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55" windowWidth="21735" windowHeight="12210"/>
  </bookViews>
  <sheets>
    <sheet name="Rekapitulace stavby" sheetId="1" r:id="rId1"/>
    <sheet name="C101 - Soupis prací - Cho..." sheetId="2" r:id="rId2"/>
    <sheet name="VON - Soupis prací-Vedlej..." sheetId="3" r:id="rId3"/>
    <sheet name="Pokyny pro vyplnění" sheetId="4" r:id="rId4"/>
  </sheets>
  <definedNames>
    <definedName name="_xlnm._FilterDatabase" localSheetId="1" hidden="1">'C101 - Soupis prací - Cho...'!$C$101:$L$240</definedName>
    <definedName name="_xlnm._FilterDatabase" localSheetId="2" hidden="1">'VON - Soupis prací-Vedlej...'!$C$87:$L$114</definedName>
    <definedName name="_xlnm.Print_Titles" localSheetId="1">'C101 - Soupis prací - Cho...'!$101:$101</definedName>
    <definedName name="_xlnm.Print_Titles" localSheetId="0">'Rekapitulace stavby'!$49:$49</definedName>
    <definedName name="_xlnm.Print_Titles" localSheetId="2">'VON - Soupis prací-Vedlej...'!$87:$87</definedName>
    <definedName name="_xlnm.Print_Area" localSheetId="1">'C101 - Soupis prací - Cho...'!$C$4:$K$40,'C101 - Soupis prací - Cho...'!$C$46:$K$81,'C101 - Soupis prací - Cho...'!$C$87:$L$240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  <definedName name="_xlnm.Print_Area" localSheetId="2">'VON - Soupis prací-Vedlej...'!$C$4:$K$40,'VON - Soupis prací-Vedlej...'!$C$46:$K$67,'VON - Soupis prací-Vedlej...'!$C$73:$L$114</definedName>
  </definedNames>
  <calcPr calcId="125725"/>
</workbook>
</file>

<file path=xl/calcChain.xml><?xml version="1.0" encoding="utf-8"?>
<calcChain xmlns="http://schemas.openxmlformats.org/spreadsheetml/2006/main">
  <c r="BA55" i="1"/>
  <c r="AZ55"/>
  <c r="BI113" i="3"/>
  <c r="BH113"/>
  <c r="BG113"/>
  <c r="BF113"/>
  <c r="R113"/>
  <c r="Q113"/>
  <c r="X113"/>
  <c r="V113"/>
  <c r="T113"/>
  <c r="P113"/>
  <c r="K113" s="1"/>
  <c r="BE113" s="1"/>
  <c r="BI111"/>
  <c r="BH111"/>
  <c r="BG111"/>
  <c r="BF111"/>
  <c r="R111"/>
  <c r="Q111"/>
  <c r="X111"/>
  <c r="V111"/>
  <c r="T111"/>
  <c r="K111"/>
  <c r="BE111" s="1"/>
  <c r="P111"/>
  <c r="BK111" s="1"/>
  <c r="BI108"/>
  <c r="BH108"/>
  <c r="BG108"/>
  <c r="BF108"/>
  <c r="R108"/>
  <c r="Q108"/>
  <c r="X108"/>
  <c r="V108"/>
  <c r="T108"/>
  <c r="BK108"/>
  <c r="P108"/>
  <c r="K108" s="1"/>
  <c r="BE108" s="1"/>
  <c r="BI106"/>
  <c r="BH106"/>
  <c r="BG106"/>
  <c r="BF106"/>
  <c r="R106"/>
  <c r="Q106"/>
  <c r="X106"/>
  <c r="V106"/>
  <c r="T106"/>
  <c r="BK106"/>
  <c r="K106"/>
  <c r="BE106" s="1"/>
  <c r="P106"/>
  <c r="BI103"/>
  <c r="BH103"/>
  <c r="BG103"/>
  <c r="BF103"/>
  <c r="R103"/>
  <c r="R102" s="1"/>
  <c r="Q103"/>
  <c r="Q102" s="1"/>
  <c r="X103"/>
  <c r="X102" s="1"/>
  <c r="X101" s="1"/>
  <c r="V103"/>
  <c r="V102" s="1"/>
  <c r="V101" s="1"/>
  <c r="T103"/>
  <c r="T102" s="1"/>
  <c r="T101" s="1"/>
  <c r="P103"/>
  <c r="K103" s="1"/>
  <c r="BE103" s="1"/>
  <c r="BI99"/>
  <c r="BH99"/>
  <c r="BG99"/>
  <c r="BF99"/>
  <c r="R99"/>
  <c r="Q99"/>
  <c r="X99"/>
  <c r="V99"/>
  <c r="T99"/>
  <c r="BK99"/>
  <c r="K99"/>
  <c r="BE99" s="1"/>
  <c r="P99"/>
  <c r="BI97"/>
  <c r="BH97"/>
  <c r="BG97"/>
  <c r="BF97"/>
  <c r="R97"/>
  <c r="Q97"/>
  <c r="X97"/>
  <c r="V97"/>
  <c r="T97"/>
  <c r="P97"/>
  <c r="K97" s="1"/>
  <c r="BE97" s="1"/>
  <c r="BI94"/>
  <c r="BH94"/>
  <c r="BG94"/>
  <c r="BF94"/>
  <c r="R94"/>
  <c r="Q94"/>
  <c r="X94"/>
  <c r="V94"/>
  <c r="T94"/>
  <c r="K94"/>
  <c r="BE94" s="1"/>
  <c r="P94"/>
  <c r="BK94" s="1"/>
  <c r="BI91"/>
  <c r="F38" s="1"/>
  <c r="BF55" i="1" s="1"/>
  <c r="BF54" s="1"/>
  <c r="BH91" i="3"/>
  <c r="F37" s="1"/>
  <c r="BE55" i="1" s="1"/>
  <c r="BE54" s="1"/>
  <c r="BA54" s="1"/>
  <c r="BG91" i="3"/>
  <c r="F36" s="1"/>
  <c r="BD55" i="1" s="1"/>
  <c r="BD54" s="1"/>
  <c r="AZ54" s="1"/>
  <c r="BF91" i="3"/>
  <c r="K35" s="1"/>
  <c r="AY55" i="1" s="1"/>
  <c r="R91" i="3"/>
  <c r="R90" s="1"/>
  <c r="Q91"/>
  <c r="Q90" s="1"/>
  <c r="X91"/>
  <c r="X90" s="1"/>
  <c r="X89" s="1"/>
  <c r="X88" s="1"/>
  <c r="V91"/>
  <c r="V90" s="1"/>
  <c r="V89" s="1"/>
  <c r="V88" s="1"/>
  <c r="T91"/>
  <c r="T90" s="1"/>
  <c r="T89" s="1"/>
  <c r="T88" s="1"/>
  <c r="AW55" i="1" s="1"/>
  <c r="AW54" s="1"/>
  <c r="BK91" i="3"/>
  <c r="P91"/>
  <c r="K91" s="1"/>
  <c r="BE91" s="1"/>
  <c r="J84"/>
  <c r="F84"/>
  <c r="J82"/>
  <c r="F82"/>
  <c r="E80"/>
  <c r="J57"/>
  <c r="F57"/>
  <c r="F55"/>
  <c r="E53"/>
  <c r="J20"/>
  <c r="E20"/>
  <c r="F58" s="1"/>
  <c r="J19"/>
  <c r="J14"/>
  <c r="J55" s="1"/>
  <c r="E7"/>
  <c r="E49" s="1"/>
  <c r="BA53" i="1"/>
  <c r="AZ53"/>
  <c r="BI240" i="2"/>
  <c r="BH240"/>
  <c r="BG240"/>
  <c r="BF240"/>
  <c r="R240"/>
  <c r="R239" s="1"/>
  <c r="J80" s="1"/>
  <c r="Q240"/>
  <c r="Q239" s="1"/>
  <c r="I80" s="1"/>
  <c r="X240"/>
  <c r="X239" s="1"/>
  <c r="V240"/>
  <c r="V239" s="1"/>
  <c r="T240"/>
  <c r="T239" s="1"/>
  <c r="P240"/>
  <c r="K240" s="1"/>
  <c r="BE240" s="1"/>
  <c r="BI237"/>
  <c r="BH237"/>
  <c r="BG237"/>
  <c r="BF237"/>
  <c r="R237"/>
  <c r="Q237"/>
  <c r="X237"/>
  <c r="V237"/>
  <c r="T237"/>
  <c r="P237"/>
  <c r="K237" s="1"/>
  <c r="BE237" s="1"/>
  <c r="BI236"/>
  <c r="BH236"/>
  <c r="BG236"/>
  <c r="BF236"/>
  <c r="R236"/>
  <c r="Q236"/>
  <c r="X236"/>
  <c r="V236"/>
  <c r="T236"/>
  <c r="BK236"/>
  <c r="K236"/>
  <c r="BE236" s="1"/>
  <c r="P236"/>
  <c r="BI234"/>
  <c r="BH234"/>
  <c r="BG234"/>
  <c r="BF234"/>
  <c r="R234"/>
  <c r="Q234"/>
  <c r="X234"/>
  <c r="V234"/>
  <c r="T234"/>
  <c r="BK234"/>
  <c r="P234"/>
  <c r="K234" s="1"/>
  <c r="BE234" s="1"/>
  <c r="BI233"/>
  <c r="BH233"/>
  <c r="BG233"/>
  <c r="BF233"/>
  <c r="R233"/>
  <c r="R232" s="1"/>
  <c r="J79" s="1"/>
  <c r="Q233"/>
  <c r="Q232" s="1"/>
  <c r="I79" s="1"/>
  <c r="X233"/>
  <c r="X232" s="1"/>
  <c r="V233"/>
  <c r="V232" s="1"/>
  <c r="T233"/>
  <c r="T232" s="1"/>
  <c r="P233"/>
  <c r="K233" s="1"/>
  <c r="BE233" s="1"/>
  <c r="BI230"/>
  <c r="BH230"/>
  <c r="BG230"/>
  <c r="BF230"/>
  <c r="R230"/>
  <c r="Q230"/>
  <c r="X230"/>
  <c r="V230"/>
  <c r="T230"/>
  <c r="P230"/>
  <c r="K230" s="1"/>
  <c r="BE230" s="1"/>
  <c r="BI227"/>
  <c r="BH227"/>
  <c r="BG227"/>
  <c r="BF227"/>
  <c r="R227"/>
  <c r="R226" s="1"/>
  <c r="J78" s="1"/>
  <c r="Q227"/>
  <c r="Q226" s="1"/>
  <c r="I78" s="1"/>
  <c r="X227"/>
  <c r="X226" s="1"/>
  <c r="V227"/>
  <c r="V226" s="1"/>
  <c r="T227"/>
  <c r="T226" s="1"/>
  <c r="P227"/>
  <c r="K227" s="1"/>
  <c r="BE227" s="1"/>
  <c r="BI224"/>
  <c r="BH224"/>
  <c r="BG224"/>
  <c r="BF224"/>
  <c r="R224"/>
  <c r="Q224"/>
  <c r="X224"/>
  <c r="V224"/>
  <c r="T224"/>
  <c r="P224"/>
  <c r="K224" s="1"/>
  <c r="BE224" s="1"/>
  <c r="BI222"/>
  <c r="BH222"/>
  <c r="BG222"/>
  <c r="BF222"/>
  <c r="R222"/>
  <c r="R221" s="1"/>
  <c r="Q222"/>
  <c r="Q221" s="1"/>
  <c r="X222"/>
  <c r="X221" s="1"/>
  <c r="X220" s="1"/>
  <c r="V222"/>
  <c r="V221" s="1"/>
  <c r="V220" s="1"/>
  <c r="T222"/>
  <c r="T221" s="1"/>
  <c r="T220" s="1"/>
  <c r="BK222"/>
  <c r="K222"/>
  <c r="BE222" s="1"/>
  <c r="P222"/>
  <c r="BI218"/>
  <c r="BH218"/>
  <c r="BG218"/>
  <c r="BF218"/>
  <c r="R218"/>
  <c r="Q218"/>
  <c r="X218"/>
  <c r="V218"/>
  <c r="T218"/>
  <c r="P218"/>
  <c r="K218" s="1"/>
  <c r="BE218" s="1"/>
  <c r="BI212"/>
  <c r="BH212"/>
  <c r="BG212"/>
  <c r="BF212"/>
  <c r="R212"/>
  <c r="R211" s="1"/>
  <c r="J75" s="1"/>
  <c r="Q212"/>
  <c r="Q211" s="1"/>
  <c r="I75" s="1"/>
  <c r="X212"/>
  <c r="X211" s="1"/>
  <c r="V212"/>
  <c r="V211" s="1"/>
  <c r="T212"/>
  <c r="T211" s="1"/>
  <c r="BK212"/>
  <c r="K212"/>
  <c r="BE212" s="1"/>
  <c r="P212"/>
  <c r="BI209"/>
  <c r="BH209"/>
  <c r="BG209"/>
  <c r="BF209"/>
  <c r="R209"/>
  <c r="Q209"/>
  <c r="X209"/>
  <c r="V209"/>
  <c r="T209"/>
  <c r="BK209"/>
  <c r="K209"/>
  <c r="BE209" s="1"/>
  <c r="P209"/>
  <c r="BI207"/>
  <c r="BH207"/>
  <c r="BG207"/>
  <c r="BF207"/>
  <c r="R207"/>
  <c r="R206" s="1"/>
  <c r="J74" s="1"/>
  <c r="Q207"/>
  <c r="Q206" s="1"/>
  <c r="I74" s="1"/>
  <c r="X207"/>
  <c r="X206" s="1"/>
  <c r="V207"/>
  <c r="V206" s="1"/>
  <c r="T207"/>
  <c r="T206" s="1"/>
  <c r="BK207"/>
  <c r="BK206" s="1"/>
  <c r="K206" s="1"/>
  <c r="K74" s="1"/>
  <c r="P207"/>
  <c r="K207" s="1"/>
  <c r="BE207" s="1"/>
  <c r="BI200"/>
  <c r="BH200"/>
  <c r="BG200"/>
  <c r="BF200"/>
  <c r="R200"/>
  <c r="R199" s="1"/>
  <c r="Q200"/>
  <c r="Q199" s="1"/>
  <c r="X200"/>
  <c r="X199" s="1"/>
  <c r="X198" s="1"/>
  <c r="V200"/>
  <c r="V199" s="1"/>
  <c r="V198" s="1"/>
  <c r="T200"/>
  <c r="T199" s="1"/>
  <c r="T198" s="1"/>
  <c r="BK200"/>
  <c r="BK199" s="1"/>
  <c r="P200"/>
  <c r="K200" s="1"/>
  <c r="BE200" s="1"/>
  <c r="BI189"/>
  <c r="BH189"/>
  <c r="BG189"/>
  <c r="BF189"/>
  <c r="R189"/>
  <c r="Q189"/>
  <c r="X189"/>
  <c r="V189"/>
  <c r="T189"/>
  <c r="BK189"/>
  <c r="K189"/>
  <c r="BE189" s="1"/>
  <c r="P189"/>
  <c r="BI183"/>
  <c r="BH183"/>
  <c r="BG183"/>
  <c r="BF183"/>
  <c r="R183"/>
  <c r="R182" s="1"/>
  <c r="Q183"/>
  <c r="Q182" s="1"/>
  <c r="X183"/>
  <c r="X182" s="1"/>
  <c r="X181" s="1"/>
  <c r="V183"/>
  <c r="V182" s="1"/>
  <c r="V181" s="1"/>
  <c r="T183"/>
  <c r="T182" s="1"/>
  <c r="T181" s="1"/>
  <c r="BK183"/>
  <c r="BK182" s="1"/>
  <c r="P183"/>
  <c r="K183" s="1"/>
  <c r="BE183" s="1"/>
  <c r="BI179"/>
  <c r="BH179"/>
  <c r="BG179"/>
  <c r="BF179"/>
  <c r="R179"/>
  <c r="Q179"/>
  <c r="X179"/>
  <c r="V179"/>
  <c r="T179"/>
  <c r="BK179"/>
  <c r="K179"/>
  <c r="BE179" s="1"/>
  <c r="P179"/>
  <c r="BI177"/>
  <c r="BH177"/>
  <c r="BG177"/>
  <c r="BF177"/>
  <c r="R177"/>
  <c r="Q177"/>
  <c r="X177"/>
  <c r="V177"/>
  <c r="T177"/>
  <c r="BK177"/>
  <c r="P177"/>
  <c r="K177" s="1"/>
  <c r="BE177" s="1"/>
  <c r="BI175"/>
  <c r="BH175"/>
  <c r="BG175"/>
  <c r="BF175"/>
  <c r="R175"/>
  <c r="Q175"/>
  <c r="X175"/>
  <c r="V175"/>
  <c r="T175"/>
  <c r="P175"/>
  <c r="K175" s="1"/>
  <c r="BE175" s="1"/>
  <c r="BI173"/>
  <c r="BH173"/>
  <c r="BG173"/>
  <c r="BF173"/>
  <c r="R173"/>
  <c r="Q173"/>
  <c r="X173"/>
  <c r="V173"/>
  <c r="T173"/>
  <c r="P173"/>
  <c r="K173" s="1"/>
  <c r="BE173" s="1"/>
  <c r="BI171"/>
  <c r="BH171"/>
  <c r="BG171"/>
  <c r="BF171"/>
  <c r="R171"/>
  <c r="Q171"/>
  <c r="X171"/>
  <c r="V171"/>
  <c r="T171"/>
  <c r="BK171"/>
  <c r="K171"/>
  <c r="BE171" s="1"/>
  <c r="P171"/>
  <c r="BI169"/>
  <c r="BH169"/>
  <c r="BG169"/>
  <c r="BF169"/>
  <c r="R169"/>
  <c r="Q169"/>
  <c r="X169"/>
  <c r="V169"/>
  <c r="T169"/>
  <c r="BK169"/>
  <c r="P169"/>
  <c r="K169" s="1"/>
  <c r="BE169" s="1"/>
  <c r="BI167"/>
  <c r="BH167"/>
  <c r="BG167"/>
  <c r="BF167"/>
  <c r="R167"/>
  <c r="Q167"/>
  <c r="X167"/>
  <c r="V167"/>
  <c r="T167"/>
  <c r="P167"/>
  <c r="K167" s="1"/>
  <c r="BE167" s="1"/>
  <c r="BI165"/>
  <c r="BH165"/>
  <c r="BG165"/>
  <c r="BF165"/>
  <c r="R165"/>
  <c r="R164" s="1"/>
  <c r="J69" s="1"/>
  <c r="Q165"/>
  <c r="Q164" s="1"/>
  <c r="I69" s="1"/>
  <c r="X165"/>
  <c r="X164" s="1"/>
  <c r="V165"/>
  <c r="V164" s="1"/>
  <c r="T165"/>
  <c r="T164" s="1"/>
  <c r="P165"/>
  <c r="K165" s="1"/>
  <c r="BE165" s="1"/>
  <c r="BI162"/>
  <c r="BH162"/>
  <c r="BG162"/>
  <c r="BF162"/>
  <c r="R162"/>
  <c r="Q162"/>
  <c r="X162"/>
  <c r="V162"/>
  <c r="T162"/>
  <c r="P162"/>
  <c r="K162" s="1"/>
  <c r="BE162" s="1"/>
  <c r="BI156"/>
  <c r="BH156"/>
  <c r="BG156"/>
  <c r="BF156"/>
  <c r="R156"/>
  <c r="Q156"/>
  <c r="X156"/>
  <c r="V156"/>
  <c r="T156"/>
  <c r="BK156"/>
  <c r="K156"/>
  <c r="BE156" s="1"/>
  <c r="P156"/>
  <c r="BI154"/>
  <c r="BH154"/>
  <c r="BG154"/>
  <c r="BF154"/>
  <c r="R154"/>
  <c r="Q154"/>
  <c r="X154"/>
  <c r="V154"/>
  <c r="T154"/>
  <c r="BK154"/>
  <c r="P154"/>
  <c r="K154" s="1"/>
  <c r="BE154" s="1"/>
  <c r="BI151"/>
  <c r="BH151"/>
  <c r="BG151"/>
  <c r="BF151"/>
  <c r="R151"/>
  <c r="Q151"/>
  <c r="X151"/>
  <c r="V151"/>
  <c r="T151"/>
  <c r="P151"/>
  <c r="K151" s="1"/>
  <c r="BE151" s="1"/>
  <c r="BI141"/>
  <c r="BH141"/>
  <c r="BG141"/>
  <c r="BF141"/>
  <c r="R141"/>
  <c r="R140" s="1"/>
  <c r="J68" s="1"/>
  <c r="Q141"/>
  <c r="Q140" s="1"/>
  <c r="I68" s="1"/>
  <c r="X141"/>
  <c r="X140" s="1"/>
  <c r="V141"/>
  <c r="V140" s="1"/>
  <c r="T141"/>
  <c r="T140" s="1"/>
  <c r="P141"/>
  <c r="K141" s="1"/>
  <c r="BE141" s="1"/>
  <c r="BI138"/>
  <c r="BH138"/>
  <c r="BG138"/>
  <c r="BF138"/>
  <c r="R138"/>
  <c r="Q138"/>
  <c r="X138"/>
  <c r="V138"/>
  <c r="T138"/>
  <c r="P138"/>
  <c r="K138" s="1"/>
  <c r="BE138" s="1"/>
  <c r="BI132"/>
  <c r="BH132"/>
  <c r="BG132"/>
  <c r="BF132"/>
  <c r="R132"/>
  <c r="R131" s="1"/>
  <c r="J67" s="1"/>
  <c r="Q132"/>
  <c r="Q131" s="1"/>
  <c r="I67" s="1"/>
  <c r="X132"/>
  <c r="X131" s="1"/>
  <c r="V132"/>
  <c r="V131" s="1"/>
  <c r="T132"/>
  <c r="T131" s="1"/>
  <c r="BK132"/>
  <c r="K132"/>
  <c r="BE132" s="1"/>
  <c r="P132"/>
  <c r="BI129"/>
  <c r="BH129"/>
  <c r="BG129"/>
  <c r="BF129"/>
  <c r="R129"/>
  <c r="Q129"/>
  <c r="X129"/>
  <c r="V129"/>
  <c r="T129"/>
  <c r="BK129"/>
  <c r="K129"/>
  <c r="BE129" s="1"/>
  <c r="P129"/>
  <c r="BI123"/>
  <c r="BH123"/>
  <c r="BG123"/>
  <c r="BF123"/>
  <c r="R123"/>
  <c r="Q123"/>
  <c r="X123"/>
  <c r="V123"/>
  <c r="T123"/>
  <c r="BK123"/>
  <c r="P123"/>
  <c r="K123" s="1"/>
  <c r="BE123" s="1"/>
  <c r="BI121"/>
  <c r="BH121"/>
  <c r="BG121"/>
  <c r="BF121"/>
  <c r="R121"/>
  <c r="Q121"/>
  <c r="X121"/>
  <c r="V121"/>
  <c r="T121"/>
  <c r="P121"/>
  <c r="K121" s="1"/>
  <c r="BE121" s="1"/>
  <c r="BI115"/>
  <c r="BH115"/>
  <c r="BG115"/>
  <c r="BF115"/>
  <c r="R115"/>
  <c r="Q115"/>
  <c r="X115"/>
  <c r="V115"/>
  <c r="T115"/>
  <c r="K115"/>
  <c r="BE115" s="1"/>
  <c r="P115"/>
  <c r="BK115" s="1"/>
  <c r="BI113"/>
  <c r="BH113"/>
  <c r="BG113"/>
  <c r="BF113"/>
  <c r="R113"/>
  <c r="R112" s="1"/>
  <c r="J66" s="1"/>
  <c r="Q113"/>
  <c r="Q112" s="1"/>
  <c r="I66" s="1"/>
  <c r="X113"/>
  <c r="X112" s="1"/>
  <c r="V113"/>
  <c r="V112" s="1"/>
  <c r="T113"/>
  <c r="T112" s="1"/>
  <c r="BK113"/>
  <c r="K113"/>
  <c r="BE113" s="1"/>
  <c r="P113"/>
  <c r="BI109"/>
  <c r="BH109"/>
  <c r="BG109"/>
  <c r="BF109"/>
  <c r="R109"/>
  <c r="Q109"/>
  <c r="X109"/>
  <c r="V109"/>
  <c r="T109"/>
  <c r="BK109"/>
  <c r="K109"/>
  <c r="BE109" s="1"/>
  <c r="P109"/>
  <c r="BI106"/>
  <c r="F38" s="1"/>
  <c r="BF53" i="1" s="1"/>
  <c r="BF52" s="1"/>
  <c r="BF51" s="1"/>
  <c r="W30" s="1"/>
  <c r="BH106" i="2"/>
  <c r="F37" s="1"/>
  <c r="BE53" i="1" s="1"/>
  <c r="BE52" s="1"/>
  <c r="BG106" i="2"/>
  <c r="F36" s="1"/>
  <c r="BD53" i="1" s="1"/>
  <c r="BD52" s="1"/>
  <c r="BF106" i="2"/>
  <c r="K35" s="1"/>
  <c r="AY53" i="1" s="1"/>
  <c r="R106" i="2"/>
  <c r="R105" s="1"/>
  <c r="Q106"/>
  <c r="Q105" s="1"/>
  <c r="X106"/>
  <c r="X105" s="1"/>
  <c r="X104" s="1"/>
  <c r="X103" s="1"/>
  <c r="X102" s="1"/>
  <c r="V106"/>
  <c r="V105" s="1"/>
  <c r="V104" s="1"/>
  <c r="V103" s="1"/>
  <c r="V102" s="1"/>
  <c r="T106"/>
  <c r="T105" s="1"/>
  <c r="T104" s="1"/>
  <c r="T103" s="1"/>
  <c r="T102" s="1"/>
  <c r="AW53" i="1" s="1"/>
  <c r="AW52" s="1"/>
  <c r="AW51" s="1"/>
  <c r="BK106" i="2"/>
  <c r="BK105" s="1"/>
  <c r="P106"/>
  <c r="K106" s="1"/>
  <c r="BE106" s="1"/>
  <c r="F99"/>
  <c r="J98"/>
  <c r="F98"/>
  <c r="J96"/>
  <c r="F96"/>
  <c r="E94"/>
  <c r="J57"/>
  <c r="F57"/>
  <c r="F55"/>
  <c r="E53"/>
  <c r="E49"/>
  <c r="J20"/>
  <c r="E20"/>
  <c r="F58" s="1"/>
  <c r="J19"/>
  <c r="J14"/>
  <c r="J55" s="1"/>
  <c r="E7"/>
  <c r="E90" s="1"/>
  <c r="AU54" i="1"/>
  <c r="AU52"/>
  <c r="AU51"/>
  <c r="L47"/>
  <c r="AM46"/>
  <c r="L46"/>
  <c r="AM44"/>
  <c r="L44"/>
  <c r="L42"/>
  <c r="L41"/>
  <c r="R104" i="2" l="1"/>
  <c r="J65"/>
  <c r="K105"/>
  <c r="K65" s="1"/>
  <c r="Q104"/>
  <c r="I65"/>
  <c r="BA52" i="1"/>
  <c r="BE51"/>
  <c r="K182" i="2"/>
  <c r="K71" s="1"/>
  <c r="BK181"/>
  <c r="K181" s="1"/>
  <c r="K70" s="1"/>
  <c r="Q181"/>
  <c r="I70" s="1"/>
  <c r="I71"/>
  <c r="J73"/>
  <c r="R198"/>
  <c r="J72" s="1"/>
  <c r="Q220"/>
  <c r="I76" s="1"/>
  <c r="I77"/>
  <c r="F34"/>
  <c r="BB53" i="1" s="1"/>
  <c r="BB52" s="1"/>
  <c r="K34" i="2"/>
  <c r="AX53" i="1" s="1"/>
  <c r="AV53" s="1"/>
  <c r="BD51"/>
  <c r="AZ52"/>
  <c r="K199" i="2"/>
  <c r="K73" s="1"/>
  <c r="BK198"/>
  <c r="K198" s="1"/>
  <c r="K72" s="1"/>
  <c r="Q198"/>
  <c r="I72" s="1"/>
  <c r="I73"/>
  <c r="J64" i="3"/>
  <c r="R89"/>
  <c r="Q89"/>
  <c r="I64"/>
  <c r="R101"/>
  <c r="J65" s="1"/>
  <c r="J66"/>
  <c r="J71" i="2"/>
  <c r="R181"/>
  <c r="J70" s="1"/>
  <c r="R220"/>
  <c r="J76" s="1"/>
  <c r="J77"/>
  <c r="F34" i="3"/>
  <c r="BB55" i="1" s="1"/>
  <c r="BB54" s="1"/>
  <c r="AX54" s="1"/>
  <c r="K34" i="3"/>
  <c r="AX55" i="1" s="1"/>
  <c r="AV55" s="1"/>
  <c r="I66" i="3"/>
  <c r="Q101"/>
  <c r="I65" s="1"/>
  <c r="BK121" i="2"/>
  <c r="BK112" s="1"/>
  <c r="BK151"/>
  <c r="BK167"/>
  <c r="BK175"/>
  <c r="BK230"/>
  <c r="BK233"/>
  <c r="F35"/>
  <c r="BC53" i="1" s="1"/>
  <c r="BC52" s="1"/>
  <c r="F85" i="3"/>
  <c r="F35"/>
  <c r="BC55" i="1" s="1"/>
  <c r="BC54" s="1"/>
  <c r="AY54" s="1"/>
  <c r="BK138" i="2"/>
  <c r="BK131" s="1"/>
  <c r="K131" s="1"/>
  <c r="K67" s="1"/>
  <c r="BK141"/>
  <c r="BK162"/>
  <c r="BK165"/>
  <c r="BK173"/>
  <c r="BK218"/>
  <c r="BK211" s="1"/>
  <c r="K211" s="1"/>
  <c r="K75" s="1"/>
  <c r="BK224"/>
  <c r="BK221" s="1"/>
  <c r="BK227"/>
  <c r="BK237"/>
  <c r="BK240"/>
  <c r="BK239" s="1"/>
  <c r="K239" s="1"/>
  <c r="K80" s="1"/>
  <c r="BK97" i="3"/>
  <c r="BK90" s="1"/>
  <c r="BK103"/>
  <c r="BK102" s="1"/>
  <c r="BK113"/>
  <c r="E76"/>
  <c r="K112" i="2" l="1"/>
  <c r="K66" s="1"/>
  <c r="K90" i="3"/>
  <c r="K64" s="1"/>
  <c r="BK89"/>
  <c r="K221" i="2"/>
  <c r="K77" s="1"/>
  <c r="BK220"/>
  <c r="K220" s="1"/>
  <c r="K76" s="1"/>
  <c r="J63" i="3"/>
  <c r="R88"/>
  <c r="J62" s="1"/>
  <c r="K30" s="1"/>
  <c r="AT55" i="1" s="1"/>
  <c r="AT54" s="1"/>
  <c r="Q103" i="2"/>
  <c r="I64"/>
  <c r="J64"/>
  <c r="R103"/>
  <c r="K102" i="3"/>
  <c r="K66" s="1"/>
  <c r="BK101"/>
  <c r="K101" s="1"/>
  <c r="K65" s="1"/>
  <c r="AY52" i="1"/>
  <c r="BC51"/>
  <c r="I63" i="3"/>
  <c r="Q88"/>
  <c r="I62" s="1"/>
  <c r="K29" s="1"/>
  <c r="AS55" i="1" s="1"/>
  <c r="AS54" s="1"/>
  <c r="AZ51"/>
  <c r="W28"/>
  <c r="BK140" i="2"/>
  <c r="K140" s="1"/>
  <c r="K68" s="1"/>
  <c r="BK232"/>
  <c r="K232" s="1"/>
  <c r="K79" s="1"/>
  <c r="AX52" i="1"/>
  <c r="AV52" s="1"/>
  <c r="BB51"/>
  <c r="BA51"/>
  <c r="W29"/>
  <c r="BK226" i="2"/>
  <c r="K226" s="1"/>
  <c r="K78" s="1"/>
  <c r="BK164"/>
  <c r="K164" s="1"/>
  <c r="K69" s="1"/>
  <c r="AV54" i="1"/>
  <c r="BK104" i="2" l="1"/>
  <c r="Q102"/>
  <c r="I62" s="1"/>
  <c r="K29" s="1"/>
  <c r="AS53" i="1" s="1"/>
  <c r="AS52" s="1"/>
  <c r="AS51" s="1"/>
  <c r="I63" i="2"/>
  <c r="W26" i="1"/>
  <c r="AX51"/>
  <c r="W27"/>
  <c r="AY51"/>
  <c r="AK27" s="1"/>
  <c r="J63" i="2"/>
  <c r="R102"/>
  <c r="J62" s="1"/>
  <c r="K30" s="1"/>
  <c r="AT53" i="1" s="1"/>
  <c r="AT52" s="1"/>
  <c r="AT51" s="1"/>
  <c r="K89" i="3"/>
  <c r="K63" s="1"/>
  <c r="BK88"/>
  <c r="K88" s="1"/>
  <c r="AV51" i="1" l="1"/>
  <c r="AK26"/>
  <c r="K104" i="2"/>
  <c r="K64" s="1"/>
  <c r="BK103"/>
  <c r="K31" i="3"/>
  <c r="K62"/>
  <c r="AG55" i="1" l="1"/>
  <c r="K40" i="3"/>
  <c r="K103" i="2"/>
  <c r="K63" s="1"/>
  <c r="BK102"/>
  <c r="K102" s="1"/>
  <c r="AN55" i="1" l="1"/>
  <c r="AG54"/>
  <c r="AN54" s="1"/>
  <c r="K31" i="2"/>
  <c r="K62"/>
  <c r="AG53" i="1" l="1"/>
  <c r="K40" i="2"/>
  <c r="AN53" i="1" l="1"/>
  <c r="AG52"/>
  <c r="AG51" l="1"/>
  <c r="AN52"/>
  <c r="AK23" l="1"/>
  <c r="AK32" s="1"/>
  <c r="AN51"/>
</calcChain>
</file>

<file path=xl/sharedStrings.xml><?xml version="1.0" encoding="utf-8"?>
<sst xmlns="http://schemas.openxmlformats.org/spreadsheetml/2006/main" count="2620" uniqueCount="624">
  <si>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</si>
  <si>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</si>
  <si>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</si>
  <si>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</si>
  <si>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</si>
  <si>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</si>
  <si>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</si>
  <si>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True</t>
  </si>
  <si>
    <t>{d9a6a636-ec9d-4d81-a70f-f67f0c2938d5}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</si>
  <si>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</si>
  <si>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</si>
  <si>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</si>
  <si>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</si>
  <si>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</si>
  <si>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</si>
  <si>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</si>
  <si>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</si>
  <si>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</si>
  <si>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2017-019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</si>
  <si>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</si>
  <si>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</si>
  <si>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Chodník na ulici Francouzské v Ostravě-Porubě</t>
  </si>
  <si>
    <t>KSO:</t>
  </si>
  <si>
    <t>822 29 31</t>
  </si>
  <si>
    <t>CC-CZ:</t>
  </si>
  <si>
    <t>Místo:</t>
  </si>
  <si>
    <t>Ostrava-Poruba</t>
  </si>
  <si>
    <t>Datum:</t>
  </si>
  <si>
    <t>5. 6. 2017</t>
  </si>
  <si>
    <t>Zadavatel:</t>
  </si>
  <si>
    <t>IČ:</t>
  </si>
  <si>
    <t>00845451</t>
  </si>
  <si>
    <t>SMO-MOb Poruba,ul.Klimkovická 28/55</t>
  </si>
  <si>
    <t>DIČ:</t>
  </si>
  <si>
    <t>CZ00845451</t>
  </si>
  <si>
    <t>Uchazeč:</t>
  </si>
  <si>
    <t>Vyplň údaj</t>
  </si>
  <si>
    <t>Projektant:</t>
  </si>
  <si>
    <t>47680091</t>
  </si>
  <si>
    <t>Ateliér ESO spol.s r.o., K.H.Máchy 5203/33</t>
  </si>
  <si>
    <t>CZ47680091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</si>
  <si>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</si>
  <si>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</si>
  <si>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</si>
  <si>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</si>
  <si>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</si>
  <si>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</si>
  <si>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</si>
  <si>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</si>
  <si>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</si>
  <si>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</si>
  <si>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</si>
  <si>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</si>
  <si>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</si>
  <si>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</si>
  <si>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</si>
  <si>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</si>
  <si>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</si>
  <si>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</si>
  <si>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</si>
  <si>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</si>
  <si>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</si>
  <si>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</si>
  <si>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</si>
  <si>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</si>
  <si>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</si>
  <si>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</si>
  <si>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</si>
  <si>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</si>
  <si>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</si>
  <si>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</si>
  <si>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</si>
  <si>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</si>
  <si>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</si>
  <si>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</si>
  <si>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</si>
  <si>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</si>
  <si>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</si>
  <si>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</si>
  <si>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</si>
  <si>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</si>
  <si>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</si>
  <si>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C101</t>
  </si>
  <si>
    <t>Chodník</t>
  </si>
  <si>
    <t>STA</t>
  </si>
  <si>
    <t>1</t>
  </si>
  <si>
    <t>{bdaebf24-d68c-4c84-9469-36a3a14ade38}</t>
  </si>
  <si>
    <t>2</t>
  </si>
  <si>
    <t>/</t>
  </si>
  <si>
    <t>Soupis prací - Chodník</t>
  </si>
  <si>
    <t>Soupis</t>
  </si>
  <si>
    <t>{e6035c05-166f-4d50-bf27-33fab98358fd}</t>
  </si>
  <si>
    <t>VON</t>
  </si>
  <si>
    <t>Vedlejší a ostatní náklady</t>
  </si>
  <si>
    <t>{c873ab57-fe9d-43bb-95e3-23e34e66e0c1}</t>
  </si>
  <si>
    <t>Soupis prací-Vedlejší a ostatní náklay</t>
  </si>
  <si>
    <t>{b493333f-dd4c-431d-947b-acbc15c0c772}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</si>
  <si>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</si>
  <si>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</si>
  <si>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</si>
  <si>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</si>
  <si>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</si>
  <si>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</si>
  <si>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</si>
  <si>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C101 - Chodník</t>
  </si>
  <si>
    <t>Soupis:</t>
  </si>
  <si>
    <t>C101 - Soupis prací - Chodník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</si>
  <si>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</si>
  <si>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</si>
  <si>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</si>
  <si>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</si>
  <si>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</si>
  <si>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</si>
  <si>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</si>
  <si>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</si>
  <si>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</si>
  <si>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</si>
  <si>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</si>
  <si>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</si>
  <si>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</si>
  <si>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</si>
  <si>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</si>
  <si>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18 - Zemní práce - povrchové úpravy terénu</t>
  </si>
  <si>
    <t xml:space="preserve">    4 - Vodorovné konstrukce</t>
  </si>
  <si>
    <t xml:space="preserve">      45 - Podkladní a vedlejší konstrukce kromě vozovek a železničního svršku</t>
  </si>
  <si>
    <t xml:space="preserve">    5 - Komunikace</t>
  </si>
  <si>
    <t xml:space="preserve">      56 - Podkladní vrstvy komunikací, letišť a ploch</t>
  </si>
  <si>
    <t xml:space="preserve">      59 - Kryty pozemních komunikací, letišť a ploch dlážděných (předlažby)</t>
  </si>
  <si>
    <t xml:space="preserve">    57 - Kryty pozemních komunikací letišť a ploch z kameniva nebo živičné</t>
  </si>
  <si>
    <t xml:space="preserve">    8 - Trubní vedení</t>
  </si>
  <si>
    <t xml:space="preserve">      89 - Trubní vedení - ostatní konstrukce</t>
  </si>
  <si>
    <t xml:space="preserve">    91 - Doplňující konstrukce a práce pozemních komunikací, letišť a ploch</t>
  </si>
  <si>
    <t xml:space="preserve">      97 - Prorážení otvorů a ostatní bourací práce</t>
  </si>
  <si>
    <t xml:space="preserve">        99 - Přesun hmot</t>
  </si>
  <si>
    <t>SOUPIS PRACÍ</t>
  </si>
  <si>
    <t>PČ</t>
  </si>
  <si>
    <t>Popis</t>
  </si>
  <si>
    <t>MJ</t>
  </si>
  <si>
    <t>Množství</t>
  </si>
  <si>
    <t>J. materiál [CZK]</t>
  </si>
  <si>
    <t>J. montáž [CZK]</t>
  </si>
  <si>
    <t>Cenová soustava</t>
  </si>
  <si>
    <t>Poznámka</t>
  </si>
  <si>
    <t>J.cena [CZK]</t>
  </si>
  <si>
    <t>Materiál celkem [CZK]</t>
  </si>
  <si>
    <t>Montáž celkem [CZK]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</si>
  <si>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</si>
  <si>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</si>
  <si>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</si>
  <si>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</si>
  <si>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</si>
  <si>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</si>
  <si>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</si>
  <si>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</si>
  <si>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</si>
  <si>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</si>
  <si>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</si>
  <si>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</si>
  <si>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</si>
  <si>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113106123</t>
  </si>
  <si>
    <t>Rozebrání dlažeb komunikací pro pěší ze zámkových dlaždic</t>
  </si>
  <si>
    <t>m2</t>
  </si>
  <si>
    <t>CS ÚRS 2017 01</t>
  </si>
  <si>
    <t>4</t>
  </si>
  <si>
    <t>3</t>
  </si>
  <si>
    <t>-1631953886</t>
  </si>
  <si>
    <t>VV</t>
  </si>
  <si>
    <t>předláždění stávajícího chodníku v místě napojení</t>
  </si>
  <si>
    <t>(6,29+3,31+1+1)*0,2</t>
  </si>
  <si>
    <t>113202111</t>
  </si>
  <si>
    <t>Vytrhání obrub krajníků obrubníků stojatých</t>
  </si>
  <si>
    <t>m</t>
  </si>
  <si>
    <t>-931399797</t>
  </si>
  <si>
    <t>u KB se stávající obrubník nebude bourat</t>
  </si>
  <si>
    <t>6,29+3,31+1+1</t>
  </si>
  <si>
    <t>12</t>
  </si>
  <si>
    <t>Zemní práce - odkopávky a prokopávky</t>
  </si>
  <si>
    <t>121101102</t>
  </si>
  <si>
    <t>Sejmutí ornice s přemístěním na vzdálenost do 100 m</t>
  </si>
  <si>
    <t>m3</t>
  </si>
  <si>
    <t>417194754</t>
  </si>
  <si>
    <t>70*0,02</t>
  </si>
  <si>
    <t>122101401</t>
  </si>
  <si>
    <t>Vykopávky v zemníku na suchu v hornině tř. 1 a 2 objem do 100 m3</t>
  </si>
  <si>
    <t>-506409389</t>
  </si>
  <si>
    <t>"nakopání ornice</t>
  </si>
  <si>
    <t>97,1*0,1</t>
  </si>
  <si>
    <t>odpočet sejmutí ornice</t>
  </si>
  <si>
    <t>-1,4</t>
  </si>
  <si>
    <t>Součet</t>
  </si>
  <si>
    <t>5</t>
  </si>
  <si>
    <t>M</t>
  </si>
  <si>
    <t>103641010</t>
  </si>
  <si>
    <t>zemina pro terénní úpravy -  ornice</t>
  </si>
  <si>
    <t>t</t>
  </si>
  <si>
    <t>8</t>
  </si>
  <si>
    <t>-2040009175</t>
  </si>
  <si>
    <t>8,31*1,2</t>
  </si>
  <si>
    <t>6</t>
  </si>
  <si>
    <t>122202201</t>
  </si>
  <si>
    <t>Odkopávky a prokopávky nezapažené pro silnice objemu do 100 m3 v hornině tř. 3</t>
  </si>
  <si>
    <t>-1102703823</t>
  </si>
  <si>
    <t>viz výkaz kubatur</t>
  </si>
  <si>
    <t>23,26</t>
  </si>
  <si>
    <t xml:space="preserve">sanace pláně </t>
  </si>
  <si>
    <t>70*0,2+60,2*0,15*0,2</t>
  </si>
  <si>
    <t>7</t>
  </si>
  <si>
    <t>122202209</t>
  </si>
  <si>
    <t>Příplatek k odkopávkám a prokopávkám pro silnice v hornině tř. 3 za lepivost</t>
  </si>
  <si>
    <t>844197686</t>
  </si>
  <si>
    <t>39,066*0,5</t>
  </si>
  <si>
    <t>13</t>
  </si>
  <si>
    <t>Zemní práce - hloubené vykopávky</t>
  </si>
  <si>
    <t>132201201</t>
  </si>
  <si>
    <t>Hloubení rýh š do 2000 mm v hornině tř. 3 objemu do 100 m3</t>
  </si>
  <si>
    <t>1271009539</t>
  </si>
  <si>
    <t>chráničky na stávající vo</t>
  </si>
  <si>
    <t>(8+6,5)*0,8*0,6</t>
  </si>
  <si>
    <t>prostup pro OK a.s.</t>
  </si>
  <si>
    <t>(4,3+17+3,2)*0,8*0,5</t>
  </si>
  <si>
    <t>9</t>
  </si>
  <si>
    <t>132201209</t>
  </si>
  <si>
    <t>Příplatek za lepivost k hloubení rýh š do 2000 mm v hornině tř. 3</t>
  </si>
  <si>
    <t>1731319418</t>
  </si>
  <si>
    <t>16,76*0,5</t>
  </si>
  <si>
    <t>16</t>
  </si>
  <si>
    <t>Zemní práce - přemístění výkopku</t>
  </si>
  <si>
    <t>10</t>
  </si>
  <si>
    <t>162701105</t>
  </si>
  <si>
    <t>Vodorovné přemístění do 10000 m výkopku/sypaniny z horniny tř. 1 až 4</t>
  </si>
  <si>
    <t>-544942229</t>
  </si>
  <si>
    <t>ornice</t>
  </si>
  <si>
    <t>9,98</t>
  </si>
  <si>
    <t>výkopy</t>
  </si>
  <si>
    <t>23,26-1,5</t>
  </si>
  <si>
    <t>výkop chráničky</t>
  </si>
  <si>
    <t>6,96</t>
  </si>
  <si>
    <t>vytlačená zemina z prostupu</t>
  </si>
  <si>
    <t>(4,3+17+3,2)*0,4*0,5</t>
  </si>
  <si>
    <t>171201101</t>
  </si>
  <si>
    <t>Uložení sypaniny do násypů nezhutněných</t>
  </si>
  <si>
    <t>-1260145243</t>
  </si>
  <si>
    <t>1,5</t>
  </si>
  <si>
    <t>171201201</t>
  </si>
  <si>
    <t>Uložení sypaniny na skládky</t>
  </si>
  <si>
    <t>996347621</t>
  </si>
  <si>
    <t>43,6</t>
  </si>
  <si>
    <t>174101101</t>
  </si>
  <si>
    <t>Zásyp jam, šachet rýh nebo kolem objektů sypaninou se zhutněním</t>
  </si>
  <si>
    <t>875380017</t>
  </si>
  <si>
    <t>zásyp chráničky (kamenivo)</t>
  </si>
  <si>
    <t>(8+6,5)*0,4*0,6</t>
  </si>
  <si>
    <t>zásyp prostupu zeminou</t>
  </si>
  <si>
    <t>14</t>
  </si>
  <si>
    <t>583336740</t>
  </si>
  <si>
    <t>kamenivo těžené hrubé (Bratčice) frakce 16-32</t>
  </si>
  <si>
    <t>505117692</t>
  </si>
  <si>
    <t>3,48*1,8</t>
  </si>
  <si>
    <t>18</t>
  </si>
  <si>
    <t>Zemní práce - povrchové úpravy terénu</t>
  </si>
  <si>
    <t>181301101</t>
  </si>
  <si>
    <t>Rozprostření ornice tl vrstvy do 100 mm pl do 500 m2 v rovině nebo ve svahu do 1:5</t>
  </si>
  <si>
    <t>-201739127</t>
  </si>
  <si>
    <t>97,10</t>
  </si>
  <si>
    <t>181411131</t>
  </si>
  <si>
    <t>Založení parkového trávníku výsevem plochy do 1000 m2 v rovině a ve svahu do 1:5</t>
  </si>
  <si>
    <t>-1377260254</t>
  </si>
  <si>
    <t>17</t>
  </si>
  <si>
    <t>005724200</t>
  </si>
  <si>
    <t>osivo směs travní parková okrasná</t>
  </si>
  <si>
    <t>kg</t>
  </si>
  <si>
    <t>-481989972</t>
  </si>
  <si>
    <t>97,1*0,03</t>
  </si>
  <si>
    <t>181951101</t>
  </si>
  <si>
    <t>Úprava pláně v hornině tř. 1 až 4 bez zhutnění</t>
  </si>
  <si>
    <t>807687913</t>
  </si>
  <si>
    <t>19</t>
  </si>
  <si>
    <t>181951102</t>
  </si>
  <si>
    <t>Úprava pláně v hornině tř. 1 až 4 se zhutněním</t>
  </si>
  <si>
    <t>-25944308</t>
  </si>
  <si>
    <t>70+60,2*0,15</t>
  </si>
  <si>
    <t>20</t>
  </si>
  <si>
    <t>183402131</t>
  </si>
  <si>
    <t>Rozrušení půdy souvislé plochy přes 500 m2 hloubky do 150 mm v rovině a svahu do 1:5</t>
  </si>
  <si>
    <t>507594915</t>
  </si>
  <si>
    <t>183403111</t>
  </si>
  <si>
    <t>Obdělání půdy nakopáním na hloubku do 0,1 m v rovině a svahu do 1:5</t>
  </si>
  <si>
    <t>631087173</t>
  </si>
  <si>
    <t>22</t>
  </si>
  <si>
    <t>183403153</t>
  </si>
  <si>
    <t>Obdělání půdy hrabáním v rovině a svahu do 1:5</t>
  </si>
  <si>
    <t>-708590228</t>
  </si>
  <si>
    <t>Vodorovné konstrukce</t>
  </si>
  <si>
    <t>45</t>
  </si>
  <si>
    <t>Podkladní a vedlejší konstrukce kromě vozovek a železničního svršku</t>
  </si>
  <si>
    <t>23</t>
  </si>
  <si>
    <t>452311141</t>
  </si>
  <si>
    <t>Podkladní desky z betonu prostého tř. C 16/20 otevřený výkop</t>
  </si>
  <si>
    <t>276999747</t>
  </si>
  <si>
    <t xml:space="preserve">chránička </t>
  </si>
  <si>
    <t>0,6*(8+6,5)*0,1</t>
  </si>
  <si>
    <t>prostup</t>
  </si>
  <si>
    <t>0,5*0,1*(4,3+17+3,2)</t>
  </si>
  <si>
    <t>24</t>
  </si>
  <si>
    <t>899623151</t>
  </si>
  <si>
    <t>Obetonování potrubí nebo zdiva stok betonem prostým tř. C 16/20 otevřený výkop</t>
  </si>
  <si>
    <t>41057768</t>
  </si>
  <si>
    <t>chráničky</t>
  </si>
  <si>
    <t>(6,5+8)*0,3*0,6</t>
  </si>
  <si>
    <t>(6,5+8)*0,17*0,15*-1</t>
  </si>
  <si>
    <t>3,14*0,06*0,06*(6,5+8)*-1</t>
  </si>
  <si>
    <t>0,5*0,3*(4,3+17+3,2)</t>
  </si>
  <si>
    <t>3,14*0,06*0,06*(4,3+17+3,2)*-1</t>
  </si>
  <si>
    <t>Komunikace</t>
  </si>
  <si>
    <t>56</t>
  </si>
  <si>
    <t>Podkladní vrstvy komunikací, letišť a ploch</t>
  </si>
  <si>
    <t>25</t>
  </si>
  <si>
    <t>564861111</t>
  </si>
  <si>
    <t>Podklad ze štěrkodrtě ŠD tl 200 mm</t>
  </si>
  <si>
    <t>-390816296</t>
  </si>
  <si>
    <t>podklad chodníku</t>
  </si>
  <si>
    <t>70</t>
  </si>
  <si>
    <t>rezerva na sanaci pláně</t>
  </si>
  <si>
    <t>59</t>
  </si>
  <si>
    <t>Kryty pozemních komunikací, letišť a ploch dlážděných (předlažby)</t>
  </si>
  <si>
    <t>26</t>
  </si>
  <si>
    <t>596211121</t>
  </si>
  <si>
    <t>Kladení zámkové dlažby komunikací pro pěší tl 60 mm skupiny B pl do 100 m2</t>
  </si>
  <si>
    <t>1856971410</t>
  </si>
  <si>
    <t>70+2,32</t>
  </si>
  <si>
    <t>27</t>
  </si>
  <si>
    <t>592453R04</t>
  </si>
  <si>
    <t>Zámková dlažba tl.6 cm, barva červená, tvar jako best dueto</t>
  </si>
  <si>
    <t>-81463144</t>
  </si>
  <si>
    <t>70*1,01+1</t>
  </si>
  <si>
    <t>57</t>
  </si>
  <si>
    <t>Kryty pozemních komunikací letišť a ploch z kameniva nebo živičné</t>
  </si>
  <si>
    <t>28</t>
  </si>
  <si>
    <t>871263121</t>
  </si>
  <si>
    <t>Montáž kanalizačního potrubí z PVC těsněné gumovým kroužkem otevřený výkop sklon do 20 % DN 110</t>
  </si>
  <si>
    <t>481981009</t>
  </si>
  <si>
    <t>náhradní prostup u chráničky kabelů vo</t>
  </si>
  <si>
    <t>(8+6,5)</t>
  </si>
  <si>
    <t>4,3+17+3,2</t>
  </si>
  <si>
    <t>29</t>
  </si>
  <si>
    <t>286112290</t>
  </si>
  <si>
    <t>trubka s hrdlem 110X3,2X1M SN4KOEX,PVC</t>
  </si>
  <si>
    <t>kus</t>
  </si>
  <si>
    <t>-1854116778</t>
  </si>
  <si>
    <t>(5+17+4+7+8)*1,01</t>
  </si>
  <si>
    <t>Trubní vedení</t>
  </si>
  <si>
    <t>89</t>
  </si>
  <si>
    <t>Trubní vedení - ostatní konstrukce</t>
  </si>
  <si>
    <t>30</t>
  </si>
  <si>
    <t>899431111</t>
  </si>
  <si>
    <t>Výšková úprava uličního vstupu nebo vpusti do 200 mm zvýšením krycího hrnce, šoupěte nebo hydrantu</t>
  </si>
  <si>
    <t>-453948335</t>
  </si>
  <si>
    <t>31</t>
  </si>
  <si>
    <t>936945R02</t>
  </si>
  <si>
    <t>Dodávka a montáž chráničky (žlab TK11 nebo ekvivalent)</t>
  </si>
  <si>
    <t>-1169932176</t>
  </si>
  <si>
    <t>8+6,5</t>
  </si>
  <si>
    <t>91</t>
  </si>
  <si>
    <t>Doplňující konstrukce a práce pozemních komunikací, letišť a ploch</t>
  </si>
  <si>
    <t>32</t>
  </si>
  <si>
    <t>916231213</t>
  </si>
  <si>
    <t>Osazení chodníkového obrubníku betonového stojatého s boční opěrou do lože z betonu prostého</t>
  </si>
  <si>
    <t>486169964</t>
  </si>
  <si>
    <t xml:space="preserve">"Zahradní obrubník </t>
  </si>
  <si>
    <t>21,10+6,3+7,3+14,6+7,90+1+1+1</t>
  </si>
  <si>
    <t>33</t>
  </si>
  <si>
    <t>592173050</t>
  </si>
  <si>
    <t>obrubník betonový zahradní přírodní šedá ABO 5-20 50x5x25 cm</t>
  </si>
  <si>
    <t>1024870221</t>
  </si>
  <si>
    <t>60,2*2*1,01</t>
  </si>
  <si>
    <t>97</t>
  </si>
  <si>
    <t>Prorážení otvorů a ostatní bourací práce</t>
  </si>
  <si>
    <t>34</t>
  </si>
  <si>
    <t>997221561</t>
  </si>
  <si>
    <t>Vodorovná doprava suti z kusových materiálů do 1 km</t>
  </si>
  <si>
    <t>801005806</t>
  </si>
  <si>
    <t>35</t>
  </si>
  <si>
    <t>997221569</t>
  </si>
  <si>
    <t>Příplatek ZKD 1 km u vodorovné dopravy suti z kusových materiálů</t>
  </si>
  <si>
    <t>44332140</t>
  </si>
  <si>
    <t>2,981*9</t>
  </si>
  <si>
    <t>36</t>
  </si>
  <si>
    <t>997221611</t>
  </si>
  <si>
    <t>Nakládání suti na dopravní prostředky pro vodorovnou dopravu</t>
  </si>
  <si>
    <t>-2044926873</t>
  </si>
  <si>
    <t>37</t>
  </si>
  <si>
    <t>997221815</t>
  </si>
  <si>
    <t>Poplatek za uložení betonového odpadu na skládce (skládkovné)</t>
  </si>
  <si>
    <t>729075041</t>
  </si>
  <si>
    <t>0,603+2,378</t>
  </si>
  <si>
    <t>99</t>
  </si>
  <si>
    <t>Přesun hmot</t>
  </si>
  <si>
    <t>38</t>
  </si>
  <si>
    <t>998223011</t>
  </si>
  <si>
    <t>Přesun hmot pro pozemní komunikace s krytem dlážděným</t>
  </si>
  <si>
    <t>590233869</t>
  </si>
  <si>
    <t>VON - Vedlejší a ostatní náklady</t>
  </si>
  <si>
    <t>VON - Soupis prací-Vedlejší a ostatní náklay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</si>
  <si>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</si>
  <si>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</si>
  <si>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</si>
  <si>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</si>
  <si>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>OST</t>
  </si>
  <si>
    <t>Ostatní</t>
  </si>
  <si>
    <t>O01</t>
  </si>
  <si>
    <t>011002002</t>
  </si>
  <si>
    <t>Zkoušky a ostatní měření - zkouška únosnosti pláně</t>
  </si>
  <si>
    <t>1992748539</t>
  </si>
  <si>
    <t>zkouška únosnosti pláně</t>
  </si>
  <si>
    <t>011503001</t>
  </si>
  <si>
    <t>Vytýčení stávající inženýrské sítě</t>
  </si>
  <si>
    <t>soubor</t>
  </si>
  <si>
    <t>-1654479214</t>
  </si>
  <si>
    <t>"Vytýčení stávajících sítí</t>
  </si>
  <si>
    <t>072002000</t>
  </si>
  <si>
    <t>Silniční provoz- dočasné dopravní opatření-návrh a projednání</t>
  </si>
  <si>
    <t>CS ÚRS 2016 02</t>
  </si>
  <si>
    <t>-295087622</t>
  </si>
  <si>
    <t>072002001</t>
  </si>
  <si>
    <t>Silniční provoz- dočasné dopravní opatření-realizace</t>
  </si>
  <si>
    <t>1355168208</t>
  </si>
  <si>
    <t>VRN</t>
  </si>
  <si>
    <t>Vedlejší rozpočtové náklady</t>
  </si>
  <si>
    <t>012103000</t>
  </si>
  <si>
    <t>Geodetické práce před výstavbou</t>
  </si>
  <si>
    <t>1024</t>
  </si>
  <si>
    <t>1713320854</t>
  </si>
  <si>
    <t xml:space="preserve">Geodetické vytýčení stavby </t>
  </si>
  <si>
    <t>012203000</t>
  </si>
  <si>
    <t>Geodetické práce při provádění stavby</t>
  </si>
  <si>
    <t>2106199060</t>
  </si>
  <si>
    <t>012303000</t>
  </si>
  <si>
    <t>Geodetické práce po výstavbě-dokumentace skutečného provedení stavby</t>
  </si>
  <si>
    <t>-596820</t>
  </si>
  <si>
    <t>Ve třech vyhotoveních</t>
  </si>
  <si>
    <t>032103000</t>
  </si>
  <si>
    <t>GZS</t>
  </si>
  <si>
    <t>161894469</t>
  </si>
  <si>
    <t>075603000</t>
  </si>
  <si>
    <t>Provozní vlivy-ochranná pásma</t>
  </si>
  <si>
    <t>-1334354025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</si>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</sst>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i/>
      <sz val="8"/>
      <color rgb="FF003366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40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9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8" fillId="0" borderId="0" xfId="0" applyFont="1" applyBorder="1" applyAlignment="1">
      <alignment horizontal="left" vertical="center"/>
    </xf>
    <xf numFmtId="0" fontId="0" fillId="0" borderId="6" xfId="0" applyBorder="1"/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/>
    </xf>
    <xf numFmtId="0" fontId="2" fillId="5" borderId="0" xfId="0" applyFont="1" applyFill="1" applyBorder="1" applyAlignment="1" applyProtection="1">
      <alignment horizontal="left" vertical="center"/>
      <protection locked="0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9" fillId="0" borderId="18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9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4" fontId="30" fillId="0" borderId="18" xfId="0" applyNumberFormat="1" applyFont="1" applyBorder="1" applyAlignment="1">
      <alignment horizontal="right" vertical="center"/>
    </xf>
    <xf numFmtId="4" fontId="30" fillId="0" borderId="0" xfId="0" applyNumberFormat="1" applyFont="1" applyBorder="1" applyAlignment="1">
      <alignment horizontal="right"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33" fillId="0" borderId="18" xfId="0" applyNumberFormat="1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166" fontId="33" fillId="0" borderId="0" xfId="0" applyNumberFormat="1" applyFont="1" applyBorder="1" applyAlignment="1">
      <alignment vertical="center"/>
    </xf>
    <xf numFmtId="4" fontId="33" fillId="0" borderId="19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166" fontId="33" fillId="0" borderId="24" xfId="0" applyNumberFormat="1" applyFont="1" applyBorder="1" applyAlignment="1">
      <alignment vertical="center"/>
    </xf>
    <xf numFmtId="4" fontId="33" fillId="0" borderId="2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34" fillId="3" borderId="0" xfId="1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7" borderId="0" xfId="0" applyFont="1" applyFill="1" applyBorder="1" applyAlignment="1">
      <alignment vertical="center"/>
    </xf>
    <xf numFmtId="0" fontId="3" fillId="7" borderId="9" xfId="0" applyFont="1" applyFill="1" applyBorder="1" applyAlignment="1">
      <alignment horizontal="lef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center" vertical="center"/>
    </xf>
    <xf numFmtId="0" fontId="0" fillId="7" borderId="10" xfId="0" applyFont="1" applyFill="1" applyBorder="1" applyAlignment="1" applyProtection="1">
      <alignment vertical="center"/>
      <protection locked="0"/>
    </xf>
    <xf numFmtId="4" fontId="3" fillId="7" borderId="10" xfId="0" applyNumberFormat="1" applyFont="1" applyFill="1" applyBorder="1" applyAlignment="1">
      <alignment vertical="center"/>
    </xf>
    <xf numFmtId="0" fontId="0" fillId="7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0" fontId="2" fillId="7" borderId="0" xfId="0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Border="1" applyAlignment="1">
      <alignment horizontal="right" vertical="center"/>
    </xf>
    <xf numFmtId="0" fontId="0" fillId="7" borderId="6" xfId="0" applyFont="1" applyFill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4" fontId="25" fillId="0" borderId="0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4" fontId="7" fillId="0" borderId="24" xfId="0" applyNumberFormat="1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</xf>
    <xf numFmtId="4" fontId="25" fillId="0" borderId="0" xfId="0" applyNumberFormat="1" applyFont="1" applyAlignment="1"/>
    <xf numFmtId="4" fontId="36" fillId="0" borderId="16" xfId="0" applyNumberFormat="1" applyFont="1" applyBorder="1" applyAlignment="1"/>
    <xf numFmtId="166" fontId="36" fillId="0" borderId="16" xfId="0" applyNumberFormat="1" applyFont="1" applyBorder="1" applyAlignment="1"/>
    <xf numFmtId="166" fontId="36" fillId="0" borderId="17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5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8" xfId="0" applyFont="1" applyBorder="1" applyAlignment="1"/>
    <xf numFmtId="0" fontId="8" fillId="0" borderId="0" xfId="0" applyFont="1" applyBorder="1" applyAlignment="1"/>
    <xf numFmtId="4" fontId="8" fillId="0" borderId="0" xfId="0" applyNumberFormat="1" applyFont="1" applyBorder="1" applyAlignment="1"/>
    <xf numFmtId="166" fontId="8" fillId="0" borderId="0" xfId="0" applyNumberFormat="1" applyFont="1" applyBorder="1" applyAlignment="1"/>
    <xf numFmtId="166" fontId="8" fillId="0" borderId="19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" fontId="7" fillId="0" borderId="0" xfId="0" applyNumberFormat="1" applyFont="1" applyBorder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5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5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167" fontId="10" fillId="0" borderId="0" xfId="0" applyNumberFormat="1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1" fillId="0" borderId="5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167" fontId="11" fillId="0" borderId="0" xfId="0" applyNumberFormat="1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1" fillId="0" borderId="28" xfId="0" applyFont="1" applyBorder="1" applyAlignment="1" applyProtection="1">
      <alignment horizontal="center" vertical="center"/>
      <protection locked="0"/>
    </xf>
    <xf numFmtId="49" fontId="41" fillId="0" borderId="28" xfId="0" applyNumberFormat="1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left" vertical="center" wrapText="1"/>
      <protection locked="0"/>
    </xf>
    <xf numFmtId="0" fontId="41" fillId="0" borderId="28" xfId="0" applyFont="1" applyBorder="1" applyAlignment="1" applyProtection="1">
      <alignment horizontal="center" vertical="center" wrapText="1"/>
      <protection locked="0"/>
    </xf>
    <xf numFmtId="167" fontId="41" fillId="0" borderId="28" xfId="0" applyNumberFormat="1" applyFont="1" applyBorder="1" applyAlignment="1" applyProtection="1">
      <alignment vertical="center"/>
      <protection locked="0"/>
    </xf>
    <xf numFmtId="4" fontId="41" fillId="5" borderId="28" xfId="0" applyNumberFormat="1" applyFont="1" applyFill="1" applyBorder="1" applyAlignment="1" applyProtection="1">
      <alignment vertical="center"/>
      <protection locked="0"/>
    </xf>
    <xf numFmtId="0" fontId="41" fillId="0" borderId="28" xfId="0" applyFont="1" applyBorder="1" applyAlignment="1" applyProtection="1">
      <alignment vertical="center"/>
      <protection locked="0"/>
    </xf>
    <xf numFmtId="4" fontId="41" fillId="0" borderId="28" xfId="0" applyNumberFormat="1" applyFont="1" applyBorder="1" applyAlignment="1" applyProtection="1">
      <alignment vertical="center"/>
      <protection locked="0"/>
    </xf>
    <xf numFmtId="0" fontId="41" fillId="0" borderId="5" xfId="0" applyFont="1" applyBorder="1" applyAlignment="1">
      <alignment vertical="center"/>
    </xf>
    <xf numFmtId="0" fontId="41" fillId="5" borderId="28" xfId="0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2" fillId="0" borderId="5" xfId="0" applyFont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Alignment="1" applyProtection="1">
      <protection locked="0"/>
    </xf>
    <xf numFmtId="4" fontId="12" fillId="0" borderId="0" xfId="0" applyNumberFormat="1" applyFont="1" applyBorder="1" applyAlignment="1"/>
    <xf numFmtId="0" fontId="12" fillId="0" borderId="18" xfId="0" applyFont="1" applyBorder="1" applyAlignment="1"/>
    <xf numFmtId="0" fontId="12" fillId="0" borderId="0" xfId="0" applyFont="1" applyBorder="1" applyAlignment="1"/>
    <xf numFmtId="166" fontId="12" fillId="0" borderId="0" xfId="0" applyNumberFormat="1" applyFont="1" applyBorder="1" applyAlignment="1"/>
    <xf numFmtId="166" fontId="12" fillId="0" borderId="19" xfId="0" applyNumberFormat="1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" fillId="0" borderId="24" xfId="0" applyFont="1" applyBorder="1" applyAlignment="1">
      <alignment horizontal="center" vertical="center"/>
    </xf>
    <xf numFmtId="4" fontId="1" fillId="0" borderId="24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66" fontId="1" fillId="0" borderId="24" xfId="0" applyNumberFormat="1" applyFont="1" applyBorder="1" applyAlignment="1">
      <alignment vertical="center"/>
    </xf>
    <xf numFmtId="166" fontId="1" fillId="0" borderId="25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42" fillId="0" borderId="29" xfId="0" applyFont="1" applyBorder="1" applyAlignment="1" applyProtection="1">
      <alignment vertical="center" wrapText="1"/>
      <protection locked="0"/>
    </xf>
    <xf numFmtId="0" fontId="42" fillId="0" borderId="30" xfId="0" applyFont="1" applyBorder="1" applyAlignment="1" applyProtection="1">
      <alignment vertical="center" wrapText="1"/>
      <protection locked="0"/>
    </xf>
    <xf numFmtId="0" fontId="42" fillId="0" borderId="31" xfId="0" applyFont="1" applyBorder="1" applyAlignment="1" applyProtection="1">
      <alignment vertical="center" wrapText="1"/>
      <protection locked="0"/>
    </xf>
    <xf numFmtId="0" fontId="42" fillId="0" borderId="32" xfId="0" applyFont="1" applyBorder="1" applyAlignment="1" applyProtection="1">
      <alignment horizontal="center" vertical="center" wrapText="1"/>
      <protection locked="0"/>
    </xf>
    <xf numFmtId="0" fontId="42" fillId="0" borderId="33" xfId="0" applyFont="1" applyBorder="1" applyAlignment="1" applyProtection="1">
      <alignment horizontal="center" vertical="center" wrapText="1"/>
      <protection locked="0"/>
    </xf>
    <xf numFmtId="0" fontId="42" fillId="0" borderId="32" xfId="0" applyFont="1" applyBorder="1" applyAlignment="1" applyProtection="1">
      <alignment vertical="center" wrapText="1"/>
      <protection locked="0"/>
    </xf>
    <xf numFmtId="0" fontId="42" fillId="0" borderId="33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 wrapText="1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49" fontId="45" fillId="0" borderId="1" xfId="0" applyNumberFormat="1" applyFont="1" applyBorder="1" applyAlignment="1" applyProtection="1">
      <alignment vertical="center" wrapText="1"/>
      <protection locked="0"/>
    </xf>
    <xf numFmtId="0" fontId="42" fillId="0" borderId="35" xfId="0" applyFont="1" applyBorder="1" applyAlignment="1" applyProtection="1">
      <alignment vertical="center" wrapText="1"/>
      <protection locked="0"/>
    </xf>
    <xf numFmtId="0" fontId="46" fillId="0" borderId="34" xfId="0" applyFont="1" applyBorder="1" applyAlignment="1" applyProtection="1">
      <alignment vertical="center" wrapText="1"/>
      <protection locked="0"/>
    </xf>
    <xf numFmtId="0" fontId="42" fillId="0" borderId="36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vertical="top"/>
      <protection locked="0"/>
    </xf>
    <xf numFmtId="0" fontId="42" fillId="0" borderId="0" xfId="0" applyFont="1" applyAlignment="1" applyProtection="1">
      <alignment vertical="top"/>
      <protection locked="0"/>
    </xf>
    <xf numFmtId="0" fontId="42" fillId="0" borderId="29" xfId="0" applyFont="1" applyBorder="1" applyAlignment="1" applyProtection="1">
      <alignment horizontal="left" vertical="center"/>
      <protection locked="0"/>
    </xf>
    <xf numFmtId="0" fontId="42" fillId="0" borderId="30" xfId="0" applyFont="1" applyBorder="1" applyAlignment="1" applyProtection="1">
      <alignment horizontal="left" vertical="center"/>
      <protection locked="0"/>
    </xf>
    <xf numFmtId="0" fontId="42" fillId="0" borderId="31" xfId="0" applyFont="1" applyBorder="1" applyAlignment="1" applyProtection="1">
      <alignment horizontal="left" vertical="center"/>
      <protection locked="0"/>
    </xf>
    <xf numFmtId="0" fontId="42" fillId="0" borderId="32" xfId="0" applyFont="1" applyBorder="1" applyAlignment="1" applyProtection="1">
      <alignment horizontal="left" vertical="center"/>
      <protection locked="0"/>
    </xf>
    <xf numFmtId="0" fontId="42" fillId="0" borderId="33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center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5" fillId="0" borderId="32" xfId="0" applyFont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left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2" fillId="0" borderId="35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2" fillId="0" borderId="36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2" fillId="0" borderId="29" xfId="0" applyFont="1" applyBorder="1" applyAlignment="1" applyProtection="1">
      <alignment horizontal="left" vertical="center" wrapText="1"/>
      <protection locked="0"/>
    </xf>
    <xf numFmtId="0" fontId="42" fillId="0" borderId="30" xfId="0" applyFont="1" applyBorder="1" applyAlignment="1" applyProtection="1">
      <alignment horizontal="left" vertical="center" wrapText="1"/>
      <protection locked="0"/>
    </xf>
    <xf numFmtId="0" fontId="42" fillId="0" borderId="31" xfId="0" applyFont="1" applyBorder="1" applyAlignment="1" applyProtection="1">
      <alignment horizontal="left" vertical="center" wrapText="1"/>
      <protection locked="0"/>
    </xf>
    <xf numFmtId="0" fontId="42" fillId="0" borderId="32" xfId="0" applyFont="1" applyBorder="1" applyAlignment="1" applyProtection="1">
      <alignment horizontal="left" vertical="center" wrapText="1"/>
      <protection locked="0"/>
    </xf>
    <xf numFmtId="0" fontId="42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/>
      <protection locked="0"/>
    </xf>
    <xf numFmtId="0" fontId="45" fillId="0" borderId="35" xfId="0" applyFont="1" applyBorder="1" applyAlignment="1" applyProtection="1">
      <alignment horizontal="left" vertical="center" wrapText="1"/>
      <protection locked="0"/>
    </xf>
    <xf numFmtId="0" fontId="45" fillId="0" borderId="34" xfId="0" applyFont="1" applyBorder="1" applyAlignment="1" applyProtection="1">
      <alignment horizontal="left" vertical="center" wrapText="1"/>
      <protection locked="0"/>
    </xf>
    <xf numFmtId="0" fontId="45" fillId="0" borderId="36" xfId="0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5" fillId="0" borderId="1" xfId="0" applyFont="1" applyBorder="1" applyAlignment="1" applyProtection="1">
      <alignment horizontal="center" vertical="top"/>
      <protection locked="0"/>
    </xf>
    <xf numFmtId="0" fontId="45" fillId="0" borderId="35" xfId="0" applyFont="1" applyBorder="1" applyAlignment="1" applyProtection="1">
      <alignment horizontal="left" vertical="center"/>
      <protection locked="0"/>
    </xf>
    <xf numFmtId="0" fontId="45" fillId="0" borderId="36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vertical="center"/>
      <protection locked="0"/>
    </xf>
    <xf numFmtId="0" fontId="44" fillId="0" borderId="1" xfId="0" applyFont="1" applyBorder="1" applyAlignment="1" applyProtection="1">
      <alignment vertical="center"/>
      <protection locked="0"/>
    </xf>
    <xf numFmtId="0" fontId="47" fillId="0" borderId="34" xfId="0" applyFont="1" applyBorder="1" applyAlignment="1" applyProtection="1">
      <alignment vertical="center"/>
      <protection locked="0"/>
    </xf>
    <xf numFmtId="0" fontId="44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5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7" fillId="0" borderId="34" xfId="0" applyFont="1" applyBorder="1" applyAlignment="1" applyProtection="1">
      <protection locked="0"/>
    </xf>
    <xf numFmtId="0" fontId="42" fillId="0" borderId="32" xfId="0" applyFont="1" applyBorder="1" applyAlignment="1" applyProtection="1">
      <alignment vertical="top"/>
      <protection locked="0"/>
    </xf>
    <xf numFmtId="0" fontId="42" fillId="0" borderId="33" xfId="0" applyFont="1" applyBorder="1" applyAlignment="1" applyProtection="1">
      <alignment vertical="top"/>
      <protection locked="0"/>
    </xf>
    <xf numFmtId="0" fontId="42" fillId="0" borderId="1" xfId="0" applyFont="1" applyBorder="1" applyAlignment="1" applyProtection="1">
      <alignment horizontal="center" vertical="center"/>
      <protection locked="0"/>
    </xf>
    <xf numFmtId="0" fontId="42" fillId="0" borderId="1" xfId="0" applyFont="1" applyBorder="1" applyAlignment="1" applyProtection="1">
      <alignment horizontal="left" vertical="top"/>
      <protection locked="0"/>
    </xf>
    <xf numFmtId="0" fontId="42" fillId="0" borderId="35" xfId="0" applyFont="1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vertical="top"/>
      <protection locked="0"/>
    </xf>
    <xf numFmtId="0" fontId="42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5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22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3" fillId="6" borderId="10" xfId="0" applyFont="1" applyFill="1" applyBorder="1" applyAlignment="1">
      <alignment horizontal="left" vertical="center"/>
    </xf>
    <xf numFmtId="0" fontId="0" fillId="6" borderId="10" xfId="0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0" fillId="6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2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0" fillId="0" borderId="0" xfId="0"/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4" fillId="3" borderId="0" xfId="1" applyFont="1" applyFill="1" applyAlignment="1">
      <alignment vertical="center"/>
    </xf>
    <xf numFmtId="0" fontId="45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top"/>
      <protection locked="0"/>
    </xf>
    <xf numFmtId="0" fontId="44" fillId="0" borderId="34" xfId="0" applyFont="1" applyBorder="1" applyAlignment="1" applyProtection="1">
      <alignment horizontal="left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49" fontId="45" fillId="0" borderId="1" xfId="0" applyNumberFormat="1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4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5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9" width="25.83203125" hidden="1" customWidth="1"/>
    <col min="50" max="54" width="21.6640625" hidden="1" customWidth="1"/>
    <col min="55" max="55" width="19.1640625" hidden="1" customWidth="1"/>
    <col min="56" max="56" width="25" hidden="1" customWidth="1"/>
    <col min="57" max="58" width="19.1640625" hidden="1" customWidth="1"/>
    <col min="59" max="59" width="66.5" customWidth="1"/>
    <col min="71" max="91" width="9.33203125" hidden="1"/>
  </cols>
  <sheetData>
    <row r="1" spans="1:74" ht="21.4" customHeight="1">
      <c r="A1" s="17" t="s">
        <v>0</v>
      </c>
      <c r="B1" s="18"/>
      <c r="C1" s="18"/>
      <c r="D1" s="19" t="s">
        <v>1</v>
      </c>
      <c r="E1" s="18"/>
      <c r="F1" s="18"/>
      <c r="G1" s="18"/>
      <c r="H1" s="18"/>
      <c r="I1" s="18"/>
      <c r="J1" s="18"/>
      <c r="K1" s="20" t="s">
        <v>2</v>
      </c>
      <c r="L1" s="20"/>
      <c r="M1" s="20"/>
      <c r="N1" s="20"/>
      <c r="O1" s="20"/>
      <c r="P1" s="20"/>
      <c r="Q1" s="20"/>
      <c r="R1" s="20"/>
      <c r="S1" s="20"/>
      <c r="T1" s="18"/>
      <c r="U1" s="18"/>
      <c r="V1" s="18"/>
      <c r="W1" s="20" t="s">
        <v>3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3" t="s">
        <v>4</v>
      </c>
      <c r="BB1" s="23" t="s">
        <v>5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T1" s="24" t="s">
        <v>6</v>
      </c>
      <c r="BU1" s="24" t="s">
        <v>7</v>
      </c>
      <c r="BV1" s="24" t="s">
        <v>8</v>
      </c>
    </row>
    <row r="2" spans="1:74" ht="36.950000000000003" customHeight="1">
      <c r="AR2" s="388" t="s">
        <v>9</v>
      </c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F2" s="389"/>
      <c r="BG2" s="389"/>
      <c r="BS2" s="25" t="s">
        <v>10</v>
      </c>
      <c r="BT2" s="25" t="s">
        <v>11</v>
      </c>
    </row>
    <row r="3" spans="1:74" ht="6.95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8"/>
      <c r="BS3" s="25" t="s">
        <v>10</v>
      </c>
      <c r="BT3" s="25" t="s">
        <v>12</v>
      </c>
    </row>
    <row r="4" spans="1:74" ht="36.950000000000003" customHeight="1">
      <c r="B4" s="29"/>
      <c r="C4" s="30"/>
      <c r="D4" s="31" t="s">
        <v>13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2"/>
      <c r="AS4" s="33" t="s">
        <v>14</v>
      </c>
      <c r="BG4" s="34" t="s">
        <v>15</v>
      </c>
      <c r="BS4" s="25" t="s">
        <v>16</v>
      </c>
    </row>
    <row r="5" spans="1:74" ht="14.45" customHeight="1">
      <c r="B5" s="29"/>
      <c r="C5" s="30"/>
      <c r="D5" s="35" t="s">
        <v>17</v>
      </c>
      <c r="E5" s="30"/>
      <c r="F5" s="30"/>
      <c r="G5" s="30"/>
      <c r="H5" s="30"/>
      <c r="I5" s="30"/>
      <c r="J5" s="30"/>
      <c r="K5" s="351" t="s">
        <v>18</v>
      </c>
      <c r="L5" s="352"/>
      <c r="M5" s="352"/>
      <c r="N5" s="352"/>
      <c r="O5" s="352"/>
      <c r="P5" s="352"/>
      <c r="Q5" s="352"/>
      <c r="R5" s="352"/>
      <c r="S5" s="352"/>
      <c r="T5" s="352"/>
      <c r="U5" s="352"/>
      <c r="V5" s="352"/>
      <c r="W5" s="352"/>
      <c r="X5" s="352"/>
      <c r="Y5" s="352"/>
      <c r="Z5" s="352"/>
      <c r="AA5" s="352"/>
      <c r="AB5" s="352"/>
      <c r="AC5" s="352"/>
      <c r="AD5" s="352"/>
      <c r="AE5" s="352"/>
      <c r="AF5" s="352"/>
      <c r="AG5" s="352"/>
      <c r="AH5" s="352"/>
      <c r="AI5" s="352"/>
      <c r="AJ5" s="352"/>
      <c r="AK5" s="352"/>
      <c r="AL5" s="352"/>
      <c r="AM5" s="352"/>
      <c r="AN5" s="352"/>
      <c r="AO5" s="352"/>
      <c r="AP5" s="30"/>
      <c r="AQ5" s="32"/>
      <c r="BG5" s="349" t="s">
        <v>19</v>
      </c>
      <c r="BS5" s="25" t="s">
        <v>10</v>
      </c>
    </row>
    <row r="6" spans="1:74" ht="36.950000000000003" customHeight="1">
      <c r="B6" s="29"/>
      <c r="C6" s="30"/>
      <c r="D6" s="37" t="s">
        <v>20</v>
      </c>
      <c r="E6" s="30"/>
      <c r="F6" s="30"/>
      <c r="G6" s="30"/>
      <c r="H6" s="30"/>
      <c r="I6" s="30"/>
      <c r="J6" s="30"/>
      <c r="K6" s="353" t="s">
        <v>21</v>
      </c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2"/>
      <c r="AG6" s="352"/>
      <c r="AH6" s="352"/>
      <c r="AI6" s="352"/>
      <c r="AJ6" s="352"/>
      <c r="AK6" s="352"/>
      <c r="AL6" s="352"/>
      <c r="AM6" s="352"/>
      <c r="AN6" s="352"/>
      <c r="AO6" s="352"/>
      <c r="AP6" s="30"/>
      <c r="AQ6" s="32"/>
      <c r="BG6" s="350"/>
      <c r="BS6" s="25" t="s">
        <v>10</v>
      </c>
    </row>
    <row r="7" spans="1:74" ht="14.45" customHeight="1">
      <c r="B7" s="29"/>
      <c r="C7" s="30"/>
      <c r="D7" s="38" t="s">
        <v>22</v>
      </c>
      <c r="E7" s="30"/>
      <c r="F7" s="30"/>
      <c r="G7" s="30"/>
      <c r="H7" s="30"/>
      <c r="I7" s="30"/>
      <c r="J7" s="30"/>
      <c r="K7" s="36" t="s">
        <v>23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8" t="s">
        <v>24</v>
      </c>
      <c r="AL7" s="30"/>
      <c r="AM7" s="30"/>
      <c r="AN7" s="36" t="s">
        <v>5</v>
      </c>
      <c r="AO7" s="30"/>
      <c r="AP7" s="30"/>
      <c r="AQ7" s="32"/>
      <c r="BG7" s="350"/>
      <c r="BS7" s="25" t="s">
        <v>10</v>
      </c>
    </row>
    <row r="8" spans="1:74" ht="14.45" customHeight="1">
      <c r="B8" s="29"/>
      <c r="C8" s="30"/>
      <c r="D8" s="38" t="s">
        <v>25</v>
      </c>
      <c r="E8" s="30"/>
      <c r="F8" s="30"/>
      <c r="G8" s="30"/>
      <c r="H8" s="30"/>
      <c r="I8" s="30"/>
      <c r="J8" s="30"/>
      <c r="K8" s="36" t="s">
        <v>26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8" t="s">
        <v>27</v>
      </c>
      <c r="AL8" s="30"/>
      <c r="AM8" s="30"/>
      <c r="AN8" s="39" t="s">
        <v>28</v>
      </c>
      <c r="AO8" s="30"/>
      <c r="AP8" s="30"/>
      <c r="AQ8" s="32"/>
      <c r="BG8" s="350"/>
      <c r="BS8" s="25" t="s">
        <v>10</v>
      </c>
    </row>
    <row r="9" spans="1:74" ht="14.45" customHeight="1">
      <c r="B9" s="29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2"/>
      <c r="BG9" s="350"/>
      <c r="BS9" s="25" t="s">
        <v>10</v>
      </c>
    </row>
    <row r="10" spans="1:74" ht="14.45" customHeight="1">
      <c r="B10" s="29"/>
      <c r="C10" s="30"/>
      <c r="D10" s="38" t="s">
        <v>29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8" t="s">
        <v>30</v>
      </c>
      <c r="AL10" s="30"/>
      <c r="AM10" s="30"/>
      <c r="AN10" s="36" t="s">
        <v>31</v>
      </c>
      <c r="AO10" s="30"/>
      <c r="AP10" s="30"/>
      <c r="AQ10" s="32"/>
      <c r="BG10" s="350"/>
      <c r="BS10" s="25" t="s">
        <v>10</v>
      </c>
    </row>
    <row r="11" spans="1:74" ht="18.399999999999999" customHeight="1">
      <c r="B11" s="29"/>
      <c r="C11" s="30"/>
      <c r="D11" s="30"/>
      <c r="E11" s="36" t="s">
        <v>32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8" t="s">
        <v>33</v>
      </c>
      <c r="AL11" s="30"/>
      <c r="AM11" s="30"/>
      <c r="AN11" s="36" t="s">
        <v>34</v>
      </c>
      <c r="AO11" s="30"/>
      <c r="AP11" s="30"/>
      <c r="AQ11" s="32"/>
      <c r="BG11" s="350"/>
      <c r="BS11" s="25" t="s">
        <v>10</v>
      </c>
    </row>
    <row r="12" spans="1:74" ht="6.9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2"/>
      <c r="BG12" s="350"/>
      <c r="BS12" s="25" t="s">
        <v>10</v>
      </c>
    </row>
    <row r="13" spans="1:74" ht="14.45" customHeight="1">
      <c r="B13" s="29"/>
      <c r="C13" s="30"/>
      <c r="D13" s="38" t="s">
        <v>35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8" t="s">
        <v>30</v>
      </c>
      <c r="AL13" s="30"/>
      <c r="AM13" s="30"/>
      <c r="AN13" s="40" t="s">
        <v>36</v>
      </c>
      <c r="AO13" s="30"/>
      <c r="AP13" s="30"/>
      <c r="AQ13" s="32"/>
      <c r="BG13" s="350"/>
      <c r="BS13" s="25" t="s">
        <v>10</v>
      </c>
    </row>
    <row r="14" spans="1:74">
      <c r="B14" s="29"/>
      <c r="C14" s="30"/>
      <c r="D14" s="30"/>
      <c r="E14" s="354" t="s">
        <v>36</v>
      </c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8" t="s">
        <v>33</v>
      </c>
      <c r="AL14" s="30"/>
      <c r="AM14" s="30"/>
      <c r="AN14" s="40" t="s">
        <v>36</v>
      </c>
      <c r="AO14" s="30"/>
      <c r="AP14" s="30"/>
      <c r="AQ14" s="32"/>
      <c r="BG14" s="350"/>
      <c r="BS14" s="25" t="s">
        <v>10</v>
      </c>
    </row>
    <row r="15" spans="1:74" ht="6.9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2"/>
      <c r="BG15" s="350"/>
      <c r="BS15" s="25" t="s">
        <v>6</v>
      </c>
    </row>
    <row r="16" spans="1:74" ht="14.45" customHeight="1">
      <c r="B16" s="29"/>
      <c r="C16" s="30"/>
      <c r="D16" s="38" t="s">
        <v>37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8" t="s">
        <v>30</v>
      </c>
      <c r="AL16" s="30"/>
      <c r="AM16" s="30"/>
      <c r="AN16" s="36" t="s">
        <v>38</v>
      </c>
      <c r="AO16" s="30"/>
      <c r="AP16" s="30"/>
      <c r="AQ16" s="32"/>
      <c r="BG16" s="350"/>
      <c r="BS16" s="25" t="s">
        <v>6</v>
      </c>
    </row>
    <row r="17" spans="2:71" ht="18.399999999999999" customHeight="1">
      <c r="B17" s="29"/>
      <c r="C17" s="30"/>
      <c r="D17" s="30"/>
      <c r="E17" s="36" t="s">
        <v>39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8" t="s">
        <v>33</v>
      </c>
      <c r="AL17" s="30"/>
      <c r="AM17" s="30"/>
      <c r="AN17" s="36" t="s">
        <v>40</v>
      </c>
      <c r="AO17" s="30"/>
      <c r="AP17" s="30"/>
      <c r="AQ17" s="32"/>
      <c r="BG17" s="350"/>
      <c r="BS17" s="25" t="s">
        <v>7</v>
      </c>
    </row>
    <row r="18" spans="2:71" ht="6.95" customHeight="1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2"/>
      <c r="BG18" s="350"/>
      <c r="BS18" s="25" t="s">
        <v>10</v>
      </c>
    </row>
    <row r="19" spans="2:71" ht="14.45" customHeight="1">
      <c r="B19" s="29"/>
      <c r="C19" s="30"/>
      <c r="D19" s="38" t="s">
        <v>41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2"/>
      <c r="BG19" s="350"/>
      <c r="BS19" s="25" t="s">
        <v>10</v>
      </c>
    </row>
    <row r="20" spans="2:71" ht="22.5" customHeight="1">
      <c r="B20" s="29"/>
      <c r="C20" s="30"/>
      <c r="D20" s="30"/>
      <c r="E20" s="356" t="s">
        <v>5</v>
      </c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0"/>
      <c r="AP20" s="30"/>
      <c r="AQ20" s="32"/>
      <c r="BG20" s="350"/>
      <c r="BS20" s="25" t="s">
        <v>7</v>
      </c>
    </row>
    <row r="21" spans="2:71" ht="6.95" customHeight="1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2"/>
      <c r="BG21" s="350"/>
    </row>
    <row r="22" spans="2:71" ht="6.95" customHeight="1">
      <c r="B22" s="29"/>
      <c r="C22" s="3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30"/>
      <c r="AQ22" s="32"/>
      <c r="BG22" s="350"/>
    </row>
    <row r="23" spans="2:71" s="1" customFormat="1" ht="25.9" customHeight="1">
      <c r="B23" s="42"/>
      <c r="C23" s="43"/>
      <c r="D23" s="44" t="s">
        <v>42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357">
        <f>ROUND(AG51,2)</f>
        <v>0</v>
      </c>
      <c r="AL23" s="358"/>
      <c r="AM23" s="358"/>
      <c r="AN23" s="358"/>
      <c r="AO23" s="358"/>
      <c r="AP23" s="43"/>
      <c r="AQ23" s="46"/>
      <c r="BG23" s="350"/>
    </row>
    <row r="24" spans="2:71" s="1" customFormat="1" ht="6.95" customHeight="1"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6"/>
      <c r="BG24" s="350"/>
    </row>
    <row r="25" spans="2:71" s="1" customFormat="1" ht="13.5">
      <c r="B25" s="42"/>
      <c r="C25" s="43"/>
      <c r="D25" s="43"/>
      <c r="E25" s="43"/>
      <c r="F25" s="43"/>
      <c r="G25" s="43"/>
      <c r="H25" s="43"/>
      <c r="I25" s="43"/>
      <c r="J25" s="43"/>
      <c r="K25" s="43"/>
      <c r="L25" s="359" t="s">
        <v>43</v>
      </c>
      <c r="M25" s="359"/>
      <c r="N25" s="359"/>
      <c r="O25" s="359"/>
      <c r="P25" s="43"/>
      <c r="Q25" s="43"/>
      <c r="R25" s="43"/>
      <c r="S25" s="43"/>
      <c r="T25" s="43"/>
      <c r="U25" s="43"/>
      <c r="V25" s="43"/>
      <c r="W25" s="359" t="s">
        <v>44</v>
      </c>
      <c r="X25" s="359"/>
      <c r="Y25" s="359"/>
      <c r="Z25" s="359"/>
      <c r="AA25" s="359"/>
      <c r="AB25" s="359"/>
      <c r="AC25" s="359"/>
      <c r="AD25" s="359"/>
      <c r="AE25" s="359"/>
      <c r="AF25" s="43"/>
      <c r="AG25" s="43"/>
      <c r="AH25" s="43"/>
      <c r="AI25" s="43"/>
      <c r="AJ25" s="43"/>
      <c r="AK25" s="359" t="s">
        <v>45</v>
      </c>
      <c r="AL25" s="359"/>
      <c r="AM25" s="359"/>
      <c r="AN25" s="359"/>
      <c r="AO25" s="359"/>
      <c r="AP25" s="43"/>
      <c r="AQ25" s="46"/>
      <c r="BG25" s="350"/>
    </row>
    <row r="26" spans="2:71" s="2" customFormat="1" ht="14.45" customHeight="1">
      <c r="B26" s="48"/>
      <c r="C26" s="49"/>
      <c r="D26" s="50" t="s">
        <v>46</v>
      </c>
      <c r="E26" s="49"/>
      <c r="F26" s="50" t="s">
        <v>47</v>
      </c>
      <c r="G26" s="49"/>
      <c r="H26" s="49"/>
      <c r="I26" s="49"/>
      <c r="J26" s="49"/>
      <c r="K26" s="49"/>
      <c r="L26" s="360">
        <v>0.21</v>
      </c>
      <c r="M26" s="361"/>
      <c r="N26" s="361"/>
      <c r="O26" s="361"/>
      <c r="P26" s="49"/>
      <c r="Q26" s="49"/>
      <c r="R26" s="49"/>
      <c r="S26" s="49"/>
      <c r="T26" s="49"/>
      <c r="U26" s="49"/>
      <c r="V26" s="49"/>
      <c r="W26" s="362">
        <f>ROUND(BB51,2)</f>
        <v>0</v>
      </c>
      <c r="X26" s="361"/>
      <c r="Y26" s="361"/>
      <c r="Z26" s="361"/>
      <c r="AA26" s="361"/>
      <c r="AB26" s="361"/>
      <c r="AC26" s="361"/>
      <c r="AD26" s="361"/>
      <c r="AE26" s="361"/>
      <c r="AF26" s="49"/>
      <c r="AG26" s="49"/>
      <c r="AH26" s="49"/>
      <c r="AI26" s="49"/>
      <c r="AJ26" s="49"/>
      <c r="AK26" s="362">
        <f>ROUND(AX51,2)</f>
        <v>0</v>
      </c>
      <c r="AL26" s="361"/>
      <c r="AM26" s="361"/>
      <c r="AN26" s="361"/>
      <c r="AO26" s="361"/>
      <c r="AP26" s="49"/>
      <c r="AQ26" s="51"/>
      <c r="BG26" s="350"/>
    </row>
    <row r="27" spans="2:71" s="2" customFormat="1" ht="14.45" customHeight="1">
      <c r="B27" s="48"/>
      <c r="C27" s="49"/>
      <c r="D27" s="49"/>
      <c r="E27" s="49"/>
      <c r="F27" s="50" t="s">
        <v>48</v>
      </c>
      <c r="G27" s="49"/>
      <c r="H27" s="49"/>
      <c r="I27" s="49"/>
      <c r="J27" s="49"/>
      <c r="K27" s="49"/>
      <c r="L27" s="360">
        <v>0.15</v>
      </c>
      <c r="M27" s="361"/>
      <c r="N27" s="361"/>
      <c r="O27" s="361"/>
      <c r="P27" s="49"/>
      <c r="Q27" s="49"/>
      <c r="R27" s="49"/>
      <c r="S27" s="49"/>
      <c r="T27" s="49"/>
      <c r="U27" s="49"/>
      <c r="V27" s="49"/>
      <c r="W27" s="362">
        <f>ROUND(BC51,2)</f>
        <v>0</v>
      </c>
      <c r="X27" s="361"/>
      <c r="Y27" s="361"/>
      <c r="Z27" s="361"/>
      <c r="AA27" s="361"/>
      <c r="AB27" s="361"/>
      <c r="AC27" s="361"/>
      <c r="AD27" s="361"/>
      <c r="AE27" s="361"/>
      <c r="AF27" s="49"/>
      <c r="AG27" s="49"/>
      <c r="AH27" s="49"/>
      <c r="AI27" s="49"/>
      <c r="AJ27" s="49"/>
      <c r="AK27" s="362">
        <f>ROUND(AY51,2)</f>
        <v>0</v>
      </c>
      <c r="AL27" s="361"/>
      <c r="AM27" s="361"/>
      <c r="AN27" s="361"/>
      <c r="AO27" s="361"/>
      <c r="AP27" s="49"/>
      <c r="AQ27" s="51"/>
      <c r="BG27" s="350"/>
    </row>
    <row r="28" spans="2:71" s="2" customFormat="1" ht="14.45" hidden="1" customHeight="1">
      <c r="B28" s="48"/>
      <c r="C28" s="49"/>
      <c r="D28" s="49"/>
      <c r="E28" s="49"/>
      <c r="F28" s="50" t="s">
        <v>49</v>
      </c>
      <c r="G28" s="49"/>
      <c r="H28" s="49"/>
      <c r="I28" s="49"/>
      <c r="J28" s="49"/>
      <c r="K28" s="49"/>
      <c r="L28" s="360">
        <v>0.21</v>
      </c>
      <c r="M28" s="361"/>
      <c r="N28" s="361"/>
      <c r="O28" s="361"/>
      <c r="P28" s="49"/>
      <c r="Q28" s="49"/>
      <c r="R28" s="49"/>
      <c r="S28" s="49"/>
      <c r="T28" s="49"/>
      <c r="U28" s="49"/>
      <c r="V28" s="49"/>
      <c r="W28" s="362">
        <f>ROUND(BD51,2)</f>
        <v>0</v>
      </c>
      <c r="X28" s="361"/>
      <c r="Y28" s="361"/>
      <c r="Z28" s="361"/>
      <c r="AA28" s="361"/>
      <c r="AB28" s="361"/>
      <c r="AC28" s="361"/>
      <c r="AD28" s="361"/>
      <c r="AE28" s="361"/>
      <c r="AF28" s="49"/>
      <c r="AG28" s="49"/>
      <c r="AH28" s="49"/>
      <c r="AI28" s="49"/>
      <c r="AJ28" s="49"/>
      <c r="AK28" s="362">
        <v>0</v>
      </c>
      <c r="AL28" s="361"/>
      <c r="AM28" s="361"/>
      <c r="AN28" s="361"/>
      <c r="AO28" s="361"/>
      <c r="AP28" s="49"/>
      <c r="AQ28" s="51"/>
      <c r="BG28" s="350"/>
    </row>
    <row r="29" spans="2:71" s="2" customFormat="1" ht="14.45" hidden="1" customHeight="1">
      <c r="B29" s="48"/>
      <c r="C29" s="49"/>
      <c r="D29" s="49"/>
      <c r="E29" s="49"/>
      <c r="F29" s="50" t="s">
        <v>50</v>
      </c>
      <c r="G29" s="49"/>
      <c r="H29" s="49"/>
      <c r="I29" s="49"/>
      <c r="J29" s="49"/>
      <c r="K29" s="49"/>
      <c r="L29" s="360">
        <v>0.15</v>
      </c>
      <c r="M29" s="361"/>
      <c r="N29" s="361"/>
      <c r="O29" s="361"/>
      <c r="P29" s="49"/>
      <c r="Q29" s="49"/>
      <c r="R29" s="49"/>
      <c r="S29" s="49"/>
      <c r="T29" s="49"/>
      <c r="U29" s="49"/>
      <c r="V29" s="49"/>
      <c r="W29" s="362">
        <f>ROUND(BE51,2)</f>
        <v>0</v>
      </c>
      <c r="X29" s="361"/>
      <c r="Y29" s="361"/>
      <c r="Z29" s="361"/>
      <c r="AA29" s="361"/>
      <c r="AB29" s="361"/>
      <c r="AC29" s="361"/>
      <c r="AD29" s="361"/>
      <c r="AE29" s="361"/>
      <c r="AF29" s="49"/>
      <c r="AG29" s="49"/>
      <c r="AH29" s="49"/>
      <c r="AI29" s="49"/>
      <c r="AJ29" s="49"/>
      <c r="AK29" s="362">
        <v>0</v>
      </c>
      <c r="AL29" s="361"/>
      <c r="AM29" s="361"/>
      <c r="AN29" s="361"/>
      <c r="AO29" s="361"/>
      <c r="AP29" s="49"/>
      <c r="AQ29" s="51"/>
      <c r="BG29" s="350"/>
    </row>
    <row r="30" spans="2:71" s="2" customFormat="1" ht="14.45" hidden="1" customHeight="1">
      <c r="B30" s="48"/>
      <c r="C30" s="49"/>
      <c r="D30" s="49"/>
      <c r="E30" s="49"/>
      <c r="F30" s="50" t="s">
        <v>51</v>
      </c>
      <c r="G30" s="49"/>
      <c r="H30" s="49"/>
      <c r="I30" s="49"/>
      <c r="J30" s="49"/>
      <c r="K30" s="49"/>
      <c r="L30" s="360">
        <v>0</v>
      </c>
      <c r="M30" s="361"/>
      <c r="N30" s="361"/>
      <c r="O30" s="361"/>
      <c r="P30" s="49"/>
      <c r="Q30" s="49"/>
      <c r="R30" s="49"/>
      <c r="S30" s="49"/>
      <c r="T30" s="49"/>
      <c r="U30" s="49"/>
      <c r="V30" s="49"/>
      <c r="W30" s="362">
        <f>ROUND(BF51,2)</f>
        <v>0</v>
      </c>
      <c r="X30" s="361"/>
      <c r="Y30" s="361"/>
      <c r="Z30" s="361"/>
      <c r="AA30" s="361"/>
      <c r="AB30" s="361"/>
      <c r="AC30" s="361"/>
      <c r="AD30" s="361"/>
      <c r="AE30" s="361"/>
      <c r="AF30" s="49"/>
      <c r="AG30" s="49"/>
      <c r="AH30" s="49"/>
      <c r="AI30" s="49"/>
      <c r="AJ30" s="49"/>
      <c r="AK30" s="362">
        <v>0</v>
      </c>
      <c r="AL30" s="361"/>
      <c r="AM30" s="361"/>
      <c r="AN30" s="361"/>
      <c r="AO30" s="361"/>
      <c r="AP30" s="49"/>
      <c r="AQ30" s="51"/>
      <c r="BG30" s="350"/>
    </row>
    <row r="31" spans="2:71" s="1" customFormat="1" ht="6.95" customHeight="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6"/>
      <c r="BG31" s="350"/>
    </row>
    <row r="32" spans="2:71" s="1" customFormat="1" ht="25.9" customHeight="1">
      <c r="B32" s="42"/>
      <c r="C32" s="52"/>
      <c r="D32" s="53" t="s">
        <v>52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5" t="s">
        <v>53</v>
      </c>
      <c r="U32" s="54"/>
      <c r="V32" s="54"/>
      <c r="W32" s="54"/>
      <c r="X32" s="363" t="s">
        <v>54</v>
      </c>
      <c r="Y32" s="364"/>
      <c r="Z32" s="364"/>
      <c r="AA32" s="364"/>
      <c r="AB32" s="364"/>
      <c r="AC32" s="54"/>
      <c r="AD32" s="54"/>
      <c r="AE32" s="54"/>
      <c r="AF32" s="54"/>
      <c r="AG32" s="54"/>
      <c r="AH32" s="54"/>
      <c r="AI32" s="54"/>
      <c r="AJ32" s="54"/>
      <c r="AK32" s="365">
        <f>SUM(AK23:AK30)</f>
        <v>0</v>
      </c>
      <c r="AL32" s="364"/>
      <c r="AM32" s="364"/>
      <c r="AN32" s="364"/>
      <c r="AO32" s="366"/>
      <c r="AP32" s="52"/>
      <c r="AQ32" s="56"/>
      <c r="BG32" s="350"/>
    </row>
    <row r="33" spans="2:58" s="1" customFormat="1" ht="6.95" customHeight="1">
      <c r="B33" s="4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6"/>
    </row>
    <row r="34" spans="2:58" s="1" customFormat="1" ht="6.95" customHeight="1"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9"/>
    </row>
    <row r="38" spans="2:58" s="1" customFormat="1" ht="6.95" customHeight="1"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42"/>
    </row>
    <row r="39" spans="2:58" s="1" customFormat="1" ht="36.950000000000003" customHeight="1">
      <c r="B39" s="42"/>
      <c r="C39" s="62" t="s">
        <v>55</v>
      </c>
      <c r="AR39" s="42"/>
    </row>
    <row r="40" spans="2:58" s="1" customFormat="1" ht="6.95" customHeight="1">
      <c r="B40" s="42"/>
      <c r="AR40" s="42"/>
    </row>
    <row r="41" spans="2:58" s="3" customFormat="1" ht="14.45" customHeight="1">
      <c r="B41" s="63"/>
      <c r="C41" s="64" t="s">
        <v>17</v>
      </c>
      <c r="L41" s="3" t="str">
        <f>K5</f>
        <v>2017-019</v>
      </c>
      <c r="AR41" s="63"/>
    </row>
    <row r="42" spans="2:58" s="4" customFormat="1" ht="36.950000000000003" customHeight="1">
      <c r="B42" s="65"/>
      <c r="C42" s="66" t="s">
        <v>20</v>
      </c>
      <c r="L42" s="367" t="str">
        <f>K6</f>
        <v>Chodník na ulici Francouzské v Ostravě-Porubě</v>
      </c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R42" s="65"/>
    </row>
    <row r="43" spans="2:58" s="1" customFormat="1" ht="6.95" customHeight="1">
      <c r="B43" s="42"/>
      <c r="AR43" s="42"/>
    </row>
    <row r="44" spans="2:58" s="1" customFormat="1">
      <c r="B44" s="42"/>
      <c r="C44" s="64" t="s">
        <v>25</v>
      </c>
      <c r="L44" s="67" t="str">
        <f>IF(K8="","",K8)</f>
        <v>Ostrava-Poruba</v>
      </c>
      <c r="AI44" s="64" t="s">
        <v>27</v>
      </c>
      <c r="AM44" s="369" t="str">
        <f>IF(AN8= "","",AN8)</f>
        <v>5. 6. 2017</v>
      </c>
      <c r="AN44" s="369"/>
      <c r="AR44" s="42"/>
    </row>
    <row r="45" spans="2:58" s="1" customFormat="1" ht="6.95" customHeight="1">
      <c r="B45" s="42"/>
      <c r="AR45" s="42"/>
    </row>
    <row r="46" spans="2:58" s="1" customFormat="1">
      <c r="B46" s="42"/>
      <c r="C46" s="64" t="s">
        <v>29</v>
      </c>
      <c r="L46" s="3" t="str">
        <f>IF(E11= "","",E11)</f>
        <v>SMO-MOb Poruba,ul.Klimkovická 28/55</v>
      </c>
      <c r="AI46" s="64" t="s">
        <v>37</v>
      </c>
      <c r="AM46" s="370" t="str">
        <f>IF(E17="","",E17)</f>
        <v>Ateliér ESO spol.s r.o., K.H.Máchy 5203/33</v>
      </c>
      <c r="AN46" s="370"/>
      <c r="AO46" s="370"/>
      <c r="AP46" s="370"/>
      <c r="AR46" s="42"/>
      <c r="AS46" s="371" t="s">
        <v>56</v>
      </c>
      <c r="AT46" s="372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9"/>
    </row>
    <row r="47" spans="2:58" s="1" customFormat="1">
      <c r="B47" s="42"/>
      <c r="C47" s="64" t="s">
        <v>35</v>
      </c>
      <c r="L47" s="3" t="str">
        <f>IF(E14= "Vyplň údaj","",E14)</f>
        <v/>
      </c>
      <c r="AR47" s="42"/>
      <c r="AS47" s="373"/>
      <c r="AT47" s="374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70"/>
    </row>
    <row r="48" spans="2:58" s="1" customFormat="1" ht="10.9" customHeight="1">
      <c r="B48" s="42"/>
      <c r="AR48" s="42"/>
      <c r="AS48" s="373"/>
      <c r="AT48" s="374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70"/>
    </row>
    <row r="49" spans="1:91" s="1" customFormat="1" ht="29.25" customHeight="1">
      <c r="B49" s="42"/>
      <c r="C49" s="375" t="s">
        <v>57</v>
      </c>
      <c r="D49" s="376"/>
      <c r="E49" s="376"/>
      <c r="F49" s="376"/>
      <c r="G49" s="376"/>
      <c r="H49" s="71"/>
      <c r="I49" s="377" t="s">
        <v>58</v>
      </c>
      <c r="J49" s="376"/>
      <c r="K49" s="376"/>
      <c r="L49" s="376"/>
      <c r="M49" s="376"/>
      <c r="N49" s="376"/>
      <c r="O49" s="37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376"/>
      <c r="AB49" s="376"/>
      <c r="AC49" s="376"/>
      <c r="AD49" s="376"/>
      <c r="AE49" s="376"/>
      <c r="AF49" s="376"/>
      <c r="AG49" s="378" t="s">
        <v>59</v>
      </c>
      <c r="AH49" s="376"/>
      <c r="AI49" s="376"/>
      <c r="AJ49" s="376"/>
      <c r="AK49" s="376"/>
      <c r="AL49" s="376"/>
      <c r="AM49" s="376"/>
      <c r="AN49" s="377" t="s">
        <v>60</v>
      </c>
      <c r="AO49" s="376"/>
      <c r="AP49" s="376"/>
      <c r="AQ49" s="72" t="s">
        <v>61</v>
      </c>
      <c r="AR49" s="42"/>
      <c r="AS49" s="73" t="s">
        <v>62</v>
      </c>
      <c r="AT49" s="74" t="s">
        <v>63</v>
      </c>
      <c r="AU49" s="74" t="s">
        <v>64</v>
      </c>
      <c r="AV49" s="74" t="s">
        <v>65</v>
      </c>
      <c r="AW49" s="74" t="s">
        <v>66</v>
      </c>
      <c r="AX49" s="74" t="s">
        <v>67</v>
      </c>
      <c r="AY49" s="74" t="s">
        <v>68</v>
      </c>
      <c r="AZ49" s="74" t="s">
        <v>69</v>
      </c>
      <c r="BA49" s="74" t="s">
        <v>70</v>
      </c>
      <c r="BB49" s="74" t="s">
        <v>71</v>
      </c>
      <c r="BC49" s="74" t="s">
        <v>72</v>
      </c>
      <c r="BD49" s="74" t="s">
        <v>73</v>
      </c>
      <c r="BE49" s="74" t="s">
        <v>74</v>
      </c>
      <c r="BF49" s="75" t="s">
        <v>75</v>
      </c>
    </row>
    <row r="50" spans="1:91" s="1" customFormat="1" ht="10.9" customHeight="1">
      <c r="B50" s="42"/>
      <c r="AR50" s="42"/>
      <c r="AS50" s="76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9"/>
    </row>
    <row r="51" spans="1:91" s="4" customFormat="1" ht="32.450000000000003" customHeight="1">
      <c r="B51" s="65"/>
      <c r="C51" s="77" t="s">
        <v>76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386">
        <f>ROUND(AG52+AG54,2)</f>
        <v>0</v>
      </c>
      <c r="AH51" s="386"/>
      <c r="AI51" s="386"/>
      <c r="AJ51" s="386"/>
      <c r="AK51" s="386"/>
      <c r="AL51" s="386"/>
      <c r="AM51" s="386"/>
      <c r="AN51" s="387">
        <f>SUM(AG51,AV51)</f>
        <v>0</v>
      </c>
      <c r="AO51" s="387"/>
      <c r="AP51" s="387"/>
      <c r="AQ51" s="79" t="s">
        <v>5</v>
      </c>
      <c r="AR51" s="65"/>
      <c r="AS51" s="80">
        <f>ROUND(AS52+AS54,2)</f>
        <v>0</v>
      </c>
      <c r="AT51" s="81">
        <f>ROUND(AT52+AT54,2)</f>
        <v>0</v>
      </c>
      <c r="AU51" s="82">
        <f>ROUND(AU52+AU54,2)</f>
        <v>0</v>
      </c>
      <c r="AV51" s="82">
        <f>ROUND(SUM(AX51:AY51),2)</f>
        <v>0</v>
      </c>
      <c r="AW51" s="83">
        <f>ROUND(AW52+AW54,5)</f>
        <v>0</v>
      </c>
      <c r="AX51" s="82">
        <f>ROUND(BB51*L26,2)</f>
        <v>0</v>
      </c>
      <c r="AY51" s="82">
        <f>ROUND(BC51*L27,2)</f>
        <v>0</v>
      </c>
      <c r="AZ51" s="82">
        <f>ROUND(BD51*L26,2)</f>
        <v>0</v>
      </c>
      <c r="BA51" s="82">
        <f>ROUND(BE51*L27,2)</f>
        <v>0</v>
      </c>
      <c r="BB51" s="82">
        <f>ROUND(BB52+BB54,2)</f>
        <v>0</v>
      </c>
      <c r="BC51" s="82">
        <f>ROUND(BC52+BC54,2)</f>
        <v>0</v>
      </c>
      <c r="BD51" s="82">
        <f>ROUND(BD52+BD54,2)</f>
        <v>0</v>
      </c>
      <c r="BE51" s="82">
        <f>ROUND(BE52+BE54,2)</f>
        <v>0</v>
      </c>
      <c r="BF51" s="84">
        <f>ROUND(BF52+BF54,2)</f>
        <v>0</v>
      </c>
      <c r="BS51" s="66" t="s">
        <v>77</v>
      </c>
      <c r="BT51" s="66" t="s">
        <v>78</v>
      </c>
      <c r="BU51" s="85" t="s">
        <v>79</v>
      </c>
      <c r="BV51" s="66" t="s">
        <v>80</v>
      </c>
      <c r="BW51" s="66" t="s">
        <v>8</v>
      </c>
      <c r="BX51" s="66" t="s">
        <v>81</v>
      </c>
      <c r="CL51" s="66" t="s">
        <v>23</v>
      </c>
    </row>
    <row r="52" spans="1:91" s="5" customFormat="1" ht="22.5" customHeight="1">
      <c r="B52" s="86"/>
      <c r="C52" s="87"/>
      <c r="D52" s="382" t="s">
        <v>82</v>
      </c>
      <c r="E52" s="382"/>
      <c r="F52" s="382"/>
      <c r="G52" s="382"/>
      <c r="H52" s="382"/>
      <c r="I52" s="88"/>
      <c r="J52" s="382" t="s">
        <v>83</v>
      </c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1">
        <f>ROUND(AG53,2)</f>
        <v>0</v>
      </c>
      <c r="AH52" s="380"/>
      <c r="AI52" s="380"/>
      <c r="AJ52" s="380"/>
      <c r="AK52" s="380"/>
      <c r="AL52" s="380"/>
      <c r="AM52" s="380"/>
      <c r="AN52" s="379">
        <f>SUM(AG52,AV52)</f>
        <v>0</v>
      </c>
      <c r="AO52" s="380"/>
      <c r="AP52" s="380"/>
      <c r="AQ52" s="89" t="s">
        <v>84</v>
      </c>
      <c r="AR52" s="86"/>
      <c r="AS52" s="90">
        <f>ROUND(AS53,2)</f>
        <v>0</v>
      </c>
      <c r="AT52" s="91">
        <f>ROUND(AT53,2)</f>
        <v>0</v>
      </c>
      <c r="AU52" s="92">
        <f>ROUND(AU53,2)</f>
        <v>0</v>
      </c>
      <c r="AV52" s="92">
        <f>ROUND(SUM(AX52:AY52),2)</f>
        <v>0</v>
      </c>
      <c r="AW52" s="93">
        <f>ROUND(AW53,5)</f>
        <v>0</v>
      </c>
      <c r="AX52" s="92">
        <f>ROUND(BB52*L26,2)</f>
        <v>0</v>
      </c>
      <c r="AY52" s="92">
        <f>ROUND(BC52*L27,2)</f>
        <v>0</v>
      </c>
      <c r="AZ52" s="92">
        <f>ROUND(BD52*L26,2)</f>
        <v>0</v>
      </c>
      <c r="BA52" s="92">
        <f>ROUND(BE52*L27,2)</f>
        <v>0</v>
      </c>
      <c r="BB52" s="92">
        <f>ROUND(BB53,2)</f>
        <v>0</v>
      </c>
      <c r="BC52" s="92">
        <f>ROUND(BC53,2)</f>
        <v>0</v>
      </c>
      <c r="BD52" s="92">
        <f>ROUND(BD53,2)</f>
        <v>0</v>
      </c>
      <c r="BE52" s="92">
        <f>ROUND(BE53,2)</f>
        <v>0</v>
      </c>
      <c r="BF52" s="94">
        <f>ROUND(BF53,2)</f>
        <v>0</v>
      </c>
      <c r="BS52" s="95" t="s">
        <v>77</v>
      </c>
      <c r="BT52" s="95" t="s">
        <v>85</v>
      </c>
      <c r="BU52" s="95" t="s">
        <v>79</v>
      </c>
      <c r="BV52" s="95" t="s">
        <v>80</v>
      </c>
      <c r="BW52" s="95" t="s">
        <v>86</v>
      </c>
      <c r="BX52" s="95" t="s">
        <v>8</v>
      </c>
      <c r="CL52" s="95" t="s">
        <v>23</v>
      </c>
      <c r="CM52" s="95" t="s">
        <v>87</v>
      </c>
    </row>
    <row r="53" spans="1:91" s="6" customFormat="1" ht="22.5" customHeight="1">
      <c r="A53" s="96" t="s">
        <v>88</v>
      </c>
      <c r="B53" s="97"/>
      <c r="C53" s="9"/>
      <c r="D53" s="9"/>
      <c r="E53" s="385" t="s">
        <v>82</v>
      </c>
      <c r="F53" s="385"/>
      <c r="G53" s="385"/>
      <c r="H53" s="385"/>
      <c r="I53" s="385"/>
      <c r="J53" s="9"/>
      <c r="K53" s="385" t="s">
        <v>89</v>
      </c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3">
        <f>'C101 - Soupis prací - Cho...'!K31</f>
        <v>0</v>
      </c>
      <c r="AH53" s="384"/>
      <c r="AI53" s="384"/>
      <c r="AJ53" s="384"/>
      <c r="AK53" s="384"/>
      <c r="AL53" s="384"/>
      <c r="AM53" s="384"/>
      <c r="AN53" s="383">
        <f>SUM(AG53,AV53)</f>
        <v>0</v>
      </c>
      <c r="AO53" s="384"/>
      <c r="AP53" s="384"/>
      <c r="AQ53" s="98" t="s">
        <v>90</v>
      </c>
      <c r="AR53" s="97"/>
      <c r="AS53" s="99">
        <f>'C101 - Soupis prací - Cho...'!K29</f>
        <v>0</v>
      </c>
      <c r="AT53" s="100">
        <f>'C101 - Soupis prací - Cho...'!K30</f>
        <v>0</v>
      </c>
      <c r="AU53" s="100">
        <v>0</v>
      </c>
      <c r="AV53" s="100">
        <f>ROUND(SUM(AX53:AY53),2)</f>
        <v>0</v>
      </c>
      <c r="AW53" s="101">
        <f>'C101 - Soupis prací - Cho...'!T102</f>
        <v>0</v>
      </c>
      <c r="AX53" s="100">
        <f>'C101 - Soupis prací - Cho...'!K34</f>
        <v>0</v>
      </c>
      <c r="AY53" s="100">
        <f>'C101 - Soupis prací - Cho...'!K35</f>
        <v>0</v>
      </c>
      <c r="AZ53" s="100">
        <f>'C101 - Soupis prací - Cho...'!K36</f>
        <v>0</v>
      </c>
      <c r="BA53" s="100">
        <f>'C101 - Soupis prací - Cho...'!K37</f>
        <v>0</v>
      </c>
      <c r="BB53" s="100">
        <f>'C101 - Soupis prací - Cho...'!F34</f>
        <v>0</v>
      </c>
      <c r="BC53" s="100">
        <f>'C101 - Soupis prací - Cho...'!F35</f>
        <v>0</v>
      </c>
      <c r="BD53" s="100">
        <f>'C101 - Soupis prací - Cho...'!F36</f>
        <v>0</v>
      </c>
      <c r="BE53" s="100">
        <f>'C101 - Soupis prací - Cho...'!F37</f>
        <v>0</v>
      </c>
      <c r="BF53" s="102">
        <f>'C101 - Soupis prací - Cho...'!F38</f>
        <v>0</v>
      </c>
      <c r="BT53" s="103" t="s">
        <v>87</v>
      </c>
      <c r="BV53" s="103" t="s">
        <v>80</v>
      </c>
      <c r="BW53" s="103" t="s">
        <v>91</v>
      </c>
      <c r="BX53" s="103" t="s">
        <v>86</v>
      </c>
      <c r="CL53" s="103" t="s">
        <v>23</v>
      </c>
    </row>
    <row r="54" spans="1:91" s="5" customFormat="1" ht="22.5" customHeight="1">
      <c r="B54" s="86"/>
      <c r="C54" s="87"/>
      <c r="D54" s="382" t="s">
        <v>92</v>
      </c>
      <c r="E54" s="382"/>
      <c r="F54" s="382"/>
      <c r="G54" s="382"/>
      <c r="H54" s="382"/>
      <c r="I54" s="88"/>
      <c r="J54" s="382" t="s">
        <v>93</v>
      </c>
      <c r="K54" s="382"/>
      <c r="L54" s="382"/>
      <c r="M54" s="382"/>
      <c r="N54" s="382"/>
      <c r="O54" s="382"/>
      <c r="P54" s="382"/>
      <c r="Q54" s="382"/>
      <c r="R54" s="382"/>
      <c r="S54" s="382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1">
        <f>ROUND(AG55,2)</f>
        <v>0</v>
      </c>
      <c r="AH54" s="380"/>
      <c r="AI54" s="380"/>
      <c r="AJ54" s="380"/>
      <c r="AK54" s="380"/>
      <c r="AL54" s="380"/>
      <c r="AM54" s="380"/>
      <c r="AN54" s="379">
        <f>SUM(AG54,AV54)</f>
        <v>0</v>
      </c>
      <c r="AO54" s="380"/>
      <c r="AP54" s="380"/>
      <c r="AQ54" s="89" t="s">
        <v>84</v>
      </c>
      <c r="AR54" s="86"/>
      <c r="AS54" s="90">
        <f>ROUND(AS55,2)</f>
        <v>0</v>
      </c>
      <c r="AT54" s="91">
        <f>ROUND(AT55,2)</f>
        <v>0</v>
      </c>
      <c r="AU54" s="92">
        <f>ROUND(AU55,2)</f>
        <v>0</v>
      </c>
      <c r="AV54" s="92">
        <f>ROUND(SUM(AX54:AY54),2)</f>
        <v>0</v>
      </c>
      <c r="AW54" s="93">
        <f>ROUND(AW55,5)</f>
        <v>0</v>
      </c>
      <c r="AX54" s="92">
        <f>ROUND(BB54*L26,2)</f>
        <v>0</v>
      </c>
      <c r="AY54" s="92">
        <f>ROUND(BC54*L27,2)</f>
        <v>0</v>
      </c>
      <c r="AZ54" s="92">
        <f>ROUND(BD54*L26,2)</f>
        <v>0</v>
      </c>
      <c r="BA54" s="92">
        <f>ROUND(BE54*L27,2)</f>
        <v>0</v>
      </c>
      <c r="BB54" s="92">
        <f>ROUND(BB55,2)</f>
        <v>0</v>
      </c>
      <c r="BC54" s="92">
        <f>ROUND(BC55,2)</f>
        <v>0</v>
      </c>
      <c r="BD54" s="92">
        <f>ROUND(BD55,2)</f>
        <v>0</v>
      </c>
      <c r="BE54" s="92">
        <f>ROUND(BE55,2)</f>
        <v>0</v>
      </c>
      <c r="BF54" s="94">
        <f>ROUND(BF55,2)</f>
        <v>0</v>
      </c>
      <c r="BS54" s="95" t="s">
        <v>77</v>
      </c>
      <c r="BT54" s="95" t="s">
        <v>85</v>
      </c>
      <c r="BU54" s="95" t="s">
        <v>79</v>
      </c>
      <c r="BV54" s="95" t="s">
        <v>80</v>
      </c>
      <c r="BW54" s="95" t="s">
        <v>94</v>
      </c>
      <c r="BX54" s="95" t="s">
        <v>8</v>
      </c>
      <c r="CL54" s="95" t="s">
        <v>23</v>
      </c>
      <c r="CM54" s="95" t="s">
        <v>87</v>
      </c>
    </row>
    <row r="55" spans="1:91" s="6" customFormat="1" ht="22.5" customHeight="1">
      <c r="A55" s="96" t="s">
        <v>88</v>
      </c>
      <c r="B55" s="97"/>
      <c r="C55" s="9"/>
      <c r="D55" s="9"/>
      <c r="E55" s="385" t="s">
        <v>92</v>
      </c>
      <c r="F55" s="385"/>
      <c r="G55" s="385"/>
      <c r="H55" s="385"/>
      <c r="I55" s="385"/>
      <c r="J55" s="9"/>
      <c r="K55" s="385" t="s">
        <v>95</v>
      </c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3">
        <f>'VON - Soupis prací-Vedlej...'!K31</f>
        <v>0</v>
      </c>
      <c r="AH55" s="384"/>
      <c r="AI55" s="384"/>
      <c r="AJ55" s="384"/>
      <c r="AK55" s="384"/>
      <c r="AL55" s="384"/>
      <c r="AM55" s="384"/>
      <c r="AN55" s="383">
        <f>SUM(AG55,AV55)</f>
        <v>0</v>
      </c>
      <c r="AO55" s="384"/>
      <c r="AP55" s="384"/>
      <c r="AQ55" s="98" t="s">
        <v>90</v>
      </c>
      <c r="AR55" s="97"/>
      <c r="AS55" s="104">
        <f>'VON - Soupis prací-Vedlej...'!K29</f>
        <v>0</v>
      </c>
      <c r="AT55" s="105">
        <f>'VON - Soupis prací-Vedlej...'!K30</f>
        <v>0</v>
      </c>
      <c r="AU55" s="105">
        <v>0</v>
      </c>
      <c r="AV55" s="105">
        <f>ROUND(SUM(AX55:AY55),2)</f>
        <v>0</v>
      </c>
      <c r="AW55" s="106">
        <f>'VON - Soupis prací-Vedlej...'!T88</f>
        <v>0</v>
      </c>
      <c r="AX55" s="105">
        <f>'VON - Soupis prací-Vedlej...'!K34</f>
        <v>0</v>
      </c>
      <c r="AY55" s="105">
        <f>'VON - Soupis prací-Vedlej...'!K35</f>
        <v>0</v>
      </c>
      <c r="AZ55" s="105">
        <f>'VON - Soupis prací-Vedlej...'!K36</f>
        <v>0</v>
      </c>
      <c r="BA55" s="105">
        <f>'VON - Soupis prací-Vedlej...'!K37</f>
        <v>0</v>
      </c>
      <c r="BB55" s="105">
        <f>'VON - Soupis prací-Vedlej...'!F34</f>
        <v>0</v>
      </c>
      <c r="BC55" s="105">
        <f>'VON - Soupis prací-Vedlej...'!F35</f>
        <v>0</v>
      </c>
      <c r="BD55" s="105">
        <f>'VON - Soupis prací-Vedlej...'!F36</f>
        <v>0</v>
      </c>
      <c r="BE55" s="105">
        <f>'VON - Soupis prací-Vedlej...'!F37</f>
        <v>0</v>
      </c>
      <c r="BF55" s="107">
        <f>'VON - Soupis prací-Vedlej...'!F38</f>
        <v>0</v>
      </c>
      <c r="BT55" s="103" t="s">
        <v>87</v>
      </c>
      <c r="BV55" s="103" t="s">
        <v>80</v>
      </c>
      <c r="BW55" s="103" t="s">
        <v>96</v>
      </c>
      <c r="BX55" s="103" t="s">
        <v>94</v>
      </c>
      <c r="CL55" s="103" t="s">
        <v>23</v>
      </c>
    </row>
    <row r="56" spans="1:91" s="1" customFormat="1" ht="30" customHeight="1">
      <c r="B56" s="42"/>
      <c r="AR56" s="42"/>
    </row>
    <row r="57" spans="1:91" s="1" customFormat="1" ht="6.95" customHeight="1"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42"/>
    </row>
  </sheetData>
  <mergeCells count="53">
    <mergeCell ref="AG51:AM51"/>
    <mergeCell ref="AN51:AP51"/>
    <mergeCell ref="AR2:BG2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G5:BG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C101 - Soupis prací - Cho...'!C2" display="/"/>
    <hyperlink ref="A55" location="'VON - Soupis prací-Vedlej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24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10" width="23.5" style="108" customWidth="1"/>
    <col min="11" max="11" width="23.5" customWidth="1"/>
    <col min="12" max="12" width="15.5" customWidth="1"/>
    <col min="14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09"/>
      <c r="C1" s="109"/>
      <c r="D1" s="110" t="s">
        <v>1</v>
      </c>
      <c r="E1" s="109"/>
      <c r="F1" s="111" t="s">
        <v>97</v>
      </c>
      <c r="G1" s="397" t="s">
        <v>98</v>
      </c>
      <c r="H1" s="397"/>
      <c r="I1" s="112"/>
      <c r="J1" s="113" t="s">
        <v>99</v>
      </c>
      <c r="K1" s="110" t="s">
        <v>100</v>
      </c>
      <c r="L1" s="111" t="s">
        <v>101</v>
      </c>
      <c r="M1" s="111"/>
      <c r="N1" s="111"/>
      <c r="O1" s="111"/>
      <c r="P1" s="111"/>
      <c r="Q1" s="111"/>
      <c r="R1" s="111"/>
      <c r="S1" s="111"/>
      <c r="T1" s="11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M2" s="388" t="s">
        <v>9</v>
      </c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T2" s="25" t="s">
        <v>91</v>
      </c>
    </row>
    <row r="3" spans="1:70" ht="6.95" customHeight="1">
      <c r="B3" s="26"/>
      <c r="C3" s="27"/>
      <c r="D3" s="27"/>
      <c r="E3" s="27"/>
      <c r="F3" s="27"/>
      <c r="G3" s="27"/>
      <c r="H3" s="27"/>
      <c r="I3" s="114"/>
      <c r="J3" s="114"/>
      <c r="K3" s="27"/>
      <c r="L3" s="28"/>
      <c r="AT3" s="25" t="s">
        <v>87</v>
      </c>
    </row>
    <row r="4" spans="1:70" ht="36.950000000000003" customHeight="1">
      <c r="B4" s="29"/>
      <c r="C4" s="30"/>
      <c r="D4" s="31" t="s">
        <v>102</v>
      </c>
      <c r="E4" s="30"/>
      <c r="F4" s="30"/>
      <c r="G4" s="30"/>
      <c r="H4" s="30"/>
      <c r="I4" s="115"/>
      <c r="J4" s="115"/>
      <c r="K4" s="30"/>
      <c r="L4" s="32"/>
      <c r="N4" s="33" t="s">
        <v>14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15"/>
      <c r="J5" s="115"/>
      <c r="K5" s="30"/>
      <c r="L5" s="32"/>
    </row>
    <row r="6" spans="1:70">
      <c r="B6" s="29"/>
      <c r="C6" s="30"/>
      <c r="D6" s="38" t="s">
        <v>20</v>
      </c>
      <c r="E6" s="30"/>
      <c r="F6" s="30"/>
      <c r="G6" s="30"/>
      <c r="H6" s="30"/>
      <c r="I6" s="115"/>
      <c r="J6" s="115"/>
      <c r="K6" s="30"/>
      <c r="L6" s="32"/>
    </row>
    <row r="7" spans="1:70" ht="22.5" customHeight="1">
      <c r="B7" s="29"/>
      <c r="C7" s="30"/>
      <c r="D7" s="30"/>
      <c r="E7" s="390" t="str">
        <f>'Rekapitulace stavby'!K6</f>
        <v>Chodník na ulici Francouzské v Ostravě-Porubě</v>
      </c>
      <c r="F7" s="391"/>
      <c r="G7" s="391"/>
      <c r="H7" s="391"/>
      <c r="I7" s="115"/>
      <c r="J7" s="115"/>
      <c r="K7" s="30"/>
      <c r="L7" s="32"/>
    </row>
    <row r="8" spans="1:70">
      <c r="B8" s="29"/>
      <c r="C8" s="30"/>
      <c r="D8" s="38" t="s">
        <v>103</v>
      </c>
      <c r="E8" s="30"/>
      <c r="F8" s="30"/>
      <c r="G8" s="30"/>
      <c r="H8" s="30"/>
      <c r="I8" s="115"/>
      <c r="J8" s="115"/>
      <c r="K8" s="30"/>
      <c r="L8" s="32"/>
    </row>
    <row r="9" spans="1:70" s="1" customFormat="1" ht="22.5" customHeight="1">
      <c r="B9" s="42"/>
      <c r="C9" s="43"/>
      <c r="D9" s="43"/>
      <c r="E9" s="390" t="s">
        <v>104</v>
      </c>
      <c r="F9" s="392"/>
      <c r="G9" s="392"/>
      <c r="H9" s="392"/>
      <c r="I9" s="116"/>
      <c r="J9" s="116"/>
      <c r="K9" s="43"/>
      <c r="L9" s="46"/>
    </row>
    <row r="10" spans="1:70" s="1" customFormat="1">
      <c r="B10" s="42"/>
      <c r="C10" s="43"/>
      <c r="D10" s="38" t="s">
        <v>105</v>
      </c>
      <c r="E10" s="43"/>
      <c r="F10" s="43"/>
      <c r="G10" s="43"/>
      <c r="H10" s="43"/>
      <c r="I10" s="116"/>
      <c r="J10" s="116"/>
      <c r="K10" s="43"/>
      <c r="L10" s="46"/>
    </row>
    <row r="11" spans="1:70" s="1" customFormat="1" ht="36.950000000000003" customHeight="1">
      <c r="B11" s="42"/>
      <c r="C11" s="43"/>
      <c r="D11" s="43"/>
      <c r="E11" s="393" t="s">
        <v>106</v>
      </c>
      <c r="F11" s="392"/>
      <c r="G11" s="392"/>
      <c r="H11" s="392"/>
      <c r="I11" s="116"/>
      <c r="J11" s="116"/>
      <c r="K11" s="43"/>
      <c r="L11" s="46"/>
    </row>
    <row r="12" spans="1:70" s="1" customFormat="1" ht="13.5">
      <c r="B12" s="42"/>
      <c r="C12" s="43"/>
      <c r="D12" s="43"/>
      <c r="E12" s="43"/>
      <c r="F12" s="43"/>
      <c r="G12" s="43"/>
      <c r="H12" s="43"/>
      <c r="I12" s="116"/>
      <c r="J12" s="116"/>
      <c r="K12" s="43"/>
      <c r="L12" s="46"/>
    </row>
    <row r="13" spans="1:70" s="1" customFormat="1" ht="14.45" customHeight="1">
      <c r="B13" s="42"/>
      <c r="C13" s="43"/>
      <c r="D13" s="38" t="s">
        <v>22</v>
      </c>
      <c r="E13" s="43"/>
      <c r="F13" s="36" t="s">
        <v>23</v>
      </c>
      <c r="G13" s="43"/>
      <c r="H13" s="43"/>
      <c r="I13" s="117" t="s">
        <v>24</v>
      </c>
      <c r="J13" s="118" t="s">
        <v>5</v>
      </c>
      <c r="K13" s="43"/>
      <c r="L13" s="46"/>
    </row>
    <row r="14" spans="1:70" s="1" customFormat="1" ht="14.45" customHeight="1">
      <c r="B14" s="42"/>
      <c r="C14" s="43"/>
      <c r="D14" s="38" t="s">
        <v>25</v>
      </c>
      <c r="E14" s="43"/>
      <c r="F14" s="36" t="s">
        <v>26</v>
      </c>
      <c r="G14" s="43"/>
      <c r="H14" s="43"/>
      <c r="I14" s="117" t="s">
        <v>27</v>
      </c>
      <c r="J14" s="119" t="str">
        <f>'Rekapitulace stavby'!AN8</f>
        <v>5. 6. 2017</v>
      </c>
      <c r="K14" s="43"/>
      <c r="L14" s="46"/>
    </row>
    <row r="15" spans="1:70" s="1" customFormat="1" ht="10.9" customHeight="1">
      <c r="B15" s="42"/>
      <c r="C15" s="43"/>
      <c r="D15" s="43"/>
      <c r="E15" s="43"/>
      <c r="F15" s="43"/>
      <c r="G15" s="43"/>
      <c r="H15" s="43"/>
      <c r="I15" s="116"/>
      <c r="J15" s="116"/>
      <c r="K15" s="43"/>
      <c r="L15" s="46"/>
    </row>
    <row r="16" spans="1:70" s="1" customFormat="1" ht="14.45" customHeight="1">
      <c r="B16" s="42"/>
      <c r="C16" s="43"/>
      <c r="D16" s="38" t="s">
        <v>29</v>
      </c>
      <c r="E16" s="43"/>
      <c r="F16" s="43"/>
      <c r="G16" s="43"/>
      <c r="H16" s="43"/>
      <c r="I16" s="117" t="s">
        <v>30</v>
      </c>
      <c r="J16" s="118" t="s">
        <v>31</v>
      </c>
      <c r="K16" s="43"/>
      <c r="L16" s="46"/>
    </row>
    <row r="17" spans="2:12" s="1" customFormat="1" ht="18" customHeight="1">
      <c r="B17" s="42"/>
      <c r="C17" s="43"/>
      <c r="D17" s="43"/>
      <c r="E17" s="36" t="s">
        <v>32</v>
      </c>
      <c r="F17" s="43"/>
      <c r="G17" s="43"/>
      <c r="H17" s="43"/>
      <c r="I17" s="117" t="s">
        <v>33</v>
      </c>
      <c r="J17" s="118" t="s">
        <v>34</v>
      </c>
      <c r="K17" s="43"/>
      <c r="L17" s="46"/>
    </row>
    <row r="18" spans="2:12" s="1" customFormat="1" ht="6.95" customHeight="1">
      <c r="B18" s="42"/>
      <c r="C18" s="43"/>
      <c r="D18" s="43"/>
      <c r="E18" s="43"/>
      <c r="F18" s="43"/>
      <c r="G18" s="43"/>
      <c r="H18" s="43"/>
      <c r="I18" s="116"/>
      <c r="J18" s="116"/>
      <c r="K18" s="43"/>
      <c r="L18" s="46"/>
    </row>
    <row r="19" spans="2:12" s="1" customFormat="1" ht="14.45" customHeight="1">
      <c r="B19" s="42"/>
      <c r="C19" s="43"/>
      <c r="D19" s="38" t="s">
        <v>35</v>
      </c>
      <c r="E19" s="43"/>
      <c r="F19" s="43"/>
      <c r="G19" s="43"/>
      <c r="H19" s="43"/>
      <c r="I19" s="117" t="s">
        <v>30</v>
      </c>
      <c r="J19" s="118" t="str">
        <f>IF('Rekapitulace stavby'!AN13="Vyplň údaj","",IF('Rekapitulace stavby'!AN13="","",'Rekapitulace stavby'!AN13))</f>
        <v/>
      </c>
      <c r="K19" s="43"/>
      <c r="L19" s="46"/>
    </row>
    <row r="20" spans="2:12" s="1" customFormat="1" ht="18" customHeight="1">
      <c r="B20" s="42"/>
      <c r="C20" s="43"/>
      <c r="D20" s="43"/>
      <c r="E20" s="36" t="str">
        <f>IF('Rekapitulace stavby'!E14="Vyplň údaj","",IF('Rekapitulace stavby'!E14="","",'Rekapitulace stavby'!E14))</f>
        <v/>
      </c>
      <c r="F20" s="43"/>
      <c r="G20" s="43"/>
      <c r="H20" s="43"/>
      <c r="I20" s="117" t="s">
        <v>33</v>
      </c>
      <c r="J20" s="118" t="str">
        <f>IF('Rekapitulace stavby'!AN14="Vyplň údaj","",IF('Rekapitulace stavby'!AN14="","",'Rekapitulace stavby'!AN14))</f>
        <v/>
      </c>
      <c r="K20" s="43"/>
      <c r="L20" s="46"/>
    </row>
    <row r="21" spans="2:12" s="1" customFormat="1" ht="6.95" customHeight="1">
      <c r="B21" s="42"/>
      <c r="C21" s="43"/>
      <c r="D21" s="43"/>
      <c r="E21" s="43"/>
      <c r="F21" s="43"/>
      <c r="G21" s="43"/>
      <c r="H21" s="43"/>
      <c r="I21" s="116"/>
      <c r="J21" s="116"/>
      <c r="K21" s="43"/>
      <c r="L21" s="46"/>
    </row>
    <row r="22" spans="2:12" s="1" customFormat="1" ht="14.45" customHeight="1">
      <c r="B22" s="42"/>
      <c r="C22" s="43"/>
      <c r="D22" s="38" t="s">
        <v>37</v>
      </c>
      <c r="E22" s="43"/>
      <c r="F22" s="43"/>
      <c r="G22" s="43"/>
      <c r="H22" s="43"/>
      <c r="I22" s="117" t="s">
        <v>30</v>
      </c>
      <c r="J22" s="118" t="s">
        <v>38</v>
      </c>
      <c r="K22" s="43"/>
      <c r="L22" s="46"/>
    </row>
    <row r="23" spans="2:12" s="1" customFormat="1" ht="18" customHeight="1">
      <c r="B23" s="42"/>
      <c r="C23" s="43"/>
      <c r="D23" s="43"/>
      <c r="E23" s="36" t="s">
        <v>39</v>
      </c>
      <c r="F23" s="43"/>
      <c r="G23" s="43"/>
      <c r="H23" s="43"/>
      <c r="I23" s="117" t="s">
        <v>33</v>
      </c>
      <c r="J23" s="118" t="s">
        <v>40</v>
      </c>
      <c r="K23" s="43"/>
      <c r="L23" s="46"/>
    </row>
    <row r="24" spans="2:12" s="1" customFormat="1" ht="6.95" customHeight="1">
      <c r="B24" s="42"/>
      <c r="C24" s="43"/>
      <c r="D24" s="43"/>
      <c r="E24" s="43"/>
      <c r="F24" s="43"/>
      <c r="G24" s="43"/>
      <c r="H24" s="43"/>
      <c r="I24" s="116"/>
      <c r="J24" s="116"/>
      <c r="K24" s="43"/>
      <c r="L24" s="46"/>
    </row>
    <row r="25" spans="2:12" s="1" customFormat="1" ht="14.45" customHeight="1">
      <c r="B25" s="42"/>
      <c r="C25" s="43"/>
      <c r="D25" s="38" t="s">
        <v>41</v>
      </c>
      <c r="E25" s="43"/>
      <c r="F25" s="43"/>
      <c r="G25" s="43"/>
      <c r="H25" s="43"/>
      <c r="I25" s="116"/>
      <c r="J25" s="116"/>
      <c r="K25" s="43"/>
      <c r="L25" s="46"/>
    </row>
    <row r="26" spans="2:12" s="7" customFormat="1" ht="22.5" customHeight="1">
      <c r="B26" s="120"/>
      <c r="C26" s="121"/>
      <c r="D26" s="121"/>
      <c r="E26" s="356" t="s">
        <v>5</v>
      </c>
      <c r="F26" s="356"/>
      <c r="G26" s="356"/>
      <c r="H26" s="356"/>
      <c r="I26" s="122"/>
      <c r="J26" s="122"/>
      <c r="K26" s="121"/>
      <c r="L26" s="123"/>
    </row>
    <row r="27" spans="2:12" s="1" customFormat="1" ht="6.95" customHeight="1">
      <c r="B27" s="42"/>
      <c r="C27" s="43"/>
      <c r="D27" s="43"/>
      <c r="E27" s="43"/>
      <c r="F27" s="43"/>
      <c r="G27" s="43"/>
      <c r="H27" s="43"/>
      <c r="I27" s="116"/>
      <c r="J27" s="116"/>
      <c r="K27" s="43"/>
      <c r="L27" s="46"/>
    </row>
    <row r="28" spans="2:12" s="1" customFormat="1" ht="6.95" customHeight="1">
      <c r="B28" s="42"/>
      <c r="C28" s="43"/>
      <c r="D28" s="68"/>
      <c r="E28" s="68"/>
      <c r="F28" s="68"/>
      <c r="G28" s="68"/>
      <c r="H28" s="68"/>
      <c r="I28" s="124"/>
      <c r="J28" s="124"/>
      <c r="K28" s="68"/>
      <c r="L28" s="125"/>
    </row>
    <row r="29" spans="2:12" s="1" customFormat="1">
      <c r="B29" s="42"/>
      <c r="C29" s="43"/>
      <c r="D29" s="43"/>
      <c r="E29" s="38" t="s">
        <v>107</v>
      </c>
      <c r="F29" s="43"/>
      <c r="G29" s="43"/>
      <c r="H29" s="43"/>
      <c r="I29" s="116"/>
      <c r="J29" s="116"/>
      <c r="K29" s="126">
        <f>I62</f>
        <v>0</v>
      </c>
      <c r="L29" s="46"/>
    </row>
    <row r="30" spans="2:12" s="1" customFormat="1">
      <c r="B30" s="42"/>
      <c r="C30" s="43"/>
      <c r="D30" s="43"/>
      <c r="E30" s="38" t="s">
        <v>108</v>
      </c>
      <c r="F30" s="43"/>
      <c r="G30" s="43"/>
      <c r="H30" s="43"/>
      <c r="I30" s="116"/>
      <c r="J30" s="116"/>
      <c r="K30" s="126">
        <f>J62</f>
        <v>0</v>
      </c>
      <c r="L30" s="46"/>
    </row>
    <row r="31" spans="2:12" s="1" customFormat="1" ht="25.35" customHeight="1">
      <c r="B31" s="42"/>
      <c r="C31" s="43"/>
      <c r="D31" s="127" t="s">
        <v>42</v>
      </c>
      <c r="E31" s="43"/>
      <c r="F31" s="43"/>
      <c r="G31" s="43"/>
      <c r="H31" s="43"/>
      <c r="I31" s="116"/>
      <c r="J31" s="116"/>
      <c r="K31" s="128">
        <f>ROUND(K102,2)</f>
        <v>0</v>
      </c>
      <c r="L31" s="46"/>
    </row>
    <row r="32" spans="2:12" s="1" customFormat="1" ht="6.95" customHeight="1">
      <c r="B32" s="42"/>
      <c r="C32" s="43"/>
      <c r="D32" s="68"/>
      <c r="E32" s="68"/>
      <c r="F32" s="68"/>
      <c r="G32" s="68"/>
      <c r="H32" s="68"/>
      <c r="I32" s="124"/>
      <c r="J32" s="124"/>
      <c r="K32" s="68"/>
      <c r="L32" s="125"/>
    </row>
    <row r="33" spans="2:12" s="1" customFormat="1" ht="14.45" customHeight="1">
      <c r="B33" s="42"/>
      <c r="C33" s="43"/>
      <c r="D33" s="43"/>
      <c r="E33" s="43"/>
      <c r="F33" s="47" t="s">
        <v>44</v>
      </c>
      <c r="G33" s="43"/>
      <c r="H33" s="43"/>
      <c r="I33" s="129" t="s">
        <v>43</v>
      </c>
      <c r="J33" s="116"/>
      <c r="K33" s="47" t="s">
        <v>45</v>
      </c>
      <c r="L33" s="46"/>
    </row>
    <row r="34" spans="2:12" s="1" customFormat="1" ht="14.45" customHeight="1">
      <c r="B34" s="42"/>
      <c r="C34" s="43"/>
      <c r="D34" s="50" t="s">
        <v>46</v>
      </c>
      <c r="E34" s="50" t="s">
        <v>47</v>
      </c>
      <c r="F34" s="130">
        <f>ROUND(SUM(BE102:BE240), 2)</f>
        <v>0</v>
      </c>
      <c r="G34" s="43"/>
      <c r="H34" s="43"/>
      <c r="I34" s="131">
        <v>0.21</v>
      </c>
      <c r="J34" s="116"/>
      <c r="K34" s="130">
        <f>ROUND(ROUND((SUM(BE102:BE240)), 2)*I34, 2)</f>
        <v>0</v>
      </c>
      <c r="L34" s="46"/>
    </row>
    <row r="35" spans="2:12" s="1" customFormat="1" ht="14.45" customHeight="1">
      <c r="B35" s="42"/>
      <c r="C35" s="43"/>
      <c r="D35" s="43"/>
      <c r="E35" s="50" t="s">
        <v>48</v>
      </c>
      <c r="F35" s="130">
        <f>ROUND(SUM(BF102:BF240), 2)</f>
        <v>0</v>
      </c>
      <c r="G35" s="43"/>
      <c r="H35" s="43"/>
      <c r="I35" s="131">
        <v>0.15</v>
      </c>
      <c r="J35" s="116"/>
      <c r="K35" s="130">
        <f>ROUND(ROUND((SUM(BF102:BF240)), 2)*I35, 2)</f>
        <v>0</v>
      </c>
      <c r="L35" s="46"/>
    </row>
    <row r="36" spans="2:12" s="1" customFormat="1" ht="14.45" hidden="1" customHeight="1">
      <c r="B36" s="42"/>
      <c r="C36" s="43"/>
      <c r="D36" s="43"/>
      <c r="E36" s="50" t="s">
        <v>49</v>
      </c>
      <c r="F36" s="130">
        <f>ROUND(SUM(BG102:BG240), 2)</f>
        <v>0</v>
      </c>
      <c r="G36" s="43"/>
      <c r="H36" s="43"/>
      <c r="I36" s="131">
        <v>0.21</v>
      </c>
      <c r="J36" s="116"/>
      <c r="K36" s="130">
        <v>0</v>
      </c>
      <c r="L36" s="46"/>
    </row>
    <row r="37" spans="2:12" s="1" customFormat="1" ht="14.45" hidden="1" customHeight="1">
      <c r="B37" s="42"/>
      <c r="C37" s="43"/>
      <c r="D37" s="43"/>
      <c r="E37" s="50" t="s">
        <v>50</v>
      </c>
      <c r="F37" s="130">
        <f>ROUND(SUM(BH102:BH240), 2)</f>
        <v>0</v>
      </c>
      <c r="G37" s="43"/>
      <c r="H37" s="43"/>
      <c r="I37" s="131">
        <v>0.15</v>
      </c>
      <c r="J37" s="116"/>
      <c r="K37" s="130">
        <v>0</v>
      </c>
      <c r="L37" s="46"/>
    </row>
    <row r="38" spans="2:12" s="1" customFormat="1" ht="14.45" hidden="1" customHeight="1">
      <c r="B38" s="42"/>
      <c r="C38" s="43"/>
      <c r="D38" s="43"/>
      <c r="E38" s="50" t="s">
        <v>51</v>
      </c>
      <c r="F38" s="130">
        <f>ROUND(SUM(BI102:BI240), 2)</f>
        <v>0</v>
      </c>
      <c r="G38" s="43"/>
      <c r="H38" s="43"/>
      <c r="I38" s="131">
        <v>0</v>
      </c>
      <c r="J38" s="116"/>
      <c r="K38" s="130">
        <v>0</v>
      </c>
      <c r="L38" s="46"/>
    </row>
    <row r="39" spans="2:12" s="1" customFormat="1" ht="6.95" customHeight="1">
      <c r="B39" s="42"/>
      <c r="C39" s="43"/>
      <c r="D39" s="43"/>
      <c r="E39" s="43"/>
      <c r="F39" s="43"/>
      <c r="G39" s="43"/>
      <c r="H39" s="43"/>
      <c r="I39" s="116"/>
      <c r="J39" s="116"/>
      <c r="K39" s="43"/>
      <c r="L39" s="46"/>
    </row>
    <row r="40" spans="2:12" s="1" customFormat="1" ht="25.35" customHeight="1">
      <c r="B40" s="42"/>
      <c r="C40" s="132"/>
      <c r="D40" s="133" t="s">
        <v>52</v>
      </c>
      <c r="E40" s="71"/>
      <c r="F40" s="71"/>
      <c r="G40" s="134" t="s">
        <v>53</v>
      </c>
      <c r="H40" s="135" t="s">
        <v>54</v>
      </c>
      <c r="I40" s="136"/>
      <c r="J40" s="136"/>
      <c r="K40" s="137">
        <f>SUM(K31:K38)</f>
        <v>0</v>
      </c>
      <c r="L40" s="138"/>
    </row>
    <row r="41" spans="2:12" s="1" customFormat="1" ht="14.45" customHeight="1">
      <c r="B41" s="57"/>
      <c r="C41" s="58"/>
      <c r="D41" s="58"/>
      <c r="E41" s="58"/>
      <c r="F41" s="58"/>
      <c r="G41" s="58"/>
      <c r="H41" s="58"/>
      <c r="I41" s="139"/>
      <c r="J41" s="139"/>
      <c r="K41" s="58"/>
      <c r="L41" s="59"/>
    </row>
    <row r="45" spans="2:12" s="1" customFormat="1" ht="6.95" customHeight="1">
      <c r="B45" s="60"/>
      <c r="C45" s="61"/>
      <c r="D45" s="61"/>
      <c r="E45" s="61"/>
      <c r="F45" s="61"/>
      <c r="G45" s="61"/>
      <c r="H45" s="61"/>
      <c r="I45" s="140"/>
      <c r="J45" s="140"/>
      <c r="K45" s="61"/>
      <c r="L45" s="141"/>
    </row>
    <row r="46" spans="2:12" s="1" customFormat="1" ht="36.950000000000003" customHeight="1">
      <c r="B46" s="42"/>
      <c r="C46" s="31" t="s">
        <v>109</v>
      </c>
      <c r="D46" s="43"/>
      <c r="E46" s="43"/>
      <c r="F46" s="43"/>
      <c r="G46" s="43"/>
      <c r="H46" s="43"/>
      <c r="I46" s="116"/>
      <c r="J46" s="116"/>
      <c r="K46" s="43"/>
      <c r="L46" s="46"/>
    </row>
    <row r="47" spans="2:12" s="1" customFormat="1" ht="6.95" customHeight="1">
      <c r="B47" s="42"/>
      <c r="C47" s="43"/>
      <c r="D47" s="43"/>
      <c r="E47" s="43"/>
      <c r="F47" s="43"/>
      <c r="G47" s="43"/>
      <c r="H47" s="43"/>
      <c r="I47" s="116"/>
      <c r="J47" s="116"/>
      <c r="K47" s="43"/>
      <c r="L47" s="46"/>
    </row>
    <row r="48" spans="2:12" s="1" customFormat="1" ht="14.45" customHeight="1">
      <c r="B48" s="42"/>
      <c r="C48" s="38" t="s">
        <v>20</v>
      </c>
      <c r="D48" s="43"/>
      <c r="E48" s="43"/>
      <c r="F48" s="43"/>
      <c r="G48" s="43"/>
      <c r="H48" s="43"/>
      <c r="I48" s="116"/>
      <c r="J48" s="116"/>
      <c r="K48" s="43"/>
      <c r="L48" s="46"/>
    </row>
    <row r="49" spans="2:47" s="1" customFormat="1" ht="22.5" customHeight="1">
      <c r="B49" s="42"/>
      <c r="C49" s="43"/>
      <c r="D49" s="43"/>
      <c r="E49" s="390" t="str">
        <f>E7</f>
        <v>Chodník na ulici Francouzské v Ostravě-Porubě</v>
      </c>
      <c r="F49" s="391"/>
      <c r="G49" s="391"/>
      <c r="H49" s="391"/>
      <c r="I49" s="116"/>
      <c r="J49" s="116"/>
      <c r="K49" s="43"/>
      <c r="L49" s="46"/>
    </row>
    <row r="50" spans="2:47">
      <c r="B50" s="29"/>
      <c r="C50" s="38" t="s">
        <v>103</v>
      </c>
      <c r="D50" s="30"/>
      <c r="E50" s="30"/>
      <c r="F50" s="30"/>
      <c r="G50" s="30"/>
      <c r="H50" s="30"/>
      <c r="I50" s="115"/>
      <c r="J50" s="115"/>
      <c r="K50" s="30"/>
      <c r="L50" s="32"/>
    </row>
    <row r="51" spans="2:47" s="1" customFormat="1" ht="22.5" customHeight="1">
      <c r="B51" s="42"/>
      <c r="C51" s="43"/>
      <c r="D51" s="43"/>
      <c r="E51" s="390" t="s">
        <v>104</v>
      </c>
      <c r="F51" s="392"/>
      <c r="G51" s="392"/>
      <c r="H51" s="392"/>
      <c r="I51" s="116"/>
      <c r="J51" s="116"/>
      <c r="K51" s="43"/>
      <c r="L51" s="46"/>
    </row>
    <row r="52" spans="2:47" s="1" customFormat="1" ht="14.45" customHeight="1">
      <c r="B52" s="42"/>
      <c r="C52" s="38" t="s">
        <v>105</v>
      </c>
      <c r="D52" s="43"/>
      <c r="E52" s="43"/>
      <c r="F52" s="43"/>
      <c r="G52" s="43"/>
      <c r="H52" s="43"/>
      <c r="I52" s="116"/>
      <c r="J52" s="116"/>
      <c r="K52" s="43"/>
      <c r="L52" s="46"/>
    </row>
    <row r="53" spans="2:47" s="1" customFormat="1" ht="23.25" customHeight="1">
      <c r="B53" s="42"/>
      <c r="C53" s="43"/>
      <c r="D53" s="43"/>
      <c r="E53" s="393" t="str">
        <f>E11</f>
        <v>C101 - Soupis prací - Chodník</v>
      </c>
      <c r="F53" s="392"/>
      <c r="G53" s="392"/>
      <c r="H53" s="392"/>
      <c r="I53" s="116"/>
      <c r="J53" s="116"/>
      <c r="K53" s="43"/>
      <c r="L53" s="46"/>
    </row>
    <row r="54" spans="2:47" s="1" customFormat="1" ht="6.95" customHeight="1">
      <c r="B54" s="42"/>
      <c r="C54" s="43"/>
      <c r="D54" s="43"/>
      <c r="E54" s="43"/>
      <c r="F54" s="43"/>
      <c r="G54" s="43"/>
      <c r="H54" s="43"/>
      <c r="I54" s="116"/>
      <c r="J54" s="116"/>
      <c r="K54" s="43"/>
      <c r="L54" s="46"/>
    </row>
    <row r="55" spans="2:47" s="1" customFormat="1" ht="18" customHeight="1">
      <c r="B55" s="42"/>
      <c r="C55" s="38" t="s">
        <v>25</v>
      </c>
      <c r="D55" s="43"/>
      <c r="E55" s="43"/>
      <c r="F55" s="36" t="str">
        <f>F14</f>
        <v>Ostrava-Poruba</v>
      </c>
      <c r="G55" s="43"/>
      <c r="H55" s="43"/>
      <c r="I55" s="117" t="s">
        <v>27</v>
      </c>
      <c r="J55" s="119" t="str">
        <f>IF(J14="","",J14)</f>
        <v>5. 6. 2017</v>
      </c>
      <c r="K55" s="43"/>
      <c r="L55" s="46"/>
    </row>
    <row r="56" spans="2:47" s="1" customFormat="1" ht="6.95" customHeight="1">
      <c r="B56" s="42"/>
      <c r="C56" s="43"/>
      <c r="D56" s="43"/>
      <c r="E56" s="43"/>
      <c r="F56" s="43"/>
      <c r="G56" s="43"/>
      <c r="H56" s="43"/>
      <c r="I56" s="116"/>
      <c r="J56" s="116"/>
      <c r="K56" s="43"/>
      <c r="L56" s="46"/>
    </row>
    <row r="57" spans="2:47" s="1" customFormat="1">
      <c r="B57" s="42"/>
      <c r="C57" s="38" t="s">
        <v>29</v>
      </c>
      <c r="D57" s="43"/>
      <c r="E57" s="43"/>
      <c r="F57" s="36" t="str">
        <f>E17</f>
        <v>SMO-MOb Poruba,ul.Klimkovická 28/55</v>
      </c>
      <c r="G57" s="43"/>
      <c r="H57" s="43"/>
      <c r="I57" s="117" t="s">
        <v>37</v>
      </c>
      <c r="J57" s="118" t="str">
        <f>E23</f>
        <v>Ateliér ESO spol.s r.o., K.H.Máchy 5203/33</v>
      </c>
      <c r="K57" s="43"/>
      <c r="L57" s="46"/>
    </row>
    <row r="58" spans="2:47" s="1" customFormat="1" ht="14.45" customHeight="1">
      <c r="B58" s="42"/>
      <c r="C58" s="38" t="s">
        <v>35</v>
      </c>
      <c r="D58" s="43"/>
      <c r="E58" s="43"/>
      <c r="F58" s="36" t="str">
        <f>IF(E20="","",E20)</f>
        <v/>
      </c>
      <c r="G58" s="43"/>
      <c r="H58" s="43"/>
      <c r="I58" s="116"/>
      <c r="J58" s="116"/>
      <c r="K58" s="43"/>
      <c r="L58" s="46"/>
    </row>
    <row r="59" spans="2:47" s="1" customFormat="1" ht="10.35" customHeight="1">
      <c r="B59" s="42"/>
      <c r="C59" s="43"/>
      <c r="D59" s="43"/>
      <c r="E59" s="43"/>
      <c r="F59" s="43"/>
      <c r="G59" s="43"/>
      <c r="H59" s="43"/>
      <c r="I59" s="116"/>
      <c r="J59" s="116"/>
      <c r="K59" s="43"/>
      <c r="L59" s="46"/>
    </row>
    <row r="60" spans="2:47" s="1" customFormat="1" ht="29.25" customHeight="1">
      <c r="B60" s="42"/>
      <c r="C60" s="142" t="s">
        <v>110</v>
      </c>
      <c r="D60" s="132"/>
      <c r="E60" s="132"/>
      <c r="F60" s="132"/>
      <c r="G60" s="132"/>
      <c r="H60" s="132"/>
      <c r="I60" s="143" t="s">
        <v>111</v>
      </c>
      <c r="J60" s="143" t="s">
        <v>112</v>
      </c>
      <c r="K60" s="144" t="s">
        <v>113</v>
      </c>
      <c r="L60" s="145"/>
    </row>
    <row r="61" spans="2:47" s="1" customFormat="1" ht="10.35" customHeight="1">
      <c r="B61" s="42"/>
      <c r="C61" s="43"/>
      <c r="D61" s="43"/>
      <c r="E61" s="43"/>
      <c r="F61" s="43"/>
      <c r="G61" s="43"/>
      <c r="H61" s="43"/>
      <c r="I61" s="116"/>
      <c r="J61" s="116"/>
      <c r="K61" s="43"/>
      <c r="L61" s="46"/>
    </row>
    <row r="62" spans="2:47" s="1" customFormat="1" ht="29.25" customHeight="1">
      <c r="B62" s="42"/>
      <c r="C62" s="146" t="s">
        <v>114</v>
      </c>
      <c r="D62" s="43"/>
      <c r="E62" s="43"/>
      <c r="F62" s="43"/>
      <c r="G62" s="43"/>
      <c r="H62" s="43"/>
      <c r="I62" s="147">
        <f t="shared" ref="I62:J65" si="0">Q102</f>
        <v>0</v>
      </c>
      <c r="J62" s="147">
        <f t="shared" si="0"/>
        <v>0</v>
      </c>
      <c r="K62" s="128">
        <f>K102</f>
        <v>0</v>
      </c>
      <c r="L62" s="46"/>
      <c r="AU62" s="25" t="s">
        <v>115</v>
      </c>
    </row>
    <row r="63" spans="2:47" s="8" customFormat="1" ht="24.95" customHeight="1">
      <c r="B63" s="148"/>
      <c r="C63" s="149"/>
      <c r="D63" s="150" t="s">
        <v>116</v>
      </c>
      <c r="E63" s="151"/>
      <c r="F63" s="151"/>
      <c r="G63" s="151"/>
      <c r="H63" s="151"/>
      <c r="I63" s="152">
        <f t="shared" si="0"/>
        <v>0</v>
      </c>
      <c r="J63" s="152">
        <f t="shared" si="0"/>
        <v>0</v>
      </c>
      <c r="K63" s="153">
        <f>K103</f>
        <v>0</v>
      </c>
      <c r="L63" s="154"/>
    </row>
    <row r="64" spans="2:47" s="9" customFormat="1" ht="19.899999999999999" customHeight="1">
      <c r="B64" s="155"/>
      <c r="C64" s="156"/>
      <c r="D64" s="157" t="s">
        <v>117</v>
      </c>
      <c r="E64" s="158"/>
      <c r="F64" s="158"/>
      <c r="G64" s="158"/>
      <c r="H64" s="158"/>
      <c r="I64" s="159">
        <f t="shared" si="0"/>
        <v>0</v>
      </c>
      <c r="J64" s="159">
        <f t="shared" si="0"/>
        <v>0</v>
      </c>
      <c r="K64" s="160">
        <f>K104</f>
        <v>0</v>
      </c>
      <c r="L64" s="161"/>
    </row>
    <row r="65" spans="2:12" s="9" customFormat="1" ht="14.85" customHeight="1">
      <c r="B65" s="155"/>
      <c r="C65" s="156"/>
      <c r="D65" s="157" t="s">
        <v>118</v>
      </c>
      <c r="E65" s="158"/>
      <c r="F65" s="158"/>
      <c r="G65" s="158"/>
      <c r="H65" s="158"/>
      <c r="I65" s="159">
        <f t="shared" si="0"/>
        <v>0</v>
      </c>
      <c r="J65" s="159">
        <f t="shared" si="0"/>
        <v>0</v>
      </c>
      <c r="K65" s="160">
        <f>K105</f>
        <v>0</v>
      </c>
      <c r="L65" s="161"/>
    </row>
    <row r="66" spans="2:12" s="9" customFormat="1" ht="14.85" customHeight="1">
      <c r="B66" s="155"/>
      <c r="C66" s="156"/>
      <c r="D66" s="157" t="s">
        <v>119</v>
      </c>
      <c r="E66" s="158"/>
      <c r="F66" s="158"/>
      <c r="G66" s="158"/>
      <c r="H66" s="158"/>
      <c r="I66" s="159">
        <f>Q112</f>
        <v>0</v>
      </c>
      <c r="J66" s="159">
        <f>R112</f>
        <v>0</v>
      </c>
      <c r="K66" s="160">
        <f>K112</f>
        <v>0</v>
      </c>
      <c r="L66" s="161"/>
    </row>
    <row r="67" spans="2:12" s="9" customFormat="1" ht="14.85" customHeight="1">
      <c r="B67" s="155"/>
      <c r="C67" s="156"/>
      <c r="D67" s="157" t="s">
        <v>120</v>
      </c>
      <c r="E67" s="158"/>
      <c r="F67" s="158"/>
      <c r="G67" s="158"/>
      <c r="H67" s="158"/>
      <c r="I67" s="159">
        <f>Q131</f>
        <v>0</v>
      </c>
      <c r="J67" s="159">
        <f>R131</f>
        <v>0</v>
      </c>
      <c r="K67" s="160">
        <f>K131</f>
        <v>0</v>
      </c>
      <c r="L67" s="161"/>
    </row>
    <row r="68" spans="2:12" s="9" customFormat="1" ht="14.85" customHeight="1">
      <c r="B68" s="155"/>
      <c r="C68" s="156"/>
      <c r="D68" s="157" t="s">
        <v>121</v>
      </c>
      <c r="E68" s="158"/>
      <c r="F68" s="158"/>
      <c r="G68" s="158"/>
      <c r="H68" s="158"/>
      <c r="I68" s="159">
        <f>Q140</f>
        <v>0</v>
      </c>
      <c r="J68" s="159">
        <f>R140</f>
        <v>0</v>
      </c>
      <c r="K68" s="160">
        <f>K140</f>
        <v>0</v>
      </c>
      <c r="L68" s="161"/>
    </row>
    <row r="69" spans="2:12" s="9" customFormat="1" ht="14.85" customHeight="1">
      <c r="B69" s="155"/>
      <c r="C69" s="156"/>
      <c r="D69" s="157" t="s">
        <v>122</v>
      </c>
      <c r="E69" s="158"/>
      <c r="F69" s="158"/>
      <c r="G69" s="158"/>
      <c r="H69" s="158"/>
      <c r="I69" s="159">
        <f>Q164</f>
        <v>0</v>
      </c>
      <c r="J69" s="159">
        <f>R164</f>
        <v>0</v>
      </c>
      <c r="K69" s="160">
        <f>K164</f>
        <v>0</v>
      </c>
      <c r="L69" s="161"/>
    </row>
    <row r="70" spans="2:12" s="9" customFormat="1" ht="19.899999999999999" customHeight="1">
      <c r="B70" s="155"/>
      <c r="C70" s="156"/>
      <c r="D70" s="157" t="s">
        <v>123</v>
      </c>
      <c r="E70" s="158"/>
      <c r="F70" s="158"/>
      <c r="G70" s="158"/>
      <c r="H70" s="158"/>
      <c r="I70" s="159">
        <f>Q181</f>
        <v>0</v>
      </c>
      <c r="J70" s="159">
        <f>R181</f>
        <v>0</v>
      </c>
      <c r="K70" s="160">
        <f>K181</f>
        <v>0</v>
      </c>
      <c r="L70" s="161"/>
    </row>
    <row r="71" spans="2:12" s="9" customFormat="1" ht="14.85" customHeight="1">
      <c r="B71" s="155"/>
      <c r="C71" s="156"/>
      <c r="D71" s="157" t="s">
        <v>124</v>
      </c>
      <c r="E71" s="158"/>
      <c r="F71" s="158"/>
      <c r="G71" s="158"/>
      <c r="H71" s="158"/>
      <c r="I71" s="159">
        <f>Q182</f>
        <v>0</v>
      </c>
      <c r="J71" s="159">
        <f>R182</f>
        <v>0</v>
      </c>
      <c r="K71" s="160">
        <f>K182</f>
        <v>0</v>
      </c>
      <c r="L71" s="161"/>
    </row>
    <row r="72" spans="2:12" s="9" customFormat="1" ht="19.899999999999999" customHeight="1">
      <c r="B72" s="155"/>
      <c r="C72" s="156"/>
      <c r="D72" s="157" t="s">
        <v>125</v>
      </c>
      <c r="E72" s="158"/>
      <c r="F72" s="158"/>
      <c r="G72" s="158"/>
      <c r="H72" s="158"/>
      <c r="I72" s="159">
        <f>Q198</f>
        <v>0</v>
      </c>
      <c r="J72" s="159">
        <f>R198</f>
        <v>0</v>
      </c>
      <c r="K72" s="160">
        <f>K198</f>
        <v>0</v>
      </c>
      <c r="L72" s="161"/>
    </row>
    <row r="73" spans="2:12" s="9" customFormat="1" ht="14.85" customHeight="1">
      <c r="B73" s="155"/>
      <c r="C73" s="156"/>
      <c r="D73" s="157" t="s">
        <v>126</v>
      </c>
      <c r="E73" s="158"/>
      <c r="F73" s="158"/>
      <c r="G73" s="158"/>
      <c r="H73" s="158"/>
      <c r="I73" s="159">
        <f>Q199</f>
        <v>0</v>
      </c>
      <c r="J73" s="159">
        <f>R199</f>
        <v>0</v>
      </c>
      <c r="K73" s="160">
        <f>K199</f>
        <v>0</v>
      </c>
      <c r="L73" s="161"/>
    </row>
    <row r="74" spans="2:12" s="9" customFormat="1" ht="14.85" customHeight="1">
      <c r="B74" s="155"/>
      <c r="C74" s="156"/>
      <c r="D74" s="157" t="s">
        <v>127</v>
      </c>
      <c r="E74" s="158"/>
      <c r="F74" s="158"/>
      <c r="G74" s="158"/>
      <c r="H74" s="158"/>
      <c r="I74" s="159">
        <f>Q206</f>
        <v>0</v>
      </c>
      <c r="J74" s="159">
        <f>R206</f>
        <v>0</v>
      </c>
      <c r="K74" s="160">
        <f>K206</f>
        <v>0</v>
      </c>
      <c r="L74" s="161"/>
    </row>
    <row r="75" spans="2:12" s="9" customFormat="1" ht="19.899999999999999" customHeight="1">
      <c r="B75" s="155"/>
      <c r="C75" s="156"/>
      <c r="D75" s="157" t="s">
        <v>128</v>
      </c>
      <c r="E75" s="158"/>
      <c r="F75" s="158"/>
      <c r="G75" s="158"/>
      <c r="H75" s="158"/>
      <c r="I75" s="159">
        <f>Q211</f>
        <v>0</v>
      </c>
      <c r="J75" s="159">
        <f>R211</f>
        <v>0</v>
      </c>
      <c r="K75" s="160">
        <f>K211</f>
        <v>0</v>
      </c>
      <c r="L75" s="161"/>
    </row>
    <row r="76" spans="2:12" s="9" customFormat="1" ht="19.899999999999999" customHeight="1">
      <c r="B76" s="155"/>
      <c r="C76" s="156"/>
      <c r="D76" s="157" t="s">
        <v>129</v>
      </c>
      <c r="E76" s="158"/>
      <c r="F76" s="158"/>
      <c r="G76" s="158"/>
      <c r="H76" s="158"/>
      <c r="I76" s="159">
        <f>Q220</f>
        <v>0</v>
      </c>
      <c r="J76" s="159">
        <f>R220</f>
        <v>0</v>
      </c>
      <c r="K76" s="160">
        <f>K220</f>
        <v>0</v>
      </c>
      <c r="L76" s="161"/>
    </row>
    <row r="77" spans="2:12" s="9" customFormat="1" ht="14.85" customHeight="1">
      <c r="B77" s="155"/>
      <c r="C77" s="156"/>
      <c r="D77" s="157" t="s">
        <v>130</v>
      </c>
      <c r="E77" s="158"/>
      <c r="F77" s="158"/>
      <c r="G77" s="158"/>
      <c r="H77" s="158"/>
      <c r="I77" s="159">
        <f>Q221</f>
        <v>0</v>
      </c>
      <c r="J77" s="159">
        <f>R221</f>
        <v>0</v>
      </c>
      <c r="K77" s="160">
        <f>K221</f>
        <v>0</v>
      </c>
      <c r="L77" s="161"/>
    </row>
    <row r="78" spans="2:12" s="9" customFormat="1" ht="19.899999999999999" customHeight="1">
      <c r="B78" s="155"/>
      <c r="C78" s="156"/>
      <c r="D78" s="157" t="s">
        <v>131</v>
      </c>
      <c r="E78" s="158"/>
      <c r="F78" s="158"/>
      <c r="G78" s="158"/>
      <c r="H78" s="158"/>
      <c r="I78" s="159">
        <f>Q226</f>
        <v>0</v>
      </c>
      <c r="J78" s="159">
        <f>R226</f>
        <v>0</v>
      </c>
      <c r="K78" s="160">
        <f>K226</f>
        <v>0</v>
      </c>
      <c r="L78" s="161"/>
    </row>
    <row r="79" spans="2:12" s="9" customFormat="1" ht="14.85" customHeight="1">
      <c r="B79" s="155"/>
      <c r="C79" s="156"/>
      <c r="D79" s="157" t="s">
        <v>132</v>
      </c>
      <c r="E79" s="158"/>
      <c r="F79" s="158"/>
      <c r="G79" s="158"/>
      <c r="H79" s="158"/>
      <c r="I79" s="159">
        <f>Q232</f>
        <v>0</v>
      </c>
      <c r="J79" s="159">
        <f>R232</f>
        <v>0</v>
      </c>
      <c r="K79" s="160">
        <f>K232</f>
        <v>0</v>
      </c>
      <c r="L79" s="161"/>
    </row>
    <row r="80" spans="2:12" s="9" customFormat="1" ht="21.75" customHeight="1">
      <c r="B80" s="155"/>
      <c r="C80" s="156"/>
      <c r="D80" s="157" t="s">
        <v>133</v>
      </c>
      <c r="E80" s="158"/>
      <c r="F80" s="158"/>
      <c r="G80" s="158"/>
      <c r="H80" s="158"/>
      <c r="I80" s="159">
        <f>Q239</f>
        <v>0</v>
      </c>
      <c r="J80" s="159">
        <f>R239</f>
        <v>0</v>
      </c>
      <c r="K80" s="160">
        <f>K239</f>
        <v>0</v>
      </c>
      <c r="L80" s="161"/>
    </row>
    <row r="81" spans="2:13" s="1" customFormat="1" ht="21.75" customHeight="1">
      <c r="B81" s="42"/>
      <c r="C81" s="43"/>
      <c r="D81" s="43"/>
      <c r="E81" s="43"/>
      <c r="F81" s="43"/>
      <c r="G81" s="43"/>
      <c r="H81" s="43"/>
      <c r="I81" s="116"/>
      <c r="J81" s="116"/>
      <c r="K81" s="43"/>
      <c r="L81" s="46"/>
    </row>
    <row r="82" spans="2:13" s="1" customFormat="1" ht="6.95" customHeight="1">
      <c r="B82" s="57"/>
      <c r="C82" s="58"/>
      <c r="D82" s="58"/>
      <c r="E82" s="58"/>
      <c r="F82" s="58"/>
      <c r="G82" s="58"/>
      <c r="H82" s="58"/>
      <c r="I82" s="139"/>
      <c r="J82" s="139"/>
      <c r="K82" s="58"/>
      <c r="L82" s="59"/>
    </row>
    <row r="86" spans="2:13" s="1" customFormat="1" ht="6.95" customHeight="1">
      <c r="B86" s="60"/>
      <c r="C86" s="61"/>
      <c r="D86" s="61"/>
      <c r="E86" s="61"/>
      <c r="F86" s="61"/>
      <c r="G86" s="61"/>
      <c r="H86" s="61"/>
      <c r="I86" s="140"/>
      <c r="J86" s="140"/>
      <c r="K86" s="61"/>
      <c r="L86" s="61"/>
      <c r="M86" s="42"/>
    </row>
    <row r="87" spans="2:13" s="1" customFormat="1" ht="36.950000000000003" customHeight="1">
      <c r="B87" s="42"/>
      <c r="C87" s="62" t="s">
        <v>134</v>
      </c>
      <c r="M87" s="42"/>
    </row>
    <row r="88" spans="2:13" s="1" customFormat="1" ht="6.95" customHeight="1">
      <c r="B88" s="42"/>
      <c r="M88" s="42"/>
    </row>
    <row r="89" spans="2:13" s="1" customFormat="1" ht="14.45" customHeight="1">
      <c r="B89" s="42"/>
      <c r="C89" s="64" t="s">
        <v>20</v>
      </c>
      <c r="M89" s="42"/>
    </row>
    <row r="90" spans="2:13" s="1" customFormat="1" ht="22.5" customHeight="1">
      <c r="B90" s="42"/>
      <c r="E90" s="394" t="str">
        <f>E7</f>
        <v>Chodník na ulici Francouzské v Ostravě-Porubě</v>
      </c>
      <c r="F90" s="395"/>
      <c r="G90" s="395"/>
      <c r="H90" s="395"/>
      <c r="M90" s="42"/>
    </row>
    <row r="91" spans="2:13">
      <c r="B91" s="29"/>
      <c r="C91" s="64" t="s">
        <v>103</v>
      </c>
      <c r="M91" s="29"/>
    </row>
    <row r="92" spans="2:13" s="1" customFormat="1" ht="22.5" customHeight="1">
      <c r="B92" s="42"/>
      <c r="E92" s="394" t="s">
        <v>104</v>
      </c>
      <c r="F92" s="396"/>
      <c r="G92" s="396"/>
      <c r="H92" s="396"/>
      <c r="M92" s="42"/>
    </row>
    <row r="93" spans="2:13" s="1" customFormat="1" ht="14.45" customHeight="1">
      <c r="B93" s="42"/>
      <c r="C93" s="64" t="s">
        <v>105</v>
      </c>
      <c r="M93" s="42"/>
    </row>
    <row r="94" spans="2:13" s="1" customFormat="1" ht="23.25" customHeight="1">
      <c r="B94" s="42"/>
      <c r="E94" s="367" t="str">
        <f>E11</f>
        <v>C101 - Soupis prací - Chodník</v>
      </c>
      <c r="F94" s="396"/>
      <c r="G94" s="396"/>
      <c r="H94" s="396"/>
      <c r="M94" s="42"/>
    </row>
    <row r="95" spans="2:13" s="1" customFormat="1" ht="6.95" customHeight="1">
      <c r="B95" s="42"/>
      <c r="M95" s="42"/>
    </row>
    <row r="96" spans="2:13" s="1" customFormat="1" ht="18" customHeight="1">
      <c r="B96" s="42"/>
      <c r="C96" s="64" t="s">
        <v>25</v>
      </c>
      <c r="F96" s="162" t="str">
        <f>F14</f>
        <v>Ostrava-Poruba</v>
      </c>
      <c r="I96" s="163" t="s">
        <v>27</v>
      </c>
      <c r="J96" s="164" t="str">
        <f>IF(J14="","",J14)</f>
        <v>5. 6. 2017</v>
      </c>
      <c r="M96" s="42"/>
    </row>
    <row r="97" spans="2:65" s="1" customFormat="1" ht="6.95" customHeight="1">
      <c r="B97" s="42"/>
      <c r="M97" s="42"/>
    </row>
    <row r="98" spans="2:65" s="1" customFormat="1">
      <c r="B98" s="42"/>
      <c r="C98" s="64" t="s">
        <v>29</v>
      </c>
      <c r="F98" s="162" t="str">
        <f>E17</f>
        <v>SMO-MOb Poruba,ul.Klimkovická 28/55</v>
      </c>
      <c r="I98" s="163" t="s">
        <v>37</v>
      </c>
      <c r="J98" s="165" t="str">
        <f>E23</f>
        <v>Ateliér ESO spol.s r.o., K.H.Máchy 5203/33</v>
      </c>
      <c r="M98" s="42"/>
    </row>
    <row r="99" spans="2:65" s="1" customFormat="1" ht="14.45" customHeight="1">
      <c r="B99" s="42"/>
      <c r="C99" s="64" t="s">
        <v>35</v>
      </c>
      <c r="F99" s="162" t="str">
        <f>IF(E20="","",E20)</f>
        <v/>
      </c>
      <c r="M99" s="42"/>
    </row>
    <row r="100" spans="2:65" s="1" customFormat="1" ht="10.35" customHeight="1">
      <c r="B100" s="42"/>
      <c r="M100" s="42"/>
    </row>
    <row r="101" spans="2:65" s="10" customFormat="1" ht="29.25" customHeight="1">
      <c r="B101" s="166"/>
      <c r="C101" s="167" t="s">
        <v>135</v>
      </c>
      <c r="D101" s="168" t="s">
        <v>61</v>
      </c>
      <c r="E101" s="168" t="s">
        <v>57</v>
      </c>
      <c r="F101" s="168" t="s">
        <v>136</v>
      </c>
      <c r="G101" s="168" t="s">
        <v>137</v>
      </c>
      <c r="H101" s="168" t="s">
        <v>138</v>
      </c>
      <c r="I101" s="169" t="s">
        <v>139</v>
      </c>
      <c r="J101" s="169" t="s">
        <v>140</v>
      </c>
      <c r="K101" s="168" t="s">
        <v>113</v>
      </c>
      <c r="L101" s="170" t="s">
        <v>141</v>
      </c>
      <c r="M101" s="166"/>
      <c r="N101" s="73" t="s">
        <v>142</v>
      </c>
      <c r="O101" s="74" t="s">
        <v>46</v>
      </c>
      <c r="P101" s="74" t="s">
        <v>143</v>
      </c>
      <c r="Q101" s="74" t="s">
        <v>144</v>
      </c>
      <c r="R101" s="74" t="s">
        <v>145</v>
      </c>
      <c r="S101" s="74" t="s">
        <v>146</v>
      </c>
      <c r="T101" s="74" t="s">
        <v>147</v>
      </c>
      <c r="U101" s="74" t="s">
        <v>148</v>
      </c>
      <c r="V101" s="74" t="s">
        <v>149</v>
      </c>
      <c r="W101" s="74" t="s">
        <v>150</v>
      </c>
      <c r="X101" s="75" t="s">
        <v>151</v>
      </c>
    </row>
    <row r="102" spans="2:65" s="1" customFormat="1" ht="29.25" customHeight="1">
      <c r="B102" s="42"/>
      <c r="C102" s="77" t="s">
        <v>114</v>
      </c>
      <c r="K102" s="171">
        <f>BK102</f>
        <v>0</v>
      </c>
      <c r="M102" s="42"/>
      <c r="N102" s="76"/>
      <c r="O102" s="68"/>
      <c r="P102" s="68"/>
      <c r="Q102" s="172">
        <f>Q103</f>
        <v>0</v>
      </c>
      <c r="R102" s="172">
        <f>R103</f>
        <v>0</v>
      </c>
      <c r="S102" s="68"/>
      <c r="T102" s="173">
        <f>T103</f>
        <v>0</v>
      </c>
      <c r="U102" s="68"/>
      <c r="V102" s="173">
        <f>V103</f>
        <v>116.62249106</v>
      </c>
      <c r="W102" s="68"/>
      <c r="X102" s="174">
        <f>X103</f>
        <v>2.9811999999999994</v>
      </c>
      <c r="AT102" s="25" t="s">
        <v>77</v>
      </c>
      <c r="AU102" s="25" t="s">
        <v>115</v>
      </c>
      <c r="BK102" s="175">
        <f>BK103</f>
        <v>0</v>
      </c>
    </row>
    <row r="103" spans="2:65" s="11" customFormat="1" ht="37.35" customHeight="1">
      <c r="B103" s="176"/>
      <c r="D103" s="177" t="s">
        <v>77</v>
      </c>
      <c r="E103" s="178" t="s">
        <v>152</v>
      </c>
      <c r="F103" s="178" t="s">
        <v>153</v>
      </c>
      <c r="I103" s="179"/>
      <c r="J103" s="179"/>
      <c r="K103" s="180">
        <f>BK103</f>
        <v>0</v>
      </c>
      <c r="M103" s="176"/>
      <c r="N103" s="181"/>
      <c r="O103" s="182"/>
      <c r="P103" s="182"/>
      <c r="Q103" s="183">
        <f>Q104+Q181+Q198+Q211+Q220+Q226</f>
        <v>0</v>
      </c>
      <c r="R103" s="183">
        <f>R104+R181+R198+R211+R220+R226</f>
        <v>0</v>
      </c>
      <c r="S103" s="182"/>
      <c r="T103" s="184">
        <f>T104+T181+T198+T211+T220+T226</f>
        <v>0</v>
      </c>
      <c r="U103" s="182"/>
      <c r="V103" s="184">
        <f>V104+V181+V198+V211+V220+V226</f>
        <v>116.62249106</v>
      </c>
      <c r="W103" s="182"/>
      <c r="X103" s="185">
        <f>X104+X181+X198+X211+X220+X226</f>
        <v>2.9811999999999994</v>
      </c>
      <c r="AR103" s="177" t="s">
        <v>85</v>
      </c>
      <c r="AT103" s="186" t="s">
        <v>77</v>
      </c>
      <c r="AU103" s="186" t="s">
        <v>78</v>
      </c>
      <c r="AY103" s="177" t="s">
        <v>154</v>
      </c>
      <c r="BK103" s="187">
        <f>BK104+BK181+BK198+BK211+BK220+BK226</f>
        <v>0</v>
      </c>
    </row>
    <row r="104" spans="2:65" s="11" customFormat="1" ht="19.899999999999999" customHeight="1">
      <c r="B104" s="176"/>
      <c r="D104" s="177" t="s">
        <v>77</v>
      </c>
      <c r="E104" s="188" t="s">
        <v>85</v>
      </c>
      <c r="F104" s="188" t="s">
        <v>155</v>
      </c>
      <c r="I104" s="179"/>
      <c r="J104" s="179"/>
      <c r="K104" s="189">
        <f>BK104</f>
        <v>0</v>
      </c>
      <c r="M104" s="176"/>
      <c r="N104" s="181"/>
      <c r="O104" s="182"/>
      <c r="P104" s="182"/>
      <c r="Q104" s="183">
        <f>Q105+Q112+Q131+Q140+Q164</f>
        <v>0</v>
      </c>
      <c r="R104" s="183">
        <f>R105+R112+R131+R140+R164</f>
        <v>0</v>
      </c>
      <c r="S104" s="182"/>
      <c r="T104" s="184">
        <f>T105+T112+T131+T140+T164</f>
        <v>0</v>
      </c>
      <c r="U104" s="182"/>
      <c r="V104" s="184">
        <f>V105+V112+V131+V140+V164</f>
        <v>16.238913</v>
      </c>
      <c r="W104" s="182"/>
      <c r="X104" s="185">
        <f>X105+X112+X131+X140+X164</f>
        <v>2.9811999999999994</v>
      </c>
      <c r="AR104" s="177" t="s">
        <v>85</v>
      </c>
      <c r="AT104" s="186" t="s">
        <v>77</v>
      </c>
      <c r="AU104" s="186" t="s">
        <v>85</v>
      </c>
      <c r="AY104" s="177" t="s">
        <v>154</v>
      </c>
      <c r="BK104" s="187">
        <f>BK105+BK112+BK131+BK140+BK164</f>
        <v>0</v>
      </c>
    </row>
    <row r="105" spans="2:65" s="11" customFormat="1" ht="14.85" customHeight="1">
      <c r="B105" s="176"/>
      <c r="D105" s="190" t="s">
        <v>77</v>
      </c>
      <c r="E105" s="191" t="s">
        <v>156</v>
      </c>
      <c r="F105" s="191" t="s">
        <v>157</v>
      </c>
      <c r="I105" s="179"/>
      <c r="J105" s="179"/>
      <c r="K105" s="192">
        <f>BK105</f>
        <v>0</v>
      </c>
      <c r="M105" s="176"/>
      <c r="N105" s="181"/>
      <c r="O105" s="182"/>
      <c r="P105" s="182"/>
      <c r="Q105" s="183">
        <f>SUM(Q106:Q111)</f>
        <v>0</v>
      </c>
      <c r="R105" s="183">
        <f>SUM(R106:R111)</f>
        <v>0</v>
      </c>
      <c r="S105" s="182"/>
      <c r="T105" s="184">
        <f>SUM(T106:T111)</f>
        <v>0</v>
      </c>
      <c r="U105" s="182"/>
      <c r="V105" s="184">
        <f>SUM(V106:V111)</f>
        <v>0</v>
      </c>
      <c r="W105" s="182"/>
      <c r="X105" s="185">
        <f>SUM(X106:X111)</f>
        <v>2.9811999999999994</v>
      </c>
      <c r="AR105" s="177" t="s">
        <v>85</v>
      </c>
      <c r="AT105" s="186" t="s">
        <v>77</v>
      </c>
      <c r="AU105" s="186" t="s">
        <v>87</v>
      </c>
      <c r="AY105" s="177" t="s">
        <v>154</v>
      </c>
      <c r="BK105" s="187">
        <f>SUM(BK106:BK111)</f>
        <v>0</v>
      </c>
    </row>
    <row r="106" spans="2:65" s="1" customFormat="1" ht="22.5" customHeight="1">
      <c r="B106" s="193"/>
      <c r="C106" s="194" t="s">
        <v>85</v>
      </c>
      <c r="D106" s="194" t="s">
        <v>158</v>
      </c>
      <c r="E106" s="195" t="s">
        <v>159</v>
      </c>
      <c r="F106" s="196" t="s">
        <v>160</v>
      </c>
      <c r="G106" s="197" t="s">
        <v>161</v>
      </c>
      <c r="H106" s="198">
        <v>2.3199999999999998</v>
      </c>
      <c r="I106" s="199"/>
      <c r="J106" s="199"/>
      <c r="K106" s="200">
        <f>ROUND(P106*H106,2)</f>
        <v>0</v>
      </c>
      <c r="L106" s="196" t="s">
        <v>162</v>
      </c>
      <c r="M106" s="42"/>
      <c r="N106" s="201" t="s">
        <v>5</v>
      </c>
      <c r="O106" s="202" t="s">
        <v>47</v>
      </c>
      <c r="P106" s="130">
        <f>I106+J106</f>
        <v>0</v>
      </c>
      <c r="Q106" s="130">
        <f>ROUND(I106*H106,2)</f>
        <v>0</v>
      </c>
      <c r="R106" s="130">
        <f>ROUND(J106*H106,2)</f>
        <v>0</v>
      </c>
      <c r="S106" s="43"/>
      <c r="T106" s="203">
        <f>S106*H106</f>
        <v>0</v>
      </c>
      <c r="U106" s="203">
        <v>0</v>
      </c>
      <c r="V106" s="203">
        <f>U106*H106</f>
        <v>0</v>
      </c>
      <c r="W106" s="203">
        <v>0.26</v>
      </c>
      <c r="X106" s="204">
        <f>W106*H106</f>
        <v>0.60319999999999996</v>
      </c>
      <c r="AR106" s="25" t="s">
        <v>163</v>
      </c>
      <c r="AT106" s="25" t="s">
        <v>158</v>
      </c>
      <c r="AU106" s="25" t="s">
        <v>164</v>
      </c>
      <c r="AY106" s="25" t="s">
        <v>154</v>
      </c>
      <c r="BE106" s="205">
        <f>IF(O106="základní",K106,0)</f>
        <v>0</v>
      </c>
      <c r="BF106" s="205">
        <f>IF(O106="snížená",K106,0)</f>
        <v>0</v>
      </c>
      <c r="BG106" s="205">
        <f>IF(O106="zákl. přenesená",K106,0)</f>
        <v>0</v>
      </c>
      <c r="BH106" s="205">
        <f>IF(O106="sníž. přenesená",K106,0)</f>
        <v>0</v>
      </c>
      <c r="BI106" s="205">
        <f>IF(O106="nulová",K106,0)</f>
        <v>0</v>
      </c>
      <c r="BJ106" s="25" t="s">
        <v>85</v>
      </c>
      <c r="BK106" s="205">
        <f>ROUND(P106*H106,2)</f>
        <v>0</v>
      </c>
      <c r="BL106" s="25" t="s">
        <v>163</v>
      </c>
      <c r="BM106" s="25" t="s">
        <v>165</v>
      </c>
    </row>
    <row r="107" spans="2:65" s="12" customFormat="1" ht="13.5">
      <c r="B107" s="206"/>
      <c r="D107" s="207" t="s">
        <v>166</v>
      </c>
      <c r="E107" s="208" t="s">
        <v>5</v>
      </c>
      <c r="F107" s="209" t="s">
        <v>167</v>
      </c>
      <c r="H107" s="210" t="s">
        <v>5</v>
      </c>
      <c r="I107" s="211"/>
      <c r="J107" s="211"/>
      <c r="M107" s="206"/>
      <c r="N107" s="212"/>
      <c r="O107" s="213"/>
      <c r="P107" s="213"/>
      <c r="Q107" s="213"/>
      <c r="R107" s="213"/>
      <c r="S107" s="213"/>
      <c r="T107" s="213"/>
      <c r="U107" s="213"/>
      <c r="V107" s="213"/>
      <c r="W107" s="213"/>
      <c r="X107" s="214"/>
      <c r="AT107" s="210" t="s">
        <v>166</v>
      </c>
      <c r="AU107" s="210" t="s">
        <v>164</v>
      </c>
      <c r="AV107" s="12" t="s">
        <v>85</v>
      </c>
      <c r="AW107" s="12" t="s">
        <v>7</v>
      </c>
      <c r="AX107" s="12" t="s">
        <v>78</v>
      </c>
      <c r="AY107" s="210" t="s">
        <v>154</v>
      </c>
    </row>
    <row r="108" spans="2:65" s="13" customFormat="1" ht="13.5">
      <c r="B108" s="215"/>
      <c r="D108" s="216" t="s">
        <v>166</v>
      </c>
      <c r="E108" s="217" t="s">
        <v>5</v>
      </c>
      <c r="F108" s="218" t="s">
        <v>168</v>
      </c>
      <c r="H108" s="219">
        <v>2.3199999999999998</v>
      </c>
      <c r="I108" s="220"/>
      <c r="J108" s="220"/>
      <c r="M108" s="215"/>
      <c r="N108" s="221"/>
      <c r="O108" s="222"/>
      <c r="P108" s="222"/>
      <c r="Q108" s="222"/>
      <c r="R108" s="222"/>
      <c r="S108" s="222"/>
      <c r="T108" s="222"/>
      <c r="U108" s="222"/>
      <c r="V108" s="222"/>
      <c r="W108" s="222"/>
      <c r="X108" s="223"/>
      <c r="AT108" s="224" t="s">
        <v>166</v>
      </c>
      <c r="AU108" s="224" t="s">
        <v>164</v>
      </c>
      <c r="AV108" s="13" t="s">
        <v>87</v>
      </c>
      <c r="AW108" s="13" t="s">
        <v>7</v>
      </c>
      <c r="AX108" s="13" t="s">
        <v>85</v>
      </c>
      <c r="AY108" s="224" t="s">
        <v>154</v>
      </c>
    </row>
    <row r="109" spans="2:65" s="1" customFormat="1" ht="22.5" customHeight="1">
      <c r="B109" s="193"/>
      <c r="C109" s="194" t="s">
        <v>87</v>
      </c>
      <c r="D109" s="194" t="s">
        <v>158</v>
      </c>
      <c r="E109" s="195" t="s">
        <v>169</v>
      </c>
      <c r="F109" s="196" t="s">
        <v>170</v>
      </c>
      <c r="G109" s="197" t="s">
        <v>171</v>
      </c>
      <c r="H109" s="198">
        <v>11.6</v>
      </c>
      <c r="I109" s="199"/>
      <c r="J109" s="199"/>
      <c r="K109" s="200">
        <f>ROUND(P109*H109,2)</f>
        <v>0</v>
      </c>
      <c r="L109" s="196" t="s">
        <v>162</v>
      </c>
      <c r="M109" s="42"/>
      <c r="N109" s="201" t="s">
        <v>5</v>
      </c>
      <c r="O109" s="202" t="s">
        <v>47</v>
      </c>
      <c r="P109" s="130">
        <f>I109+J109</f>
        <v>0</v>
      </c>
      <c r="Q109" s="130">
        <f>ROUND(I109*H109,2)</f>
        <v>0</v>
      </c>
      <c r="R109" s="130">
        <f>ROUND(J109*H109,2)</f>
        <v>0</v>
      </c>
      <c r="S109" s="43"/>
      <c r="T109" s="203">
        <f>S109*H109</f>
        <v>0</v>
      </c>
      <c r="U109" s="203">
        <v>0</v>
      </c>
      <c r="V109" s="203">
        <f>U109*H109</f>
        <v>0</v>
      </c>
      <c r="W109" s="203">
        <v>0.20499999999999999</v>
      </c>
      <c r="X109" s="204">
        <f>W109*H109</f>
        <v>2.3779999999999997</v>
      </c>
      <c r="AR109" s="25" t="s">
        <v>163</v>
      </c>
      <c r="AT109" s="25" t="s">
        <v>158</v>
      </c>
      <c r="AU109" s="25" t="s">
        <v>164</v>
      </c>
      <c r="AY109" s="25" t="s">
        <v>154</v>
      </c>
      <c r="BE109" s="205">
        <f>IF(O109="základní",K109,0)</f>
        <v>0</v>
      </c>
      <c r="BF109" s="205">
        <f>IF(O109="snížená",K109,0)</f>
        <v>0</v>
      </c>
      <c r="BG109" s="205">
        <f>IF(O109="zákl. přenesená",K109,0)</f>
        <v>0</v>
      </c>
      <c r="BH109" s="205">
        <f>IF(O109="sníž. přenesená",K109,0)</f>
        <v>0</v>
      </c>
      <c r="BI109" s="205">
        <f>IF(O109="nulová",K109,0)</f>
        <v>0</v>
      </c>
      <c r="BJ109" s="25" t="s">
        <v>85</v>
      </c>
      <c r="BK109" s="205">
        <f>ROUND(P109*H109,2)</f>
        <v>0</v>
      </c>
      <c r="BL109" s="25" t="s">
        <v>163</v>
      </c>
      <c r="BM109" s="25" t="s">
        <v>172</v>
      </c>
    </row>
    <row r="110" spans="2:65" s="12" customFormat="1" ht="13.5">
      <c r="B110" s="206"/>
      <c r="D110" s="207" t="s">
        <v>166</v>
      </c>
      <c r="E110" s="208" t="s">
        <v>5</v>
      </c>
      <c r="F110" s="209" t="s">
        <v>173</v>
      </c>
      <c r="H110" s="210" t="s">
        <v>5</v>
      </c>
      <c r="I110" s="211"/>
      <c r="J110" s="211"/>
      <c r="M110" s="206"/>
      <c r="N110" s="212"/>
      <c r="O110" s="213"/>
      <c r="P110" s="213"/>
      <c r="Q110" s="213"/>
      <c r="R110" s="213"/>
      <c r="S110" s="213"/>
      <c r="T110" s="213"/>
      <c r="U110" s="213"/>
      <c r="V110" s="213"/>
      <c r="W110" s="213"/>
      <c r="X110" s="214"/>
      <c r="AT110" s="210" t="s">
        <v>166</v>
      </c>
      <c r="AU110" s="210" t="s">
        <v>164</v>
      </c>
      <c r="AV110" s="12" t="s">
        <v>85</v>
      </c>
      <c r="AW110" s="12" t="s">
        <v>7</v>
      </c>
      <c r="AX110" s="12" t="s">
        <v>78</v>
      </c>
      <c r="AY110" s="210" t="s">
        <v>154</v>
      </c>
    </row>
    <row r="111" spans="2:65" s="13" customFormat="1" ht="13.5">
      <c r="B111" s="215"/>
      <c r="D111" s="207" t="s">
        <v>166</v>
      </c>
      <c r="E111" s="224" t="s">
        <v>5</v>
      </c>
      <c r="F111" s="225" t="s">
        <v>174</v>
      </c>
      <c r="H111" s="226">
        <v>11.6</v>
      </c>
      <c r="I111" s="220"/>
      <c r="J111" s="220"/>
      <c r="M111" s="215"/>
      <c r="N111" s="221"/>
      <c r="O111" s="222"/>
      <c r="P111" s="222"/>
      <c r="Q111" s="222"/>
      <c r="R111" s="222"/>
      <c r="S111" s="222"/>
      <c r="T111" s="222"/>
      <c r="U111" s="222"/>
      <c r="V111" s="222"/>
      <c r="W111" s="222"/>
      <c r="X111" s="223"/>
      <c r="AT111" s="224" t="s">
        <v>166</v>
      </c>
      <c r="AU111" s="224" t="s">
        <v>164</v>
      </c>
      <c r="AV111" s="13" t="s">
        <v>87</v>
      </c>
      <c r="AW111" s="13" t="s">
        <v>7</v>
      </c>
      <c r="AX111" s="13" t="s">
        <v>85</v>
      </c>
      <c r="AY111" s="224" t="s">
        <v>154</v>
      </c>
    </row>
    <row r="112" spans="2:65" s="11" customFormat="1" ht="22.35" customHeight="1">
      <c r="B112" s="176"/>
      <c r="D112" s="190" t="s">
        <v>77</v>
      </c>
      <c r="E112" s="191" t="s">
        <v>175</v>
      </c>
      <c r="F112" s="191" t="s">
        <v>176</v>
      </c>
      <c r="I112" s="179"/>
      <c r="J112" s="179"/>
      <c r="K112" s="192">
        <f>BK112</f>
        <v>0</v>
      </c>
      <c r="M112" s="176"/>
      <c r="N112" s="181"/>
      <c r="O112" s="182"/>
      <c r="P112" s="182"/>
      <c r="Q112" s="183">
        <f>SUM(Q113:Q130)</f>
        <v>0</v>
      </c>
      <c r="R112" s="183">
        <f>SUM(R113:R130)</f>
        <v>0</v>
      </c>
      <c r="S112" s="182"/>
      <c r="T112" s="184">
        <f>SUM(T113:T130)</f>
        <v>0</v>
      </c>
      <c r="U112" s="182"/>
      <c r="V112" s="184">
        <f>SUM(V113:V130)</f>
        <v>9.9719999999999995</v>
      </c>
      <c r="W112" s="182"/>
      <c r="X112" s="185">
        <f>SUM(X113:X130)</f>
        <v>0</v>
      </c>
      <c r="AR112" s="177" t="s">
        <v>85</v>
      </c>
      <c r="AT112" s="186" t="s">
        <v>77</v>
      </c>
      <c r="AU112" s="186" t="s">
        <v>87</v>
      </c>
      <c r="AY112" s="177" t="s">
        <v>154</v>
      </c>
      <c r="BK112" s="187">
        <f>SUM(BK113:BK130)</f>
        <v>0</v>
      </c>
    </row>
    <row r="113" spans="2:65" s="1" customFormat="1" ht="22.5" customHeight="1">
      <c r="B113" s="193"/>
      <c r="C113" s="194" t="s">
        <v>164</v>
      </c>
      <c r="D113" s="194" t="s">
        <v>158</v>
      </c>
      <c r="E113" s="195" t="s">
        <v>177</v>
      </c>
      <c r="F113" s="196" t="s">
        <v>178</v>
      </c>
      <c r="G113" s="197" t="s">
        <v>179</v>
      </c>
      <c r="H113" s="198">
        <v>1.4</v>
      </c>
      <c r="I113" s="199"/>
      <c r="J113" s="199"/>
      <c r="K113" s="200">
        <f>ROUND(P113*H113,2)</f>
        <v>0</v>
      </c>
      <c r="L113" s="196" t="s">
        <v>162</v>
      </c>
      <c r="M113" s="42"/>
      <c r="N113" s="201" t="s">
        <v>5</v>
      </c>
      <c r="O113" s="202" t="s">
        <v>47</v>
      </c>
      <c r="P113" s="130">
        <f>I113+J113</f>
        <v>0</v>
      </c>
      <c r="Q113" s="130">
        <f>ROUND(I113*H113,2)</f>
        <v>0</v>
      </c>
      <c r="R113" s="130">
        <f>ROUND(J113*H113,2)</f>
        <v>0</v>
      </c>
      <c r="S113" s="43"/>
      <c r="T113" s="203">
        <f>S113*H113</f>
        <v>0</v>
      </c>
      <c r="U113" s="203">
        <v>0</v>
      </c>
      <c r="V113" s="203">
        <f>U113*H113</f>
        <v>0</v>
      </c>
      <c r="W113" s="203">
        <v>0</v>
      </c>
      <c r="X113" s="204">
        <f>W113*H113</f>
        <v>0</v>
      </c>
      <c r="AR113" s="25" t="s">
        <v>163</v>
      </c>
      <c r="AT113" s="25" t="s">
        <v>158</v>
      </c>
      <c r="AU113" s="25" t="s">
        <v>164</v>
      </c>
      <c r="AY113" s="25" t="s">
        <v>154</v>
      </c>
      <c r="BE113" s="205">
        <f>IF(O113="základní",K113,0)</f>
        <v>0</v>
      </c>
      <c r="BF113" s="205">
        <f>IF(O113="snížená",K113,0)</f>
        <v>0</v>
      </c>
      <c r="BG113" s="205">
        <f>IF(O113="zákl. přenesená",K113,0)</f>
        <v>0</v>
      </c>
      <c r="BH113" s="205">
        <f>IF(O113="sníž. přenesená",K113,0)</f>
        <v>0</v>
      </c>
      <c r="BI113" s="205">
        <f>IF(O113="nulová",K113,0)</f>
        <v>0</v>
      </c>
      <c r="BJ113" s="25" t="s">
        <v>85</v>
      </c>
      <c r="BK113" s="205">
        <f>ROUND(P113*H113,2)</f>
        <v>0</v>
      </c>
      <c r="BL113" s="25" t="s">
        <v>163</v>
      </c>
      <c r="BM113" s="25" t="s">
        <v>180</v>
      </c>
    </row>
    <row r="114" spans="2:65" s="13" customFormat="1" ht="13.5">
      <c r="B114" s="215"/>
      <c r="D114" s="216" t="s">
        <v>166</v>
      </c>
      <c r="E114" s="217" t="s">
        <v>5</v>
      </c>
      <c r="F114" s="218" t="s">
        <v>181</v>
      </c>
      <c r="H114" s="219">
        <v>1.4</v>
      </c>
      <c r="I114" s="220"/>
      <c r="J114" s="220"/>
      <c r="M114" s="215"/>
      <c r="N114" s="221"/>
      <c r="O114" s="222"/>
      <c r="P114" s="222"/>
      <c r="Q114" s="222"/>
      <c r="R114" s="222"/>
      <c r="S114" s="222"/>
      <c r="T114" s="222"/>
      <c r="U114" s="222"/>
      <c r="V114" s="222"/>
      <c r="W114" s="222"/>
      <c r="X114" s="223"/>
      <c r="AT114" s="224" t="s">
        <v>166</v>
      </c>
      <c r="AU114" s="224" t="s">
        <v>164</v>
      </c>
      <c r="AV114" s="13" t="s">
        <v>87</v>
      </c>
      <c r="AW114" s="13" t="s">
        <v>7</v>
      </c>
      <c r="AX114" s="13" t="s">
        <v>85</v>
      </c>
      <c r="AY114" s="224" t="s">
        <v>154</v>
      </c>
    </row>
    <row r="115" spans="2:65" s="1" customFormat="1" ht="22.5" customHeight="1">
      <c r="B115" s="193"/>
      <c r="C115" s="194" t="s">
        <v>163</v>
      </c>
      <c r="D115" s="194" t="s">
        <v>158</v>
      </c>
      <c r="E115" s="195" t="s">
        <v>182</v>
      </c>
      <c r="F115" s="196" t="s">
        <v>183</v>
      </c>
      <c r="G115" s="197" t="s">
        <v>179</v>
      </c>
      <c r="H115" s="198">
        <v>8.31</v>
      </c>
      <c r="I115" s="199"/>
      <c r="J115" s="199"/>
      <c r="K115" s="200">
        <f>ROUND(P115*H115,2)</f>
        <v>0</v>
      </c>
      <c r="L115" s="196" t="s">
        <v>162</v>
      </c>
      <c r="M115" s="42"/>
      <c r="N115" s="201" t="s">
        <v>5</v>
      </c>
      <c r="O115" s="202" t="s">
        <v>47</v>
      </c>
      <c r="P115" s="130">
        <f>I115+J115</f>
        <v>0</v>
      </c>
      <c r="Q115" s="130">
        <f>ROUND(I115*H115,2)</f>
        <v>0</v>
      </c>
      <c r="R115" s="130">
        <f>ROUND(J115*H115,2)</f>
        <v>0</v>
      </c>
      <c r="S115" s="43"/>
      <c r="T115" s="203">
        <f>S115*H115</f>
        <v>0</v>
      </c>
      <c r="U115" s="203">
        <v>0</v>
      </c>
      <c r="V115" s="203">
        <f>U115*H115</f>
        <v>0</v>
      </c>
      <c r="W115" s="203">
        <v>0</v>
      </c>
      <c r="X115" s="204">
        <f>W115*H115</f>
        <v>0</v>
      </c>
      <c r="AR115" s="25" t="s">
        <v>163</v>
      </c>
      <c r="AT115" s="25" t="s">
        <v>158</v>
      </c>
      <c r="AU115" s="25" t="s">
        <v>164</v>
      </c>
      <c r="AY115" s="25" t="s">
        <v>154</v>
      </c>
      <c r="BE115" s="205">
        <f>IF(O115="základní",K115,0)</f>
        <v>0</v>
      </c>
      <c r="BF115" s="205">
        <f>IF(O115="snížená",K115,0)</f>
        <v>0</v>
      </c>
      <c r="BG115" s="205">
        <f>IF(O115="zákl. přenesená",K115,0)</f>
        <v>0</v>
      </c>
      <c r="BH115" s="205">
        <f>IF(O115="sníž. přenesená",K115,0)</f>
        <v>0</v>
      </c>
      <c r="BI115" s="205">
        <f>IF(O115="nulová",K115,0)</f>
        <v>0</v>
      </c>
      <c r="BJ115" s="25" t="s">
        <v>85</v>
      </c>
      <c r="BK115" s="205">
        <f>ROUND(P115*H115,2)</f>
        <v>0</v>
      </c>
      <c r="BL115" s="25" t="s">
        <v>163</v>
      </c>
      <c r="BM115" s="25" t="s">
        <v>184</v>
      </c>
    </row>
    <row r="116" spans="2:65" s="12" customFormat="1" ht="13.5">
      <c r="B116" s="206"/>
      <c r="D116" s="207" t="s">
        <v>166</v>
      </c>
      <c r="E116" s="208" t="s">
        <v>5</v>
      </c>
      <c r="F116" s="209" t="s">
        <v>185</v>
      </c>
      <c r="H116" s="210" t="s">
        <v>5</v>
      </c>
      <c r="I116" s="211"/>
      <c r="J116" s="211"/>
      <c r="M116" s="206"/>
      <c r="N116" s="212"/>
      <c r="O116" s="213"/>
      <c r="P116" s="213"/>
      <c r="Q116" s="213"/>
      <c r="R116" s="213"/>
      <c r="S116" s="213"/>
      <c r="T116" s="213"/>
      <c r="U116" s="213"/>
      <c r="V116" s="213"/>
      <c r="W116" s="213"/>
      <c r="X116" s="214"/>
      <c r="AT116" s="210" t="s">
        <v>166</v>
      </c>
      <c r="AU116" s="210" t="s">
        <v>164</v>
      </c>
      <c r="AV116" s="12" t="s">
        <v>85</v>
      </c>
      <c r="AW116" s="12" t="s">
        <v>7</v>
      </c>
      <c r="AX116" s="12" t="s">
        <v>78</v>
      </c>
      <c r="AY116" s="210" t="s">
        <v>154</v>
      </c>
    </row>
    <row r="117" spans="2:65" s="13" customFormat="1" ht="13.5">
      <c r="B117" s="215"/>
      <c r="D117" s="207" t="s">
        <v>166</v>
      </c>
      <c r="E117" s="224" t="s">
        <v>5</v>
      </c>
      <c r="F117" s="225" t="s">
        <v>186</v>
      </c>
      <c r="H117" s="226">
        <v>9.7100000000000009</v>
      </c>
      <c r="I117" s="220"/>
      <c r="J117" s="220"/>
      <c r="M117" s="215"/>
      <c r="N117" s="221"/>
      <c r="O117" s="222"/>
      <c r="P117" s="222"/>
      <c r="Q117" s="222"/>
      <c r="R117" s="222"/>
      <c r="S117" s="222"/>
      <c r="T117" s="222"/>
      <c r="U117" s="222"/>
      <c r="V117" s="222"/>
      <c r="W117" s="222"/>
      <c r="X117" s="223"/>
      <c r="AT117" s="224" t="s">
        <v>166</v>
      </c>
      <c r="AU117" s="224" t="s">
        <v>164</v>
      </c>
      <c r="AV117" s="13" t="s">
        <v>87</v>
      </c>
      <c r="AW117" s="13" t="s">
        <v>7</v>
      </c>
      <c r="AX117" s="13" t="s">
        <v>78</v>
      </c>
      <c r="AY117" s="224" t="s">
        <v>154</v>
      </c>
    </row>
    <row r="118" spans="2:65" s="12" customFormat="1" ht="13.5">
      <c r="B118" s="206"/>
      <c r="D118" s="207" t="s">
        <v>166</v>
      </c>
      <c r="E118" s="208" t="s">
        <v>5</v>
      </c>
      <c r="F118" s="209" t="s">
        <v>187</v>
      </c>
      <c r="H118" s="210" t="s">
        <v>5</v>
      </c>
      <c r="I118" s="211"/>
      <c r="J118" s="211"/>
      <c r="M118" s="206"/>
      <c r="N118" s="212"/>
      <c r="O118" s="213"/>
      <c r="P118" s="213"/>
      <c r="Q118" s="213"/>
      <c r="R118" s="213"/>
      <c r="S118" s="213"/>
      <c r="T118" s="213"/>
      <c r="U118" s="213"/>
      <c r="V118" s="213"/>
      <c r="W118" s="213"/>
      <c r="X118" s="214"/>
      <c r="AT118" s="210" t="s">
        <v>166</v>
      </c>
      <c r="AU118" s="210" t="s">
        <v>164</v>
      </c>
      <c r="AV118" s="12" t="s">
        <v>85</v>
      </c>
      <c r="AW118" s="12" t="s">
        <v>7</v>
      </c>
      <c r="AX118" s="12" t="s">
        <v>78</v>
      </c>
      <c r="AY118" s="210" t="s">
        <v>154</v>
      </c>
    </row>
    <row r="119" spans="2:65" s="13" customFormat="1" ht="13.5">
      <c r="B119" s="215"/>
      <c r="D119" s="207" t="s">
        <v>166</v>
      </c>
      <c r="E119" s="224" t="s">
        <v>5</v>
      </c>
      <c r="F119" s="225" t="s">
        <v>188</v>
      </c>
      <c r="H119" s="226">
        <v>-1.4</v>
      </c>
      <c r="I119" s="220"/>
      <c r="J119" s="220"/>
      <c r="M119" s="215"/>
      <c r="N119" s="221"/>
      <c r="O119" s="222"/>
      <c r="P119" s="222"/>
      <c r="Q119" s="222"/>
      <c r="R119" s="222"/>
      <c r="S119" s="222"/>
      <c r="T119" s="222"/>
      <c r="U119" s="222"/>
      <c r="V119" s="222"/>
      <c r="W119" s="222"/>
      <c r="X119" s="223"/>
      <c r="AT119" s="224" t="s">
        <v>166</v>
      </c>
      <c r="AU119" s="224" t="s">
        <v>164</v>
      </c>
      <c r="AV119" s="13" t="s">
        <v>87</v>
      </c>
      <c r="AW119" s="13" t="s">
        <v>7</v>
      </c>
      <c r="AX119" s="13" t="s">
        <v>78</v>
      </c>
      <c r="AY119" s="224" t="s">
        <v>154</v>
      </c>
    </row>
    <row r="120" spans="2:65" s="14" customFormat="1" ht="13.5">
      <c r="B120" s="227"/>
      <c r="D120" s="216" t="s">
        <v>166</v>
      </c>
      <c r="E120" s="228" t="s">
        <v>5</v>
      </c>
      <c r="F120" s="229" t="s">
        <v>189</v>
      </c>
      <c r="H120" s="230">
        <v>8.31</v>
      </c>
      <c r="I120" s="231"/>
      <c r="J120" s="231"/>
      <c r="M120" s="227"/>
      <c r="N120" s="232"/>
      <c r="O120" s="233"/>
      <c r="P120" s="233"/>
      <c r="Q120" s="233"/>
      <c r="R120" s="233"/>
      <c r="S120" s="233"/>
      <c r="T120" s="233"/>
      <c r="U120" s="233"/>
      <c r="V120" s="233"/>
      <c r="W120" s="233"/>
      <c r="X120" s="234"/>
      <c r="AT120" s="235" t="s">
        <v>166</v>
      </c>
      <c r="AU120" s="235" t="s">
        <v>164</v>
      </c>
      <c r="AV120" s="14" t="s">
        <v>163</v>
      </c>
      <c r="AW120" s="14" t="s">
        <v>7</v>
      </c>
      <c r="AX120" s="14" t="s">
        <v>85</v>
      </c>
      <c r="AY120" s="235" t="s">
        <v>154</v>
      </c>
    </row>
    <row r="121" spans="2:65" s="1" customFormat="1" ht="22.5" customHeight="1">
      <c r="B121" s="193"/>
      <c r="C121" s="236" t="s">
        <v>190</v>
      </c>
      <c r="D121" s="236" t="s">
        <v>191</v>
      </c>
      <c r="E121" s="237" t="s">
        <v>192</v>
      </c>
      <c r="F121" s="238" t="s">
        <v>193</v>
      </c>
      <c r="G121" s="239" t="s">
        <v>194</v>
      </c>
      <c r="H121" s="240">
        <v>9.9719999999999995</v>
      </c>
      <c r="I121" s="241"/>
      <c r="J121" s="242"/>
      <c r="K121" s="243">
        <f>ROUND(P121*H121,2)</f>
        <v>0</v>
      </c>
      <c r="L121" s="238" t="s">
        <v>162</v>
      </c>
      <c r="M121" s="244"/>
      <c r="N121" s="245" t="s">
        <v>5</v>
      </c>
      <c r="O121" s="202" t="s">
        <v>47</v>
      </c>
      <c r="P121" s="130">
        <f>I121+J121</f>
        <v>0</v>
      </c>
      <c r="Q121" s="130">
        <f>ROUND(I121*H121,2)</f>
        <v>0</v>
      </c>
      <c r="R121" s="130">
        <f>ROUND(J121*H121,2)</f>
        <v>0</v>
      </c>
      <c r="S121" s="43"/>
      <c r="T121" s="203">
        <f>S121*H121</f>
        <v>0</v>
      </c>
      <c r="U121" s="203">
        <v>1</v>
      </c>
      <c r="V121" s="203">
        <f>U121*H121</f>
        <v>9.9719999999999995</v>
      </c>
      <c r="W121" s="203">
        <v>0</v>
      </c>
      <c r="X121" s="204">
        <f>W121*H121</f>
        <v>0</v>
      </c>
      <c r="AR121" s="25" t="s">
        <v>195</v>
      </c>
      <c r="AT121" s="25" t="s">
        <v>191</v>
      </c>
      <c r="AU121" s="25" t="s">
        <v>164</v>
      </c>
      <c r="AY121" s="25" t="s">
        <v>154</v>
      </c>
      <c r="BE121" s="205">
        <f>IF(O121="základní",K121,0)</f>
        <v>0</v>
      </c>
      <c r="BF121" s="205">
        <f>IF(O121="snížená",K121,0)</f>
        <v>0</v>
      </c>
      <c r="BG121" s="205">
        <f>IF(O121="zákl. přenesená",K121,0)</f>
        <v>0</v>
      </c>
      <c r="BH121" s="205">
        <f>IF(O121="sníž. přenesená",K121,0)</f>
        <v>0</v>
      </c>
      <c r="BI121" s="205">
        <f>IF(O121="nulová",K121,0)</f>
        <v>0</v>
      </c>
      <c r="BJ121" s="25" t="s">
        <v>85</v>
      </c>
      <c r="BK121" s="205">
        <f>ROUND(P121*H121,2)</f>
        <v>0</v>
      </c>
      <c r="BL121" s="25" t="s">
        <v>163</v>
      </c>
      <c r="BM121" s="25" t="s">
        <v>196</v>
      </c>
    </row>
    <row r="122" spans="2:65" s="13" customFormat="1" ht="13.5">
      <c r="B122" s="215"/>
      <c r="D122" s="216" t="s">
        <v>166</v>
      </c>
      <c r="E122" s="217" t="s">
        <v>5</v>
      </c>
      <c r="F122" s="218" t="s">
        <v>197</v>
      </c>
      <c r="H122" s="219">
        <v>9.9719999999999995</v>
      </c>
      <c r="I122" s="220"/>
      <c r="J122" s="220"/>
      <c r="M122" s="215"/>
      <c r="N122" s="221"/>
      <c r="O122" s="222"/>
      <c r="P122" s="222"/>
      <c r="Q122" s="222"/>
      <c r="R122" s="222"/>
      <c r="S122" s="222"/>
      <c r="T122" s="222"/>
      <c r="U122" s="222"/>
      <c r="V122" s="222"/>
      <c r="W122" s="222"/>
      <c r="X122" s="223"/>
      <c r="AT122" s="224" t="s">
        <v>166</v>
      </c>
      <c r="AU122" s="224" t="s">
        <v>164</v>
      </c>
      <c r="AV122" s="13" t="s">
        <v>87</v>
      </c>
      <c r="AW122" s="13" t="s">
        <v>7</v>
      </c>
      <c r="AX122" s="13" t="s">
        <v>85</v>
      </c>
      <c r="AY122" s="224" t="s">
        <v>154</v>
      </c>
    </row>
    <row r="123" spans="2:65" s="1" customFormat="1" ht="22.5" customHeight="1">
      <c r="B123" s="193"/>
      <c r="C123" s="194" t="s">
        <v>198</v>
      </c>
      <c r="D123" s="194" t="s">
        <v>158</v>
      </c>
      <c r="E123" s="195" t="s">
        <v>199</v>
      </c>
      <c r="F123" s="196" t="s">
        <v>200</v>
      </c>
      <c r="G123" s="197" t="s">
        <v>179</v>
      </c>
      <c r="H123" s="198">
        <v>39.066000000000003</v>
      </c>
      <c r="I123" s="199"/>
      <c r="J123" s="199"/>
      <c r="K123" s="200">
        <f>ROUND(P123*H123,2)</f>
        <v>0</v>
      </c>
      <c r="L123" s="196" t="s">
        <v>162</v>
      </c>
      <c r="M123" s="42"/>
      <c r="N123" s="201" t="s">
        <v>5</v>
      </c>
      <c r="O123" s="202" t="s">
        <v>47</v>
      </c>
      <c r="P123" s="130">
        <f>I123+J123</f>
        <v>0</v>
      </c>
      <c r="Q123" s="130">
        <f>ROUND(I123*H123,2)</f>
        <v>0</v>
      </c>
      <c r="R123" s="130">
        <f>ROUND(J123*H123,2)</f>
        <v>0</v>
      </c>
      <c r="S123" s="43"/>
      <c r="T123" s="203">
        <f>S123*H123</f>
        <v>0</v>
      </c>
      <c r="U123" s="203">
        <v>0</v>
      </c>
      <c r="V123" s="203">
        <f>U123*H123</f>
        <v>0</v>
      </c>
      <c r="W123" s="203">
        <v>0</v>
      </c>
      <c r="X123" s="204">
        <f>W123*H123</f>
        <v>0</v>
      </c>
      <c r="AR123" s="25" t="s">
        <v>163</v>
      </c>
      <c r="AT123" s="25" t="s">
        <v>158</v>
      </c>
      <c r="AU123" s="25" t="s">
        <v>164</v>
      </c>
      <c r="AY123" s="25" t="s">
        <v>154</v>
      </c>
      <c r="BE123" s="205">
        <f>IF(O123="základní",K123,0)</f>
        <v>0</v>
      </c>
      <c r="BF123" s="205">
        <f>IF(O123="snížená",K123,0)</f>
        <v>0</v>
      </c>
      <c r="BG123" s="205">
        <f>IF(O123="zákl. přenesená",K123,0)</f>
        <v>0</v>
      </c>
      <c r="BH123" s="205">
        <f>IF(O123="sníž. přenesená",K123,0)</f>
        <v>0</v>
      </c>
      <c r="BI123" s="205">
        <f>IF(O123="nulová",K123,0)</f>
        <v>0</v>
      </c>
      <c r="BJ123" s="25" t="s">
        <v>85</v>
      </c>
      <c r="BK123" s="205">
        <f>ROUND(P123*H123,2)</f>
        <v>0</v>
      </c>
      <c r="BL123" s="25" t="s">
        <v>163</v>
      </c>
      <c r="BM123" s="25" t="s">
        <v>201</v>
      </c>
    </row>
    <row r="124" spans="2:65" s="12" customFormat="1" ht="13.5">
      <c r="B124" s="206"/>
      <c r="D124" s="207" t="s">
        <v>166</v>
      </c>
      <c r="E124" s="208" t="s">
        <v>5</v>
      </c>
      <c r="F124" s="209" t="s">
        <v>202</v>
      </c>
      <c r="H124" s="210" t="s">
        <v>5</v>
      </c>
      <c r="I124" s="211"/>
      <c r="J124" s="211"/>
      <c r="M124" s="206"/>
      <c r="N124" s="212"/>
      <c r="O124" s="213"/>
      <c r="P124" s="213"/>
      <c r="Q124" s="213"/>
      <c r="R124" s="213"/>
      <c r="S124" s="213"/>
      <c r="T124" s="213"/>
      <c r="U124" s="213"/>
      <c r="V124" s="213"/>
      <c r="W124" s="213"/>
      <c r="X124" s="214"/>
      <c r="AT124" s="210" t="s">
        <v>166</v>
      </c>
      <c r="AU124" s="210" t="s">
        <v>164</v>
      </c>
      <c r="AV124" s="12" t="s">
        <v>85</v>
      </c>
      <c r="AW124" s="12" t="s">
        <v>7</v>
      </c>
      <c r="AX124" s="12" t="s">
        <v>78</v>
      </c>
      <c r="AY124" s="210" t="s">
        <v>154</v>
      </c>
    </row>
    <row r="125" spans="2:65" s="13" customFormat="1" ht="13.5">
      <c r="B125" s="215"/>
      <c r="D125" s="207" t="s">
        <v>166</v>
      </c>
      <c r="E125" s="224" t="s">
        <v>5</v>
      </c>
      <c r="F125" s="225" t="s">
        <v>203</v>
      </c>
      <c r="H125" s="226">
        <v>23.26</v>
      </c>
      <c r="I125" s="220"/>
      <c r="J125" s="220"/>
      <c r="M125" s="215"/>
      <c r="N125" s="221"/>
      <c r="O125" s="222"/>
      <c r="P125" s="222"/>
      <c r="Q125" s="222"/>
      <c r="R125" s="222"/>
      <c r="S125" s="222"/>
      <c r="T125" s="222"/>
      <c r="U125" s="222"/>
      <c r="V125" s="222"/>
      <c r="W125" s="222"/>
      <c r="X125" s="223"/>
      <c r="AT125" s="224" t="s">
        <v>166</v>
      </c>
      <c r="AU125" s="224" t="s">
        <v>164</v>
      </c>
      <c r="AV125" s="13" t="s">
        <v>87</v>
      </c>
      <c r="AW125" s="13" t="s">
        <v>7</v>
      </c>
      <c r="AX125" s="13" t="s">
        <v>78</v>
      </c>
      <c r="AY125" s="224" t="s">
        <v>154</v>
      </c>
    </row>
    <row r="126" spans="2:65" s="12" customFormat="1" ht="13.5">
      <c r="B126" s="206"/>
      <c r="D126" s="207" t="s">
        <v>166</v>
      </c>
      <c r="E126" s="208" t="s">
        <v>5</v>
      </c>
      <c r="F126" s="209" t="s">
        <v>204</v>
      </c>
      <c r="H126" s="210" t="s">
        <v>5</v>
      </c>
      <c r="I126" s="211"/>
      <c r="J126" s="211"/>
      <c r="M126" s="206"/>
      <c r="N126" s="212"/>
      <c r="O126" s="213"/>
      <c r="P126" s="213"/>
      <c r="Q126" s="213"/>
      <c r="R126" s="213"/>
      <c r="S126" s="213"/>
      <c r="T126" s="213"/>
      <c r="U126" s="213"/>
      <c r="V126" s="213"/>
      <c r="W126" s="213"/>
      <c r="X126" s="214"/>
      <c r="AT126" s="210" t="s">
        <v>166</v>
      </c>
      <c r="AU126" s="210" t="s">
        <v>164</v>
      </c>
      <c r="AV126" s="12" t="s">
        <v>85</v>
      </c>
      <c r="AW126" s="12" t="s">
        <v>7</v>
      </c>
      <c r="AX126" s="12" t="s">
        <v>78</v>
      </c>
      <c r="AY126" s="210" t="s">
        <v>154</v>
      </c>
    </row>
    <row r="127" spans="2:65" s="13" customFormat="1" ht="13.5">
      <c r="B127" s="215"/>
      <c r="D127" s="207" t="s">
        <v>166</v>
      </c>
      <c r="E127" s="224" t="s">
        <v>5</v>
      </c>
      <c r="F127" s="225" t="s">
        <v>205</v>
      </c>
      <c r="H127" s="226">
        <v>15.805999999999999</v>
      </c>
      <c r="I127" s="220"/>
      <c r="J127" s="220"/>
      <c r="M127" s="215"/>
      <c r="N127" s="221"/>
      <c r="O127" s="222"/>
      <c r="P127" s="222"/>
      <c r="Q127" s="222"/>
      <c r="R127" s="222"/>
      <c r="S127" s="222"/>
      <c r="T127" s="222"/>
      <c r="U127" s="222"/>
      <c r="V127" s="222"/>
      <c r="W127" s="222"/>
      <c r="X127" s="223"/>
      <c r="AT127" s="224" t="s">
        <v>166</v>
      </c>
      <c r="AU127" s="224" t="s">
        <v>164</v>
      </c>
      <c r="AV127" s="13" t="s">
        <v>87</v>
      </c>
      <c r="AW127" s="13" t="s">
        <v>7</v>
      </c>
      <c r="AX127" s="13" t="s">
        <v>78</v>
      </c>
      <c r="AY127" s="224" t="s">
        <v>154</v>
      </c>
    </row>
    <row r="128" spans="2:65" s="14" customFormat="1" ht="13.5">
      <c r="B128" s="227"/>
      <c r="D128" s="216" t="s">
        <v>166</v>
      </c>
      <c r="E128" s="228" t="s">
        <v>5</v>
      </c>
      <c r="F128" s="229" t="s">
        <v>189</v>
      </c>
      <c r="H128" s="230">
        <v>39.066000000000003</v>
      </c>
      <c r="I128" s="231"/>
      <c r="J128" s="231"/>
      <c r="M128" s="227"/>
      <c r="N128" s="232"/>
      <c r="O128" s="233"/>
      <c r="P128" s="233"/>
      <c r="Q128" s="233"/>
      <c r="R128" s="233"/>
      <c r="S128" s="233"/>
      <c r="T128" s="233"/>
      <c r="U128" s="233"/>
      <c r="V128" s="233"/>
      <c r="W128" s="233"/>
      <c r="X128" s="234"/>
      <c r="AT128" s="235" t="s">
        <v>166</v>
      </c>
      <c r="AU128" s="235" t="s">
        <v>164</v>
      </c>
      <c r="AV128" s="14" t="s">
        <v>163</v>
      </c>
      <c r="AW128" s="14" t="s">
        <v>7</v>
      </c>
      <c r="AX128" s="14" t="s">
        <v>85</v>
      </c>
      <c r="AY128" s="235" t="s">
        <v>154</v>
      </c>
    </row>
    <row r="129" spans="2:65" s="1" customFormat="1" ht="22.5" customHeight="1">
      <c r="B129" s="193"/>
      <c r="C129" s="194" t="s">
        <v>206</v>
      </c>
      <c r="D129" s="194" t="s">
        <v>158</v>
      </c>
      <c r="E129" s="195" t="s">
        <v>207</v>
      </c>
      <c r="F129" s="196" t="s">
        <v>208</v>
      </c>
      <c r="G129" s="197" t="s">
        <v>179</v>
      </c>
      <c r="H129" s="198">
        <v>19.533000000000001</v>
      </c>
      <c r="I129" s="199"/>
      <c r="J129" s="199"/>
      <c r="K129" s="200">
        <f>ROUND(P129*H129,2)</f>
        <v>0</v>
      </c>
      <c r="L129" s="196" t="s">
        <v>162</v>
      </c>
      <c r="M129" s="42"/>
      <c r="N129" s="201" t="s">
        <v>5</v>
      </c>
      <c r="O129" s="202" t="s">
        <v>47</v>
      </c>
      <c r="P129" s="130">
        <f>I129+J129</f>
        <v>0</v>
      </c>
      <c r="Q129" s="130">
        <f>ROUND(I129*H129,2)</f>
        <v>0</v>
      </c>
      <c r="R129" s="130">
        <f>ROUND(J129*H129,2)</f>
        <v>0</v>
      </c>
      <c r="S129" s="43"/>
      <c r="T129" s="203">
        <f>S129*H129</f>
        <v>0</v>
      </c>
      <c r="U129" s="203">
        <v>0</v>
      </c>
      <c r="V129" s="203">
        <f>U129*H129</f>
        <v>0</v>
      </c>
      <c r="W129" s="203">
        <v>0</v>
      </c>
      <c r="X129" s="204">
        <f>W129*H129</f>
        <v>0</v>
      </c>
      <c r="AR129" s="25" t="s">
        <v>163</v>
      </c>
      <c r="AT129" s="25" t="s">
        <v>158</v>
      </c>
      <c r="AU129" s="25" t="s">
        <v>164</v>
      </c>
      <c r="AY129" s="25" t="s">
        <v>154</v>
      </c>
      <c r="BE129" s="205">
        <f>IF(O129="základní",K129,0)</f>
        <v>0</v>
      </c>
      <c r="BF129" s="205">
        <f>IF(O129="snížená",K129,0)</f>
        <v>0</v>
      </c>
      <c r="BG129" s="205">
        <f>IF(O129="zákl. přenesená",K129,0)</f>
        <v>0</v>
      </c>
      <c r="BH129" s="205">
        <f>IF(O129="sníž. přenesená",K129,0)</f>
        <v>0</v>
      </c>
      <c r="BI129" s="205">
        <f>IF(O129="nulová",K129,0)</f>
        <v>0</v>
      </c>
      <c r="BJ129" s="25" t="s">
        <v>85</v>
      </c>
      <c r="BK129" s="205">
        <f>ROUND(P129*H129,2)</f>
        <v>0</v>
      </c>
      <c r="BL129" s="25" t="s">
        <v>163</v>
      </c>
      <c r="BM129" s="25" t="s">
        <v>209</v>
      </c>
    </row>
    <row r="130" spans="2:65" s="13" customFormat="1" ht="13.5">
      <c r="B130" s="215"/>
      <c r="D130" s="207" t="s">
        <v>166</v>
      </c>
      <c r="E130" s="224" t="s">
        <v>5</v>
      </c>
      <c r="F130" s="225" t="s">
        <v>210</v>
      </c>
      <c r="H130" s="226">
        <v>19.533000000000001</v>
      </c>
      <c r="I130" s="220"/>
      <c r="J130" s="220"/>
      <c r="M130" s="215"/>
      <c r="N130" s="221"/>
      <c r="O130" s="222"/>
      <c r="P130" s="222"/>
      <c r="Q130" s="222"/>
      <c r="R130" s="222"/>
      <c r="S130" s="222"/>
      <c r="T130" s="222"/>
      <c r="U130" s="222"/>
      <c r="V130" s="222"/>
      <c r="W130" s="222"/>
      <c r="X130" s="223"/>
      <c r="AT130" s="224" t="s">
        <v>166</v>
      </c>
      <c r="AU130" s="224" t="s">
        <v>164</v>
      </c>
      <c r="AV130" s="13" t="s">
        <v>87</v>
      </c>
      <c r="AW130" s="13" t="s">
        <v>7</v>
      </c>
      <c r="AX130" s="13" t="s">
        <v>85</v>
      </c>
      <c r="AY130" s="224" t="s">
        <v>154</v>
      </c>
    </row>
    <row r="131" spans="2:65" s="11" customFormat="1" ht="22.35" customHeight="1">
      <c r="B131" s="176"/>
      <c r="D131" s="190" t="s">
        <v>77</v>
      </c>
      <c r="E131" s="191" t="s">
        <v>211</v>
      </c>
      <c r="F131" s="191" t="s">
        <v>212</v>
      </c>
      <c r="I131" s="179"/>
      <c r="J131" s="179"/>
      <c r="K131" s="192">
        <f>BK131</f>
        <v>0</v>
      </c>
      <c r="M131" s="176"/>
      <c r="N131" s="181"/>
      <c r="O131" s="182"/>
      <c r="P131" s="182"/>
      <c r="Q131" s="183">
        <f>SUM(Q132:Q139)</f>
        <v>0</v>
      </c>
      <c r="R131" s="183">
        <f>SUM(R132:R139)</f>
        <v>0</v>
      </c>
      <c r="S131" s="182"/>
      <c r="T131" s="184">
        <f>SUM(T132:T139)</f>
        <v>0</v>
      </c>
      <c r="U131" s="182"/>
      <c r="V131" s="184">
        <f>SUM(V132:V139)</f>
        <v>0</v>
      </c>
      <c r="W131" s="182"/>
      <c r="X131" s="185">
        <f>SUM(X132:X139)</f>
        <v>0</v>
      </c>
      <c r="AR131" s="177" t="s">
        <v>85</v>
      </c>
      <c r="AT131" s="186" t="s">
        <v>77</v>
      </c>
      <c r="AU131" s="186" t="s">
        <v>87</v>
      </c>
      <c r="AY131" s="177" t="s">
        <v>154</v>
      </c>
      <c r="BK131" s="187">
        <f>SUM(BK132:BK139)</f>
        <v>0</v>
      </c>
    </row>
    <row r="132" spans="2:65" s="1" customFormat="1" ht="22.5" customHeight="1">
      <c r="B132" s="193"/>
      <c r="C132" s="194" t="s">
        <v>195</v>
      </c>
      <c r="D132" s="194" t="s">
        <v>158</v>
      </c>
      <c r="E132" s="195" t="s">
        <v>213</v>
      </c>
      <c r="F132" s="196" t="s">
        <v>214</v>
      </c>
      <c r="G132" s="197" t="s">
        <v>179</v>
      </c>
      <c r="H132" s="198">
        <v>16.760000000000002</v>
      </c>
      <c r="I132" s="199"/>
      <c r="J132" s="199"/>
      <c r="K132" s="200">
        <f>ROUND(P132*H132,2)</f>
        <v>0</v>
      </c>
      <c r="L132" s="196" t="s">
        <v>162</v>
      </c>
      <c r="M132" s="42"/>
      <c r="N132" s="201" t="s">
        <v>5</v>
      </c>
      <c r="O132" s="202" t="s">
        <v>47</v>
      </c>
      <c r="P132" s="130">
        <f>I132+J132</f>
        <v>0</v>
      </c>
      <c r="Q132" s="130">
        <f>ROUND(I132*H132,2)</f>
        <v>0</v>
      </c>
      <c r="R132" s="130">
        <f>ROUND(J132*H132,2)</f>
        <v>0</v>
      </c>
      <c r="S132" s="43"/>
      <c r="T132" s="203">
        <f>S132*H132</f>
        <v>0</v>
      </c>
      <c r="U132" s="203">
        <v>0</v>
      </c>
      <c r="V132" s="203">
        <f>U132*H132</f>
        <v>0</v>
      </c>
      <c r="W132" s="203">
        <v>0</v>
      </c>
      <c r="X132" s="204">
        <f>W132*H132</f>
        <v>0</v>
      </c>
      <c r="AR132" s="25" t="s">
        <v>163</v>
      </c>
      <c r="AT132" s="25" t="s">
        <v>158</v>
      </c>
      <c r="AU132" s="25" t="s">
        <v>164</v>
      </c>
      <c r="AY132" s="25" t="s">
        <v>154</v>
      </c>
      <c r="BE132" s="205">
        <f>IF(O132="základní",K132,0)</f>
        <v>0</v>
      </c>
      <c r="BF132" s="205">
        <f>IF(O132="snížená",K132,0)</f>
        <v>0</v>
      </c>
      <c r="BG132" s="205">
        <f>IF(O132="zákl. přenesená",K132,0)</f>
        <v>0</v>
      </c>
      <c r="BH132" s="205">
        <f>IF(O132="sníž. přenesená",K132,0)</f>
        <v>0</v>
      </c>
      <c r="BI132" s="205">
        <f>IF(O132="nulová",K132,0)</f>
        <v>0</v>
      </c>
      <c r="BJ132" s="25" t="s">
        <v>85</v>
      </c>
      <c r="BK132" s="205">
        <f>ROUND(P132*H132,2)</f>
        <v>0</v>
      </c>
      <c r="BL132" s="25" t="s">
        <v>163</v>
      </c>
      <c r="BM132" s="25" t="s">
        <v>215</v>
      </c>
    </row>
    <row r="133" spans="2:65" s="12" customFormat="1" ht="13.5">
      <c r="B133" s="206"/>
      <c r="D133" s="207" t="s">
        <v>166</v>
      </c>
      <c r="E133" s="208" t="s">
        <v>5</v>
      </c>
      <c r="F133" s="209" t="s">
        <v>216</v>
      </c>
      <c r="H133" s="210" t="s">
        <v>5</v>
      </c>
      <c r="I133" s="211"/>
      <c r="J133" s="211"/>
      <c r="M133" s="206"/>
      <c r="N133" s="212"/>
      <c r="O133" s="213"/>
      <c r="P133" s="213"/>
      <c r="Q133" s="213"/>
      <c r="R133" s="213"/>
      <c r="S133" s="213"/>
      <c r="T133" s="213"/>
      <c r="U133" s="213"/>
      <c r="V133" s="213"/>
      <c r="W133" s="213"/>
      <c r="X133" s="214"/>
      <c r="AT133" s="210" t="s">
        <v>166</v>
      </c>
      <c r="AU133" s="210" t="s">
        <v>164</v>
      </c>
      <c r="AV133" s="12" t="s">
        <v>85</v>
      </c>
      <c r="AW133" s="12" t="s">
        <v>7</v>
      </c>
      <c r="AX133" s="12" t="s">
        <v>78</v>
      </c>
      <c r="AY133" s="210" t="s">
        <v>154</v>
      </c>
    </row>
    <row r="134" spans="2:65" s="13" customFormat="1" ht="13.5">
      <c r="B134" s="215"/>
      <c r="D134" s="207" t="s">
        <v>166</v>
      </c>
      <c r="E134" s="224" t="s">
        <v>5</v>
      </c>
      <c r="F134" s="225" t="s">
        <v>217</v>
      </c>
      <c r="H134" s="226">
        <v>6.96</v>
      </c>
      <c r="I134" s="220"/>
      <c r="J134" s="220"/>
      <c r="M134" s="215"/>
      <c r="N134" s="221"/>
      <c r="O134" s="222"/>
      <c r="P134" s="222"/>
      <c r="Q134" s="222"/>
      <c r="R134" s="222"/>
      <c r="S134" s="222"/>
      <c r="T134" s="222"/>
      <c r="U134" s="222"/>
      <c r="V134" s="222"/>
      <c r="W134" s="222"/>
      <c r="X134" s="223"/>
      <c r="AT134" s="224" t="s">
        <v>166</v>
      </c>
      <c r="AU134" s="224" t="s">
        <v>164</v>
      </c>
      <c r="AV134" s="13" t="s">
        <v>87</v>
      </c>
      <c r="AW134" s="13" t="s">
        <v>7</v>
      </c>
      <c r="AX134" s="13" t="s">
        <v>78</v>
      </c>
      <c r="AY134" s="224" t="s">
        <v>154</v>
      </c>
    </row>
    <row r="135" spans="2:65" s="12" customFormat="1" ht="13.5">
      <c r="B135" s="206"/>
      <c r="D135" s="207" t="s">
        <v>166</v>
      </c>
      <c r="E135" s="208" t="s">
        <v>5</v>
      </c>
      <c r="F135" s="209" t="s">
        <v>218</v>
      </c>
      <c r="H135" s="210" t="s">
        <v>5</v>
      </c>
      <c r="I135" s="211"/>
      <c r="J135" s="211"/>
      <c r="M135" s="206"/>
      <c r="N135" s="212"/>
      <c r="O135" s="213"/>
      <c r="P135" s="213"/>
      <c r="Q135" s="213"/>
      <c r="R135" s="213"/>
      <c r="S135" s="213"/>
      <c r="T135" s="213"/>
      <c r="U135" s="213"/>
      <c r="V135" s="213"/>
      <c r="W135" s="213"/>
      <c r="X135" s="214"/>
      <c r="AT135" s="210" t="s">
        <v>166</v>
      </c>
      <c r="AU135" s="210" t="s">
        <v>164</v>
      </c>
      <c r="AV135" s="12" t="s">
        <v>85</v>
      </c>
      <c r="AW135" s="12" t="s">
        <v>7</v>
      </c>
      <c r="AX135" s="12" t="s">
        <v>78</v>
      </c>
      <c r="AY135" s="210" t="s">
        <v>154</v>
      </c>
    </row>
    <row r="136" spans="2:65" s="13" customFormat="1" ht="13.5">
      <c r="B136" s="215"/>
      <c r="D136" s="207" t="s">
        <v>166</v>
      </c>
      <c r="E136" s="224" t="s">
        <v>5</v>
      </c>
      <c r="F136" s="225" t="s">
        <v>219</v>
      </c>
      <c r="H136" s="226">
        <v>9.8000000000000007</v>
      </c>
      <c r="I136" s="220"/>
      <c r="J136" s="220"/>
      <c r="M136" s="215"/>
      <c r="N136" s="221"/>
      <c r="O136" s="222"/>
      <c r="P136" s="222"/>
      <c r="Q136" s="222"/>
      <c r="R136" s="222"/>
      <c r="S136" s="222"/>
      <c r="T136" s="222"/>
      <c r="U136" s="222"/>
      <c r="V136" s="222"/>
      <c r="W136" s="222"/>
      <c r="X136" s="223"/>
      <c r="AT136" s="224" t="s">
        <v>166</v>
      </c>
      <c r="AU136" s="224" t="s">
        <v>164</v>
      </c>
      <c r="AV136" s="13" t="s">
        <v>87</v>
      </c>
      <c r="AW136" s="13" t="s">
        <v>7</v>
      </c>
      <c r="AX136" s="13" t="s">
        <v>78</v>
      </c>
      <c r="AY136" s="224" t="s">
        <v>154</v>
      </c>
    </row>
    <row r="137" spans="2:65" s="14" customFormat="1" ht="13.5">
      <c r="B137" s="227"/>
      <c r="D137" s="216" t="s">
        <v>166</v>
      </c>
      <c r="E137" s="228" t="s">
        <v>5</v>
      </c>
      <c r="F137" s="229" t="s">
        <v>189</v>
      </c>
      <c r="H137" s="230">
        <v>16.760000000000002</v>
      </c>
      <c r="I137" s="231"/>
      <c r="J137" s="231"/>
      <c r="M137" s="227"/>
      <c r="N137" s="232"/>
      <c r="O137" s="233"/>
      <c r="P137" s="233"/>
      <c r="Q137" s="233"/>
      <c r="R137" s="233"/>
      <c r="S137" s="233"/>
      <c r="T137" s="233"/>
      <c r="U137" s="233"/>
      <c r="V137" s="233"/>
      <c r="W137" s="233"/>
      <c r="X137" s="234"/>
      <c r="AT137" s="235" t="s">
        <v>166</v>
      </c>
      <c r="AU137" s="235" t="s">
        <v>164</v>
      </c>
      <c r="AV137" s="14" t="s">
        <v>163</v>
      </c>
      <c r="AW137" s="14" t="s">
        <v>7</v>
      </c>
      <c r="AX137" s="14" t="s">
        <v>85</v>
      </c>
      <c r="AY137" s="235" t="s">
        <v>154</v>
      </c>
    </row>
    <row r="138" spans="2:65" s="1" customFormat="1" ht="22.5" customHeight="1">
      <c r="B138" s="193"/>
      <c r="C138" s="194" t="s">
        <v>220</v>
      </c>
      <c r="D138" s="194" t="s">
        <v>158</v>
      </c>
      <c r="E138" s="195" t="s">
        <v>221</v>
      </c>
      <c r="F138" s="196" t="s">
        <v>222</v>
      </c>
      <c r="G138" s="197" t="s">
        <v>179</v>
      </c>
      <c r="H138" s="198">
        <v>8.3800000000000008</v>
      </c>
      <c r="I138" s="199"/>
      <c r="J138" s="199"/>
      <c r="K138" s="200">
        <f>ROUND(P138*H138,2)</f>
        <v>0</v>
      </c>
      <c r="L138" s="196" t="s">
        <v>162</v>
      </c>
      <c r="M138" s="42"/>
      <c r="N138" s="201" t="s">
        <v>5</v>
      </c>
      <c r="O138" s="202" t="s">
        <v>47</v>
      </c>
      <c r="P138" s="130">
        <f>I138+J138</f>
        <v>0</v>
      </c>
      <c r="Q138" s="130">
        <f>ROUND(I138*H138,2)</f>
        <v>0</v>
      </c>
      <c r="R138" s="130">
        <f>ROUND(J138*H138,2)</f>
        <v>0</v>
      </c>
      <c r="S138" s="43"/>
      <c r="T138" s="203">
        <f>S138*H138</f>
        <v>0</v>
      </c>
      <c r="U138" s="203">
        <v>0</v>
      </c>
      <c r="V138" s="203">
        <f>U138*H138</f>
        <v>0</v>
      </c>
      <c r="W138" s="203">
        <v>0</v>
      </c>
      <c r="X138" s="204">
        <f>W138*H138</f>
        <v>0</v>
      </c>
      <c r="AR138" s="25" t="s">
        <v>163</v>
      </c>
      <c r="AT138" s="25" t="s">
        <v>158</v>
      </c>
      <c r="AU138" s="25" t="s">
        <v>164</v>
      </c>
      <c r="AY138" s="25" t="s">
        <v>154</v>
      </c>
      <c r="BE138" s="205">
        <f>IF(O138="základní",K138,0)</f>
        <v>0</v>
      </c>
      <c r="BF138" s="205">
        <f>IF(O138="snížená",K138,0)</f>
        <v>0</v>
      </c>
      <c r="BG138" s="205">
        <f>IF(O138="zákl. přenesená",K138,0)</f>
        <v>0</v>
      </c>
      <c r="BH138" s="205">
        <f>IF(O138="sníž. přenesená",K138,0)</f>
        <v>0</v>
      </c>
      <c r="BI138" s="205">
        <f>IF(O138="nulová",K138,0)</f>
        <v>0</v>
      </c>
      <c r="BJ138" s="25" t="s">
        <v>85</v>
      </c>
      <c r="BK138" s="205">
        <f>ROUND(P138*H138,2)</f>
        <v>0</v>
      </c>
      <c r="BL138" s="25" t="s">
        <v>163</v>
      </c>
      <c r="BM138" s="25" t="s">
        <v>223</v>
      </c>
    </row>
    <row r="139" spans="2:65" s="13" customFormat="1" ht="13.5">
      <c r="B139" s="215"/>
      <c r="D139" s="207" t="s">
        <v>166</v>
      </c>
      <c r="E139" s="224" t="s">
        <v>5</v>
      </c>
      <c r="F139" s="225" t="s">
        <v>224</v>
      </c>
      <c r="H139" s="226">
        <v>8.3800000000000008</v>
      </c>
      <c r="I139" s="220"/>
      <c r="J139" s="220"/>
      <c r="M139" s="215"/>
      <c r="N139" s="221"/>
      <c r="O139" s="222"/>
      <c r="P139" s="222"/>
      <c r="Q139" s="222"/>
      <c r="R139" s="222"/>
      <c r="S139" s="222"/>
      <c r="T139" s="222"/>
      <c r="U139" s="222"/>
      <c r="V139" s="222"/>
      <c r="W139" s="222"/>
      <c r="X139" s="223"/>
      <c r="AT139" s="224" t="s">
        <v>166</v>
      </c>
      <c r="AU139" s="224" t="s">
        <v>164</v>
      </c>
      <c r="AV139" s="13" t="s">
        <v>87</v>
      </c>
      <c r="AW139" s="13" t="s">
        <v>7</v>
      </c>
      <c r="AX139" s="13" t="s">
        <v>85</v>
      </c>
      <c r="AY139" s="224" t="s">
        <v>154</v>
      </c>
    </row>
    <row r="140" spans="2:65" s="11" customFormat="1" ht="22.35" customHeight="1">
      <c r="B140" s="176"/>
      <c r="D140" s="190" t="s">
        <v>77</v>
      </c>
      <c r="E140" s="191" t="s">
        <v>225</v>
      </c>
      <c r="F140" s="191" t="s">
        <v>226</v>
      </c>
      <c r="I140" s="179"/>
      <c r="J140" s="179"/>
      <c r="K140" s="192">
        <f>BK140</f>
        <v>0</v>
      </c>
      <c r="M140" s="176"/>
      <c r="N140" s="181"/>
      <c r="O140" s="182"/>
      <c r="P140" s="182"/>
      <c r="Q140" s="183">
        <f>SUM(Q141:Q163)</f>
        <v>0</v>
      </c>
      <c r="R140" s="183">
        <f>SUM(R141:R163)</f>
        <v>0</v>
      </c>
      <c r="S140" s="182"/>
      <c r="T140" s="184">
        <f>SUM(T141:T163)</f>
        <v>0</v>
      </c>
      <c r="U140" s="182"/>
      <c r="V140" s="184">
        <f>SUM(V141:V163)</f>
        <v>6.2640000000000002</v>
      </c>
      <c r="W140" s="182"/>
      <c r="X140" s="185">
        <f>SUM(X141:X163)</f>
        <v>0</v>
      </c>
      <c r="AR140" s="177" t="s">
        <v>85</v>
      </c>
      <c r="AT140" s="186" t="s">
        <v>77</v>
      </c>
      <c r="AU140" s="186" t="s">
        <v>87</v>
      </c>
      <c r="AY140" s="177" t="s">
        <v>154</v>
      </c>
      <c r="BK140" s="187">
        <f>SUM(BK141:BK163)</f>
        <v>0</v>
      </c>
    </row>
    <row r="141" spans="2:65" s="1" customFormat="1" ht="22.5" customHeight="1">
      <c r="B141" s="193"/>
      <c r="C141" s="194" t="s">
        <v>227</v>
      </c>
      <c r="D141" s="194" t="s">
        <v>158</v>
      </c>
      <c r="E141" s="195" t="s">
        <v>228</v>
      </c>
      <c r="F141" s="196" t="s">
        <v>229</v>
      </c>
      <c r="G141" s="197" t="s">
        <v>179</v>
      </c>
      <c r="H141" s="198">
        <v>43.6</v>
      </c>
      <c r="I141" s="199"/>
      <c r="J141" s="199"/>
      <c r="K141" s="200">
        <f>ROUND(P141*H141,2)</f>
        <v>0</v>
      </c>
      <c r="L141" s="196" t="s">
        <v>162</v>
      </c>
      <c r="M141" s="42"/>
      <c r="N141" s="201" t="s">
        <v>5</v>
      </c>
      <c r="O141" s="202" t="s">
        <v>47</v>
      </c>
      <c r="P141" s="130">
        <f>I141+J141</f>
        <v>0</v>
      </c>
      <c r="Q141" s="130">
        <f>ROUND(I141*H141,2)</f>
        <v>0</v>
      </c>
      <c r="R141" s="130">
        <f>ROUND(J141*H141,2)</f>
        <v>0</v>
      </c>
      <c r="S141" s="43"/>
      <c r="T141" s="203">
        <f>S141*H141</f>
        <v>0</v>
      </c>
      <c r="U141" s="203">
        <v>0</v>
      </c>
      <c r="V141" s="203">
        <f>U141*H141</f>
        <v>0</v>
      </c>
      <c r="W141" s="203">
        <v>0</v>
      </c>
      <c r="X141" s="204">
        <f>W141*H141</f>
        <v>0</v>
      </c>
      <c r="AR141" s="25" t="s">
        <v>163</v>
      </c>
      <c r="AT141" s="25" t="s">
        <v>158</v>
      </c>
      <c r="AU141" s="25" t="s">
        <v>164</v>
      </c>
      <c r="AY141" s="25" t="s">
        <v>154</v>
      </c>
      <c r="BE141" s="205">
        <f>IF(O141="základní",K141,0)</f>
        <v>0</v>
      </c>
      <c r="BF141" s="205">
        <f>IF(O141="snížená",K141,0)</f>
        <v>0</v>
      </c>
      <c r="BG141" s="205">
        <f>IF(O141="zákl. přenesená",K141,0)</f>
        <v>0</v>
      </c>
      <c r="BH141" s="205">
        <f>IF(O141="sníž. přenesená",K141,0)</f>
        <v>0</v>
      </c>
      <c r="BI141" s="205">
        <f>IF(O141="nulová",K141,0)</f>
        <v>0</v>
      </c>
      <c r="BJ141" s="25" t="s">
        <v>85</v>
      </c>
      <c r="BK141" s="205">
        <f>ROUND(P141*H141,2)</f>
        <v>0</v>
      </c>
      <c r="BL141" s="25" t="s">
        <v>163</v>
      </c>
      <c r="BM141" s="25" t="s">
        <v>230</v>
      </c>
    </row>
    <row r="142" spans="2:65" s="12" customFormat="1" ht="13.5">
      <c r="B142" s="206"/>
      <c r="D142" s="207" t="s">
        <v>166</v>
      </c>
      <c r="E142" s="208" t="s">
        <v>5</v>
      </c>
      <c r="F142" s="209" t="s">
        <v>231</v>
      </c>
      <c r="H142" s="210" t="s">
        <v>5</v>
      </c>
      <c r="I142" s="211"/>
      <c r="J142" s="211"/>
      <c r="M142" s="206"/>
      <c r="N142" s="212"/>
      <c r="O142" s="213"/>
      <c r="P142" s="213"/>
      <c r="Q142" s="213"/>
      <c r="R142" s="213"/>
      <c r="S142" s="213"/>
      <c r="T142" s="213"/>
      <c r="U142" s="213"/>
      <c r="V142" s="213"/>
      <c r="W142" s="213"/>
      <c r="X142" s="214"/>
      <c r="AT142" s="210" t="s">
        <v>166</v>
      </c>
      <c r="AU142" s="210" t="s">
        <v>164</v>
      </c>
      <c r="AV142" s="12" t="s">
        <v>85</v>
      </c>
      <c r="AW142" s="12" t="s">
        <v>7</v>
      </c>
      <c r="AX142" s="12" t="s">
        <v>78</v>
      </c>
      <c r="AY142" s="210" t="s">
        <v>154</v>
      </c>
    </row>
    <row r="143" spans="2:65" s="13" customFormat="1" ht="13.5">
      <c r="B143" s="215"/>
      <c r="D143" s="207" t="s">
        <v>166</v>
      </c>
      <c r="E143" s="224" t="s">
        <v>5</v>
      </c>
      <c r="F143" s="225" t="s">
        <v>232</v>
      </c>
      <c r="H143" s="226">
        <v>9.98</v>
      </c>
      <c r="I143" s="220"/>
      <c r="J143" s="220"/>
      <c r="M143" s="215"/>
      <c r="N143" s="221"/>
      <c r="O143" s="222"/>
      <c r="P143" s="222"/>
      <c r="Q143" s="222"/>
      <c r="R143" s="222"/>
      <c r="S143" s="222"/>
      <c r="T143" s="222"/>
      <c r="U143" s="222"/>
      <c r="V143" s="222"/>
      <c r="W143" s="222"/>
      <c r="X143" s="223"/>
      <c r="AT143" s="224" t="s">
        <v>166</v>
      </c>
      <c r="AU143" s="224" t="s">
        <v>164</v>
      </c>
      <c r="AV143" s="13" t="s">
        <v>87</v>
      </c>
      <c r="AW143" s="13" t="s">
        <v>7</v>
      </c>
      <c r="AX143" s="13" t="s">
        <v>78</v>
      </c>
      <c r="AY143" s="224" t="s">
        <v>154</v>
      </c>
    </row>
    <row r="144" spans="2:65" s="12" customFormat="1" ht="13.5">
      <c r="B144" s="206"/>
      <c r="D144" s="207" t="s">
        <v>166</v>
      </c>
      <c r="E144" s="208" t="s">
        <v>5</v>
      </c>
      <c r="F144" s="209" t="s">
        <v>233</v>
      </c>
      <c r="H144" s="210" t="s">
        <v>5</v>
      </c>
      <c r="I144" s="211"/>
      <c r="J144" s="211"/>
      <c r="M144" s="206"/>
      <c r="N144" s="212"/>
      <c r="O144" s="213"/>
      <c r="P144" s="213"/>
      <c r="Q144" s="213"/>
      <c r="R144" s="213"/>
      <c r="S144" s="213"/>
      <c r="T144" s="213"/>
      <c r="U144" s="213"/>
      <c r="V144" s="213"/>
      <c r="W144" s="213"/>
      <c r="X144" s="214"/>
      <c r="AT144" s="210" t="s">
        <v>166</v>
      </c>
      <c r="AU144" s="210" t="s">
        <v>164</v>
      </c>
      <c r="AV144" s="12" t="s">
        <v>85</v>
      </c>
      <c r="AW144" s="12" t="s">
        <v>7</v>
      </c>
      <c r="AX144" s="12" t="s">
        <v>78</v>
      </c>
      <c r="AY144" s="210" t="s">
        <v>154</v>
      </c>
    </row>
    <row r="145" spans="2:65" s="13" customFormat="1" ht="13.5">
      <c r="B145" s="215"/>
      <c r="D145" s="207" t="s">
        <v>166</v>
      </c>
      <c r="E145" s="224" t="s">
        <v>5</v>
      </c>
      <c r="F145" s="225" t="s">
        <v>234</v>
      </c>
      <c r="H145" s="226">
        <v>21.76</v>
      </c>
      <c r="I145" s="220"/>
      <c r="J145" s="220"/>
      <c r="M145" s="215"/>
      <c r="N145" s="221"/>
      <c r="O145" s="222"/>
      <c r="P145" s="222"/>
      <c r="Q145" s="222"/>
      <c r="R145" s="222"/>
      <c r="S145" s="222"/>
      <c r="T145" s="222"/>
      <c r="U145" s="222"/>
      <c r="V145" s="222"/>
      <c r="W145" s="222"/>
      <c r="X145" s="223"/>
      <c r="AT145" s="224" t="s">
        <v>166</v>
      </c>
      <c r="AU145" s="224" t="s">
        <v>164</v>
      </c>
      <c r="AV145" s="13" t="s">
        <v>87</v>
      </c>
      <c r="AW145" s="13" t="s">
        <v>7</v>
      </c>
      <c r="AX145" s="13" t="s">
        <v>78</v>
      </c>
      <c r="AY145" s="224" t="s">
        <v>154</v>
      </c>
    </row>
    <row r="146" spans="2:65" s="12" customFormat="1" ht="13.5">
      <c r="B146" s="206"/>
      <c r="D146" s="207" t="s">
        <v>166</v>
      </c>
      <c r="E146" s="208" t="s">
        <v>5</v>
      </c>
      <c r="F146" s="209" t="s">
        <v>235</v>
      </c>
      <c r="H146" s="210" t="s">
        <v>5</v>
      </c>
      <c r="I146" s="211"/>
      <c r="J146" s="211"/>
      <c r="M146" s="206"/>
      <c r="N146" s="212"/>
      <c r="O146" s="213"/>
      <c r="P146" s="213"/>
      <c r="Q146" s="213"/>
      <c r="R146" s="213"/>
      <c r="S146" s="213"/>
      <c r="T146" s="213"/>
      <c r="U146" s="213"/>
      <c r="V146" s="213"/>
      <c r="W146" s="213"/>
      <c r="X146" s="214"/>
      <c r="AT146" s="210" t="s">
        <v>166</v>
      </c>
      <c r="AU146" s="210" t="s">
        <v>164</v>
      </c>
      <c r="AV146" s="12" t="s">
        <v>85</v>
      </c>
      <c r="AW146" s="12" t="s">
        <v>7</v>
      </c>
      <c r="AX146" s="12" t="s">
        <v>78</v>
      </c>
      <c r="AY146" s="210" t="s">
        <v>154</v>
      </c>
    </row>
    <row r="147" spans="2:65" s="13" customFormat="1" ht="13.5">
      <c r="B147" s="215"/>
      <c r="D147" s="207" t="s">
        <v>166</v>
      </c>
      <c r="E147" s="224" t="s">
        <v>5</v>
      </c>
      <c r="F147" s="225" t="s">
        <v>236</v>
      </c>
      <c r="H147" s="226">
        <v>6.96</v>
      </c>
      <c r="I147" s="220"/>
      <c r="J147" s="220"/>
      <c r="M147" s="215"/>
      <c r="N147" s="221"/>
      <c r="O147" s="222"/>
      <c r="P147" s="222"/>
      <c r="Q147" s="222"/>
      <c r="R147" s="222"/>
      <c r="S147" s="222"/>
      <c r="T147" s="222"/>
      <c r="U147" s="222"/>
      <c r="V147" s="222"/>
      <c r="W147" s="222"/>
      <c r="X147" s="223"/>
      <c r="AT147" s="224" t="s">
        <v>166</v>
      </c>
      <c r="AU147" s="224" t="s">
        <v>164</v>
      </c>
      <c r="AV147" s="13" t="s">
        <v>87</v>
      </c>
      <c r="AW147" s="13" t="s">
        <v>7</v>
      </c>
      <c r="AX147" s="13" t="s">
        <v>78</v>
      </c>
      <c r="AY147" s="224" t="s">
        <v>154</v>
      </c>
    </row>
    <row r="148" spans="2:65" s="12" customFormat="1" ht="13.5">
      <c r="B148" s="206"/>
      <c r="D148" s="207" t="s">
        <v>166</v>
      </c>
      <c r="E148" s="208" t="s">
        <v>5</v>
      </c>
      <c r="F148" s="209" t="s">
        <v>237</v>
      </c>
      <c r="H148" s="210" t="s">
        <v>5</v>
      </c>
      <c r="I148" s="211"/>
      <c r="J148" s="211"/>
      <c r="M148" s="206"/>
      <c r="N148" s="212"/>
      <c r="O148" s="213"/>
      <c r="P148" s="213"/>
      <c r="Q148" s="213"/>
      <c r="R148" s="213"/>
      <c r="S148" s="213"/>
      <c r="T148" s="213"/>
      <c r="U148" s="213"/>
      <c r="V148" s="213"/>
      <c r="W148" s="213"/>
      <c r="X148" s="214"/>
      <c r="AT148" s="210" t="s">
        <v>166</v>
      </c>
      <c r="AU148" s="210" t="s">
        <v>164</v>
      </c>
      <c r="AV148" s="12" t="s">
        <v>85</v>
      </c>
      <c r="AW148" s="12" t="s">
        <v>7</v>
      </c>
      <c r="AX148" s="12" t="s">
        <v>78</v>
      </c>
      <c r="AY148" s="210" t="s">
        <v>154</v>
      </c>
    </row>
    <row r="149" spans="2:65" s="13" customFormat="1" ht="13.5">
      <c r="B149" s="215"/>
      <c r="D149" s="207" t="s">
        <v>166</v>
      </c>
      <c r="E149" s="224" t="s">
        <v>5</v>
      </c>
      <c r="F149" s="225" t="s">
        <v>238</v>
      </c>
      <c r="H149" s="226">
        <v>4.9000000000000004</v>
      </c>
      <c r="I149" s="220"/>
      <c r="J149" s="220"/>
      <c r="M149" s="215"/>
      <c r="N149" s="221"/>
      <c r="O149" s="222"/>
      <c r="P149" s="222"/>
      <c r="Q149" s="222"/>
      <c r="R149" s="222"/>
      <c r="S149" s="222"/>
      <c r="T149" s="222"/>
      <c r="U149" s="222"/>
      <c r="V149" s="222"/>
      <c r="W149" s="222"/>
      <c r="X149" s="223"/>
      <c r="AT149" s="224" t="s">
        <v>166</v>
      </c>
      <c r="AU149" s="224" t="s">
        <v>164</v>
      </c>
      <c r="AV149" s="13" t="s">
        <v>87</v>
      </c>
      <c r="AW149" s="13" t="s">
        <v>7</v>
      </c>
      <c r="AX149" s="13" t="s">
        <v>78</v>
      </c>
      <c r="AY149" s="224" t="s">
        <v>154</v>
      </c>
    </row>
    <row r="150" spans="2:65" s="14" customFormat="1" ht="13.5">
      <c r="B150" s="227"/>
      <c r="D150" s="216" t="s">
        <v>166</v>
      </c>
      <c r="E150" s="228" t="s">
        <v>5</v>
      </c>
      <c r="F150" s="229" t="s">
        <v>189</v>
      </c>
      <c r="H150" s="230">
        <v>43.6</v>
      </c>
      <c r="I150" s="231"/>
      <c r="J150" s="231"/>
      <c r="M150" s="227"/>
      <c r="N150" s="232"/>
      <c r="O150" s="233"/>
      <c r="P150" s="233"/>
      <c r="Q150" s="233"/>
      <c r="R150" s="233"/>
      <c r="S150" s="233"/>
      <c r="T150" s="233"/>
      <c r="U150" s="233"/>
      <c r="V150" s="233"/>
      <c r="W150" s="233"/>
      <c r="X150" s="234"/>
      <c r="AT150" s="235" t="s">
        <v>166</v>
      </c>
      <c r="AU150" s="235" t="s">
        <v>164</v>
      </c>
      <c r="AV150" s="14" t="s">
        <v>163</v>
      </c>
      <c r="AW150" s="14" t="s">
        <v>7</v>
      </c>
      <c r="AX150" s="14" t="s">
        <v>85</v>
      </c>
      <c r="AY150" s="235" t="s">
        <v>154</v>
      </c>
    </row>
    <row r="151" spans="2:65" s="1" customFormat="1" ht="22.5" customHeight="1">
      <c r="B151" s="193"/>
      <c r="C151" s="194" t="s">
        <v>156</v>
      </c>
      <c r="D151" s="194" t="s">
        <v>158</v>
      </c>
      <c r="E151" s="195" t="s">
        <v>239</v>
      </c>
      <c r="F151" s="196" t="s">
        <v>240</v>
      </c>
      <c r="G151" s="197" t="s">
        <v>179</v>
      </c>
      <c r="H151" s="198">
        <v>1.5</v>
      </c>
      <c r="I151" s="199"/>
      <c r="J151" s="199"/>
      <c r="K151" s="200">
        <f>ROUND(P151*H151,2)</f>
        <v>0</v>
      </c>
      <c r="L151" s="196" t="s">
        <v>162</v>
      </c>
      <c r="M151" s="42"/>
      <c r="N151" s="201" t="s">
        <v>5</v>
      </c>
      <c r="O151" s="202" t="s">
        <v>47</v>
      </c>
      <c r="P151" s="130">
        <f>I151+J151</f>
        <v>0</v>
      </c>
      <c r="Q151" s="130">
        <f>ROUND(I151*H151,2)</f>
        <v>0</v>
      </c>
      <c r="R151" s="130">
        <f>ROUND(J151*H151,2)</f>
        <v>0</v>
      </c>
      <c r="S151" s="43"/>
      <c r="T151" s="203">
        <f>S151*H151</f>
        <v>0</v>
      </c>
      <c r="U151" s="203">
        <v>0</v>
      </c>
      <c r="V151" s="203">
        <f>U151*H151</f>
        <v>0</v>
      </c>
      <c r="W151" s="203">
        <v>0</v>
      </c>
      <c r="X151" s="204">
        <f>W151*H151</f>
        <v>0</v>
      </c>
      <c r="AR151" s="25" t="s">
        <v>163</v>
      </c>
      <c r="AT151" s="25" t="s">
        <v>158</v>
      </c>
      <c r="AU151" s="25" t="s">
        <v>164</v>
      </c>
      <c r="AY151" s="25" t="s">
        <v>154</v>
      </c>
      <c r="BE151" s="205">
        <f>IF(O151="základní",K151,0)</f>
        <v>0</v>
      </c>
      <c r="BF151" s="205">
        <f>IF(O151="snížená",K151,0)</f>
        <v>0</v>
      </c>
      <c r="BG151" s="205">
        <f>IF(O151="zákl. přenesená",K151,0)</f>
        <v>0</v>
      </c>
      <c r="BH151" s="205">
        <f>IF(O151="sníž. přenesená",K151,0)</f>
        <v>0</v>
      </c>
      <c r="BI151" s="205">
        <f>IF(O151="nulová",K151,0)</f>
        <v>0</v>
      </c>
      <c r="BJ151" s="25" t="s">
        <v>85</v>
      </c>
      <c r="BK151" s="205">
        <f>ROUND(P151*H151,2)</f>
        <v>0</v>
      </c>
      <c r="BL151" s="25" t="s">
        <v>163</v>
      </c>
      <c r="BM151" s="25" t="s">
        <v>241</v>
      </c>
    </row>
    <row r="152" spans="2:65" s="12" customFormat="1" ht="13.5">
      <c r="B152" s="206"/>
      <c r="D152" s="207" t="s">
        <v>166</v>
      </c>
      <c r="E152" s="208" t="s">
        <v>5</v>
      </c>
      <c r="F152" s="209" t="s">
        <v>202</v>
      </c>
      <c r="H152" s="210" t="s">
        <v>5</v>
      </c>
      <c r="I152" s="211"/>
      <c r="J152" s="211"/>
      <c r="M152" s="206"/>
      <c r="N152" s="212"/>
      <c r="O152" s="213"/>
      <c r="P152" s="213"/>
      <c r="Q152" s="213"/>
      <c r="R152" s="213"/>
      <c r="S152" s="213"/>
      <c r="T152" s="213"/>
      <c r="U152" s="213"/>
      <c r="V152" s="213"/>
      <c r="W152" s="213"/>
      <c r="X152" s="214"/>
      <c r="AT152" s="210" t="s">
        <v>166</v>
      </c>
      <c r="AU152" s="210" t="s">
        <v>164</v>
      </c>
      <c r="AV152" s="12" t="s">
        <v>85</v>
      </c>
      <c r="AW152" s="12" t="s">
        <v>7</v>
      </c>
      <c r="AX152" s="12" t="s">
        <v>78</v>
      </c>
      <c r="AY152" s="210" t="s">
        <v>154</v>
      </c>
    </row>
    <row r="153" spans="2:65" s="13" customFormat="1" ht="13.5">
      <c r="B153" s="215"/>
      <c r="D153" s="216" t="s">
        <v>166</v>
      </c>
      <c r="E153" s="217" t="s">
        <v>5</v>
      </c>
      <c r="F153" s="218" t="s">
        <v>242</v>
      </c>
      <c r="H153" s="219">
        <v>1.5</v>
      </c>
      <c r="I153" s="220"/>
      <c r="J153" s="220"/>
      <c r="M153" s="215"/>
      <c r="N153" s="221"/>
      <c r="O153" s="222"/>
      <c r="P153" s="222"/>
      <c r="Q153" s="222"/>
      <c r="R153" s="222"/>
      <c r="S153" s="222"/>
      <c r="T153" s="222"/>
      <c r="U153" s="222"/>
      <c r="V153" s="222"/>
      <c r="W153" s="222"/>
      <c r="X153" s="223"/>
      <c r="AT153" s="224" t="s">
        <v>166</v>
      </c>
      <c r="AU153" s="224" t="s">
        <v>164</v>
      </c>
      <c r="AV153" s="13" t="s">
        <v>87</v>
      </c>
      <c r="AW153" s="13" t="s">
        <v>7</v>
      </c>
      <c r="AX153" s="13" t="s">
        <v>85</v>
      </c>
      <c r="AY153" s="224" t="s">
        <v>154</v>
      </c>
    </row>
    <row r="154" spans="2:65" s="1" customFormat="1" ht="22.5" customHeight="1">
      <c r="B154" s="193"/>
      <c r="C154" s="194" t="s">
        <v>175</v>
      </c>
      <c r="D154" s="194" t="s">
        <v>158</v>
      </c>
      <c r="E154" s="195" t="s">
        <v>243</v>
      </c>
      <c r="F154" s="196" t="s">
        <v>244</v>
      </c>
      <c r="G154" s="197" t="s">
        <v>179</v>
      </c>
      <c r="H154" s="198">
        <v>43.6</v>
      </c>
      <c r="I154" s="199"/>
      <c r="J154" s="199"/>
      <c r="K154" s="200">
        <f>ROUND(P154*H154,2)</f>
        <v>0</v>
      </c>
      <c r="L154" s="196" t="s">
        <v>162</v>
      </c>
      <c r="M154" s="42"/>
      <c r="N154" s="201" t="s">
        <v>5</v>
      </c>
      <c r="O154" s="202" t="s">
        <v>47</v>
      </c>
      <c r="P154" s="130">
        <f>I154+J154</f>
        <v>0</v>
      </c>
      <c r="Q154" s="130">
        <f>ROUND(I154*H154,2)</f>
        <v>0</v>
      </c>
      <c r="R154" s="130">
        <f>ROUND(J154*H154,2)</f>
        <v>0</v>
      </c>
      <c r="S154" s="43"/>
      <c r="T154" s="203">
        <f>S154*H154</f>
        <v>0</v>
      </c>
      <c r="U154" s="203">
        <v>0</v>
      </c>
      <c r="V154" s="203">
        <f>U154*H154</f>
        <v>0</v>
      </c>
      <c r="W154" s="203">
        <v>0</v>
      </c>
      <c r="X154" s="204">
        <f>W154*H154</f>
        <v>0</v>
      </c>
      <c r="AR154" s="25" t="s">
        <v>163</v>
      </c>
      <c r="AT154" s="25" t="s">
        <v>158</v>
      </c>
      <c r="AU154" s="25" t="s">
        <v>164</v>
      </c>
      <c r="AY154" s="25" t="s">
        <v>154</v>
      </c>
      <c r="BE154" s="205">
        <f>IF(O154="základní",K154,0)</f>
        <v>0</v>
      </c>
      <c r="BF154" s="205">
        <f>IF(O154="snížená",K154,0)</f>
        <v>0</v>
      </c>
      <c r="BG154" s="205">
        <f>IF(O154="zákl. přenesená",K154,0)</f>
        <v>0</v>
      </c>
      <c r="BH154" s="205">
        <f>IF(O154="sníž. přenesená",K154,0)</f>
        <v>0</v>
      </c>
      <c r="BI154" s="205">
        <f>IF(O154="nulová",K154,0)</f>
        <v>0</v>
      </c>
      <c r="BJ154" s="25" t="s">
        <v>85</v>
      </c>
      <c r="BK154" s="205">
        <f>ROUND(P154*H154,2)</f>
        <v>0</v>
      </c>
      <c r="BL154" s="25" t="s">
        <v>163</v>
      </c>
      <c r="BM154" s="25" t="s">
        <v>245</v>
      </c>
    </row>
    <row r="155" spans="2:65" s="13" customFormat="1" ht="13.5">
      <c r="B155" s="215"/>
      <c r="D155" s="216" t="s">
        <v>166</v>
      </c>
      <c r="E155" s="217" t="s">
        <v>5</v>
      </c>
      <c r="F155" s="218" t="s">
        <v>246</v>
      </c>
      <c r="H155" s="219">
        <v>43.6</v>
      </c>
      <c r="I155" s="220"/>
      <c r="J155" s="220"/>
      <c r="M155" s="215"/>
      <c r="N155" s="221"/>
      <c r="O155" s="222"/>
      <c r="P155" s="222"/>
      <c r="Q155" s="222"/>
      <c r="R155" s="222"/>
      <c r="S155" s="222"/>
      <c r="T155" s="222"/>
      <c r="U155" s="222"/>
      <c r="V155" s="222"/>
      <c r="W155" s="222"/>
      <c r="X155" s="223"/>
      <c r="AT155" s="224" t="s">
        <v>166</v>
      </c>
      <c r="AU155" s="224" t="s">
        <v>164</v>
      </c>
      <c r="AV155" s="13" t="s">
        <v>87</v>
      </c>
      <c r="AW155" s="13" t="s">
        <v>7</v>
      </c>
      <c r="AX155" s="13" t="s">
        <v>85</v>
      </c>
      <c r="AY155" s="224" t="s">
        <v>154</v>
      </c>
    </row>
    <row r="156" spans="2:65" s="1" customFormat="1" ht="22.5" customHeight="1">
      <c r="B156" s="193"/>
      <c r="C156" s="194" t="s">
        <v>211</v>
      </c>
      <c r="D156" s="194" t="s">
        <v>158</v>
      </c>
      <c r="E156" s="195" t="s">
        <v>247</v>
      </c>
      <c r="F156" s="196" t="s">
        <v>248</v>
      </c>
      <c r="G156" s="197" t="s">
        <v>179</v>
      </c>
      <c r="H156" s="198">
        <v>8.3800000000000008</v>
      </c>
      <c r="I156" s="199"/>
      <c r="J156" s="199"/>
      <c r="K156" s="200">
        <f>ROUND(P156*H156,2)</f>
        <v>0</v>
      </c>
      <c r="L156" s="196" t="s">
        <v>162</v>
      </c>
      <c r="M156" s="42"/>
      <c r="N156" s="201" t="s">
        <v>5</v>
      </c>
      <c r="O156" s="202" t="s">
        <v>47</v>
      </c>
      <c r="P156" s="130">
        <f>I156+J156</f>
        <v>0</v>
      </c>
      <c r="Q156" s="130">
        <f>ROUND(I156*H156,2)</f>
        <v>0</v>
      </c>
      <c r="R156" s="130">
        <f>ROUND(J156*H156,2)</f>
        <v>0</v>
      </c>
      <c r="S156" s="43"/>
      <c r="T156" s="203">
        <f>S156*H156</f>
        <v>0</v>
      </c>
      <c r="U156" s="203">
        <v>0</v>
      </c>
      <c r="V156" s="203">
        <f>U156*H156</f>
        <v>0</v>
      </c>
      <c r="W156" s="203">
        <v>0</v>
      </c>
      <c r="X156" s="204">
        <f>W156*H156</f>
        <v>0</v>
      </c>
      <c r="AR156" s="25" t="s">
        <v>163</v>
      </c>
      <c r="AT156" s="25" t="s">
        <v>158</v>
      </c>
      <c r="AU156" s="25" t="s">
        <v>164</v>
      </c>
      <c r="AY156" s="25" t="s">
        <v>154</v>
      </c>
      <c r="BE156" s="205">
        <f>IF(O156="základní",K156,0)</f>
        <v>0</v>
      </c>
      <c r="BF156" s="205">
        <f>IF(O156="snížená",K156,0)</f>
        <v>0</v>
      </c>
      <c r="BG156" s="205">
        <f>IF(O156="zákl. přenesená",K156,0)</f>
        <v>0</v>
      </c>
      <c r="BH156" s="205">
        <f>IF(O156="sníž. přenesená",K156,0)</f>
        <v>0</v>
      </c>
      <c r="BI156" s="205">
        <f>IF(O156="nulová",K156,0)</f>
        <v>0</v>
      </c>
      <c r="BJ156" s="25" t="s">
        <v>85</v>
      </c>
      <c r="BK156" s="205">
        <f>ROUND(P156*H156,2)</f>
        <v>0</v>
      </c>
      <c r="BL156" s="25" t="s">
        <v>163</v>
      </c>
      <c r="BM156" s="25" t="s">
        <v>249</v>
      </c>
    </row>
    <row r="157" spans="2:65" s="12" customFormat="1" ht="13.5">
      <c r="B157" s="206"/>
      <c r="D157" s="207" t="s">
        <v>166</v>
      </c>
      <c r="E157" s="208" t="s">
        <v>5</v>
      </c>
      <c r="F157" s="209" t="s">
        <v>250</v>
      </c>
      <c r="H157" s="210" t="s">
        <v>5</v>
      </c>
      <c r="I157" s="211"/>
      <c r="J157" s="211"/>
      <c r="M157" s="206"/>
      <c r="N157" s="212"/>
      <c r="O157" s="213"/>
      <c r="P157" s="213"/>
      <c r="Q157" s="213"/>
      <c r="R157" s="213"/>
      <c r="S157" s="213"/>
      <c r="T157" s="213"/>
      <c r="U157" s="213"/>
      <c r="V157" s="213"/>
      <c r="W157" s="213"/>
      <c r="X157" s="214"/>
      <c r="AT157" s="210" t="s">
        <v>166</v>
      </c>
      <c r="AU157" s="210" t="s">
        <v>164</v>
      </c>
      <c r="AV157" s="12" t="s">
        <v>85</v>
      </c>
      <c r="AW157" s="12" t="s">
        <v>7</v>
      </c>
      <c r="AX157" s="12" t="s">
        <v>78</v>
      </c>
      <c r="AY157" s="210" t="s">
        <v>154</v>
      </c>
    </row>
    <row r="158" spans="2:65" s="13" customFormat="1" ht="13.5">
      <c r="B158" s="215"/>
      <c r="D158" s="207" t="s">
        <v>166</v>
      </c>
      <c r="E158" s="224" t="s">
        <v>5</v>
      </c>
      <c r="F158" s="225" t="s">
        <v>251</v>
      </c>
      <c r="H158" s="226">
        <v>3.48</v>
      </c>
      <c r="I158" s="220"/>
      <c r="J158" s="220"/>
      <c r="M158" s="215"/>
      <c r="N158" s="221"/>
      <c r="O158" s="222"/>
      <c r="P158" s="222"/>
      <c r="Q158" s="222"/>
      <c r="R158" s="222"/>
      <c r="S158" s="222"/>
      <c r="T158" s="222"/>
      <c r="U158" s="222"/>
      <c r="V158" s="222"/>
      <c r="W158" s="222"/>
      <c r="X158" s="223"/>
      <c r="AT158" s="224" t="s">
        <v>166</v>
      </c>
      <c r="AU158" s="224" t="s">
        <v>164</v>
      </c>
      <c r="AV158" s="13" t="s">
        <v>87</v>
      </c>
      <c r="AW158" s="13" t="s">
        <v>7</v>
      </c>
      <c r="AX158" s="13" t="s">
        <v>78</v>
      </c>
      <c r="AY158" s="224" t="s">
        <v>154</v>
      </c>
    </row>
    <row r="159" spans="2:65" s="12" customFormat="1" ht="13.5">
      <c r="B159" s="206"/>
      <c r="D159" s="207" t="s">
        <v>166</v>
      </c>
      <c r="E159" s="208" t="s">
        <v>5</v>
      </c>
      <c r="F159" s="209" t="s">
        <v>252</v>
      </c>
      <c r="H159" s="210" t="s">
        <v>5</v>
      </c>
      <c r="I159" s="211"/>
      <c r="J159" s="211"/>
      <c r="M159" s="206"/>
      <c r="N159" s="212"/>
      <c r="O159" s="213"/>
      <c r="P159" s="213"/>
      <c r="Q159" s="213"/>
      <c r="R159" s="213"/>
      <c r="S159" s="213"/>
      <c r="T159" s="213"/>
      <c r="U159" s="213"/>
      <c r="V159" s="213"/>
      <c r="W159" s="213"/>
      <c r="X159" s="214"/>
      <c r="AT159" s="210" t="s">
        <v>166</v>
      </c>
      <c r="AU159" s="210" t="s">
        <v>164</v>
      </c>
      <c r="AV159" s="12" t="s">
        <v>85</v>
      </c>
      <c r="AW159" s="12" t="s">
        <v>7</v>
      </c>
      <c r="AX159" s="12" t="s">
        <v>78</v>
      </c>
      <c r="AY159" s="210" t="s">
        <v>154</v>
      </c>
    </row>
    <row r="160" spans="2:65" s="13" customFormat="1" ht="13.5">
      <c r="B160" s="215"/>
      <c r="D160" s="207" t="s">
        <v>166</v>
      </c>
      <c r="E160" s="224" t="s">
        <v>5</v>
      </c>
      <c r="F160" s="225" t="s">
        <v>238</v>
      </c>
      <c r="H160" s="226">
        <v>4.9000000000000004</v>
      </c>
      <c r="I160" s="220"/>
      <c r="J160" s="220"/>
      <c r="M160" s="215"/>
      <c r="N160" s="221"/>
      <c r="O160" s="222"/>
      <c r="P160" s="222"/>
      <c r="Q160" s="222"/>
      <c r="R160" s="222"/>
      <c r="S160" s="222"/>
      <c r="T160" s="222"/>
      <c r="U160" s="222"/>
      <c r="V160" s="222"/>
      <c r="W160" s="222"/>
      <c r="X160" s="223"/>
      <c r="AT160" s="224" t="s">
        <v>166</v>
      </c>
      <c r="AU160" s="224" t="s">
        <v>164</v>
      </c>
      <c r="AV160" s="13" t="s">
        <v>87</v>
      </c>
      <c r="AW160" s="13" t="s">
        <v>7</v>
      </c>
      <c r="AX160" s="13" t="s">
        <v>78</v>
      </c>
      <c r="AY160" s="224" t="s">
        <v>154</v>
      </c>
    </row>
    <row r="161" spans="2:65" s="14" customFormat="1" ht="13.5">
      <c r="B161" s="227"/>
      <c r="D161" s="216" t="s">
        <v>166</v>
      </c>
      <c r="E161" s="228" t="s">
        <v>5</v>
      </c>
      <c r="F161" s="229" t="s">
        <v>189</v>
      </c>
      <c r="H161" s="230">
        <v>8.3800000000000008</v>
      </c>
      <c r="I161" s="231"/>
      <c r="J161" s="231"/>
      <c r="M161" s="227"/>
      <c r="N161" s="232"/>
      <c r="O161" s="233"/>
      <c r="P161" s="233"/>
      <c r="Q161" s="233"/>
      <c r="R161" s="233"/>
      <c r="S161" s="233"/>
      <c r="T161" s="233"/>
      <c r="U161" s="233"/>
      <c r="V161" s="233"/>
      <c r="W161" s="233"/>
      <c r="X161" s="234"/>
      <c r="AT161" s="235" t="s">
        <v>166</v>
      </c>
      <c r="AU161" s="235" t="s">
        <v>164</v>
      </c>
      <c r="AV161" s="14" t="s">
        <v>163</v>
      </c>
      <c r="AW161" s="14" t="s">
        <v>7</v>
      </c>
      <c r="AX161" s="14" t="s">
        <v>85</v>
      </c>
      <c r="AY161" s="235" t="s">
        <v>154</v>
      </c>
    </row>
    <row r="162" spans="2:65" s="1" customFormat="1" ht="22.5" customHeight="1">
      <c r="B162" s="193"/>
      <c r="C162" s="236" t="s">
        <v>253</v>
      </c>
      <c r="D162" s="236" t="s">
        <v>191</v>
      </c>
      <c r="E162" s="237" t="s">
        <v>254</v>
      </c>
      <c r="F162" s="238" t="s">
        <v>255</v>
      </c>
      <c r="G162" s="239" t="s">
        <v>194</v>
      </c>
      <c r="H162" s="240">
        <v>6.2640000000000002</v>
      </c>
      <c r="I162" s="241"/>
      <c r="J162" s="242"/>
      <c r="K162" s="243">
        <f>ROUND(P162*H162,2)</f>
        <v>0</v>
      </c>
      <c r="L162" s="238" t="s">
        <v>162</v>
      </c>
      <c r="M162" s="244"/>
      <c r="N162" s="245" t="s">
        <v>5</v>
      </c>
      <c r="O162" s="202" t="s">
        <v>47</v>
      </c>
      <c r="P162" s="130">
        <f>I162+J162</f>
        <v>0</v>
      </c>
      <c r="Q162" s="130">
        <f>ROUND(I162*H162,2)</f>
        <v>0</v>
      </c>
      <c r="R162" s="130">
        <f>ROUND(J162*H162,2)</f>
        <v>0</v>
      </c>
      <c r="S162" s="43"/>
      <c r="T162" s="203">
        <f>S162*H162</f>
        <v>0</v>
      </c>
      <c r="U162" s="203">
        <v>1</v>
      </c>
      <c r="V162" s="203">
        <f>U162*H162</f>
        <v>6.2640000000000002</v>
      </c>
      <c r="W162" s="203">
        <v>0</v>
      </c>
      <c r="X162" s="204">
        <f>W162*H162</f>
        <v>0</v>
      </c>
      <c r="AR162" s="25" t="s">
        <v>195</v>
      </c>
      <c r="AT162" s="25" t="s">
        <v>191</v>
      </c>
      <c r="AU162" s="25" t="s">
        <v>164</v>
      </c>
      <c r="AY162" s="25" t="s">
        <v>154</v>
      </c>
      <c r="BE162" s="205">
        <f>IF(O162="základní",K162,0)</f>
        <v>0</v>
      </c>
      <c r="BF162" s="205">
        <f>IF(O162="snížená",K162,0)</f>
        <v>0</v>
      </c>
      <c r="BG162" s="205">
        <f>IF(O162="zákl. přenesená",K162,0)</f>
        <v>0</v>
      </c>
      <c r="BH162" s="205">
        <f>IF(O162="sníž. přenesená",K162,0)</f>
        <v>0</v>
      </c>
      <c r="BI162" s="205">
        <f>IF(O162="nulová",K162,0)</f>
        <v>0</v>
      </c>
      <c r="BJ162" s="25" t="s">
        <v>85</v>
      </c>
      <c r="BK162" s="205">
        <f>ROUND(P162*H162,2)</f>
        <v>0</v>
      </c>
      <c r="BL162" s="25" t="s">
        <v>163</v>
      </c>
      <c r="BM162" s="25" t="s">
        <v>256</v>
      </c>
    </row>
    <row r="163" spans="2:65" s="13" customFormat="1" ht="13.5">
      <c r="B163" s="215"/>
      <c r="D163" s="207" t="s">
        <v>166</v>
      </c>
      <c r="E163" s="224" t="s">
        <v>5</v>
      </c>
      <c r="F163" s="225" t="s">
        <v>257</v>
      </c>
      <c r="H163" s="226">
        <v>6.2640000000000002</v>
      </c>
      <c r="I163" s="220"/>
      <c r="J163" s="220"/>
      <c r="M163" s="215"/>
      <c r="N163" s="221"/>
      <c r="O163" s="222"/>
      <c r="P163" s="222"/>
      <c r="Q163" s="222"/>
      <c r="R163" s="222"/>
      <c r="S163" s="222"/>
      <c r="T163" s="222"/>
      <c r="U163" s="222"/>
      <c r="V163" s="222"/>
      <c r="W163" s="222"/>
      <c r="X163" s="223"/>
      <c r="AT163" s="224" t="s">
        <v>166</v>
      </c>
      <c r="AU163" s="224" t="s">
        <v>164</v>
      </c>
      <c r="AV163" s="13" t="s">
        <v>87</v>
      </c>
      <c r="AW163" s="13" t="s">
        <v>7</v>
      </c>
      <c r="AX163" s="13" t="s">
        <v>85</v>
      </c>
      <c r="AY163" s="224" t="s">
        <v>154</v>
      </c>
    </row>
    <row r="164" spans="2:65" s="11" customFormat="1" ht="22.35" customHeight="1">
      <c r="B164" s="176"/>
      <c r="D164" s="190" t="s">
        <v>77</v>
      </c>
      <c r="E164" s="191" t="s">
        <v>258</v>
      </c>
      <c r="F164" s="191" t="s">
        <v>259</v>
      </c>
      <c r="I164" s="179"/>
      <c r="J164" s="179"/>
      <c r="K164" s="192">
        <f>BK164</f>
        <v>0</v>
      </c>
      <c r="M164" s="176"/>
      <c r="N164" s="181"/>
      <c r="O164" s="182"/>
      <c r="P164" s="182"/>
      <c r="Q164" s="183">
        <f>SUM(Q165:Q180)</f>
        <v>0</v>
      </c>
      <c r="R164" s="183">
        <f>SUM(R165:R180)</f>
        <v>0</v>
      </c>
      <c r="S164" s="182"/>
      <c r="T164" s="184">
        <f>SUM(T165:T180)</f>
        <v>0</v>
      </c>
      <c r="U164" s="182"/>
      <c r="V164" s="184">
        <f>SUM(V165:V180)</f>
        <v>2.9129999999999998E-3</v>
      </c>
      <c r="W164" s="182"/>
      <c r="X164" s="185">
        <f>SUM(X165:X180)</f>
        <v>0</v>
      </c>
      <c r="AR164" s="177" t="s">
        <v>85</v>
      </c>
      <c r="AT164" s="186" t="s">
        <v>77</v>
      </c>
      <c r="AU164" s="186" t="s">
        <v>87</v>
      </c>
      <c r="AY164" s="177" t="s">
        <v>154</v>
      </c>
      <c r="BK164" s="187">
        <f>SUM(BK165:BK180)</f>
        <v>0</v>
      </c>
    </row>
    <row r="165" spans="2:65" s="1" customFormat="1" ht="22.5" customHeight="1">
      <c r="B165" s="193"/>
      <c r="C165" s="194" t="s">
        <v>12</v>
      </c>
      <c r="D165" s="194" t="s">
        <v>158</v>
      </c>
      <c r="E165" s="195" t="s">
        <v>260</v>
      </c>
      <c r="F165" s="196" t="s">
        <v>261</v>
      </c>
      <c r="G165" s="197" t="s">
        <v>161</v>
      </c>
      <c r="H165" s="198">
        <v>97.1</v>
      </c>
      <c r="I165" s="199"/>
      <c r="J165" s="199"/>
      <c r="K165" s="200">
        <f>ROUND(P165*H165,2)</f>
        <v>0</v>
      </c>
      <c r="L165" s="196" t="s">
        <v>162</v>
      </c>
      <c r="M165" s="42"/>
      <c r="N165" s="201" t="s">
        <v>5</v>
      </c>
      <c r="O165" s="202" t="s">
        <v>47</v>
      </c>
      <c r="P165" s="130">
        <f>I165+J165</f>
        <v>0</v>
      </c>
      <c r="Q165" s="130">
        <f>ROUND(I165*H165,2)</f>
        <v>0</v>
      </c>
      <c r="R165" s="130">
        <f>ROUND(J165*H165,2)</f>
        <v>0</v>
      </c>
      <c r="S165" s="43"/>
      <c r="T165" s="203">
        <f>S165*H165</f>
        <v>0</v>
      </c>
      <c r="U165" s="203">
        <v>0</v>
      </c>
      <c r="V165" s="203">
        <f>U165*H165</f>
        <v>0</v>
      </c>
      <c r="W165" s="203">
        <v>0</v>
      </c>
      <c r="X165" s="204">
        <f>W165*H165</f>
        <v>0</v>
      </c>
      <c r="AR165" s="25" t="s">
        <v>163</v>
      </c>
      <c r="AT165" s="25" t="s">
        <v>158</v>
      </c>
      <c r="AU165" s="25" t="s">
        <v>164</v>
      </c>
      <c r="AY165" s="25" t="s">
        <v>154</v>
      </c>
      <c r="BE165" s="205">
        <f>IF(O165="základní",K165,0)</f>
        <v>0</v>
      </c>
      <c r="BF165" s="205">
        <f>IF(O165="snížená",K165,0)</f>
        <v>0</v>
      </c>
      <c r="BG165" s="205">
        <f>IF(O165="zákl. přenesená",K165,0)</f>
        <v>0</v>
      </c>
      <c r="BH165" s="205">
        <f>IF(O165="sníž. přenesená",K165,0)</f>
        <v>0</v>
      </c>
      <c r="BI165" s="205">
        <f>IF(O165="nulová",K165,0)</f>
        <v>0</v>
      </c>
      <c r="BJ165" s="25" t="s">
        <v>85</v>
      </c>
      <c r="BK165" s="205">
        <f>ROUND(P165*H165,2)</f>
        <v>0</v>
      </c>
      <c r="BL165" s="25" t="s">
        <v>163</v>
      </c>
      <c r="BM165" s="25" t="s">
        <v>262</v>
      </c>
    </row>
    <row r="166" spans="2:65" s="13" customFormat="1" ht="13.5">
      <c r="B166" s="215"/>
      <c r="D166" s="216" t="s">
        <v>166</v>
      </c>
      <c r="E166" s="217" t="s">
        <v>5</v>
      </c>
      <c r="F166" s="218" t="s">
        <v>263</v>
      </c>
      <c r="H166" s="219">
        <v>97.1</v>
      </c>
      <c r="I166" s="220"/>
      <c r="J166" s="220"/>
      <c r="M166" s="215"/>
      <c r="N166" s="221"/>
      <c r="O166" s="222"/>
      <c r="P166" s="222"/>
      <c r="Q166" s="222"/>
      <c r="R166" s="222"/>
      <c r="S166" s="222"/>
      <c r="T166" s="222"/>
      <c r="U166" s="222"/>
      <c r="V166" s="222"/>
      <c r="W166" s="222"/>
      <c r="X166" s="223"/>
      <c r="AT166" s="224" t="s">
        <v>166</v>
      </c>
      <c r="AU166" s="224" t="s">
        <v>164</v>
      </c>
      <c r="AV166" s="13" t="s">
        <v>87</v>
      </c>
      <c r="AW166" s="13" t="s">
        <v>7</v>
      </c>
      <c r="AX166" s="13" t="s">
        <v>85</v>
      </c>
      <c r="AY166" s="224" t="s">
        <v>154</v>
      </c>
    </row>
    <row r="167" spans="2:65" s="1" customFormat="1" ht="22.5" customHeight="1">
      <c r="B167" s="193"/>
      <c r="C167" s="194" t="s">
        <v>225</v>
      </c>
      <c r="D167" s="194" t="s">
        <v>158</v>
      </c>
      <c r="E167" s="195" t="s">
        <v>264</v>
      </c>
      <c r="F167" s="196" t="s">
        <v>265</v>
      </c>
      <c r="G167" s="197" t="s">
        <v>161</v>
      </c>
      <c r="H167" s="198">
        <v>97.1</v>
      </c>
      <c r="I167" s="199"/>
      <c r="J167" s="199"/>
      <c r="K167" s="200">
        <f>ROUND(P167*H167,2)</f>
        <v>0</v>
      </c>
      <c r="L167" s="196" t="s">
        <v>162</v>
      </c>
      <c r="M167" s="42"/>
      <c r="N167" s="201" t="s">
        <v>5</v>
      </c>
      <c r="O167" s="202" t="s">
        <v>47</v>
      </c>
      <c r="P167" s="130">
        <f>I167+J167</f>
        <v>0</v>
      </c>
      <c r="Q167" s="130">
        <f>ROUND(I167*H167,2)</f>
        <v>0</v>
      </c>
      <c r="R167" s="130">
        <f>ROUND(J167*H167,2)</f>
        <v>0</v>
      </c>
      <c r="S167" s="43"/>
      <c r="T167" s="203">
        <f>S167*H167</f>
        <v>0</v>
      </c>
      <c r="U167" s="203">
        <v>0</v>
      </c>
      <c r="V167" s="203">
        <f>U167*H167</f>
        <v>0</v>
      </c>
      <c r="W167" s="203">
        <v>0</v>
      </c>
      <c r="X167" s="204">
        <f>W167*H167</f>
        <v>0</v>
      </c>
      <c r="AR167" s="25" t="s">
        <v>163</v>
      </c>
      <c r="AT167" s="25" t="s">
        <v>158</v>
      </c>
      <c r="AU167" s="25" t="s">
        <v>164</v>
      </c>
      <c r="AY167" s="25" t="s">
        <v>154</v>
      </c>
      <c r="BE167" s="205">
        <f>IF(O167="základní",K167,0)</f>
        <v>0</v>
      </c>
      <c r="BF167" s="205">
        <f>IF(O167="snížená",K167,0)</f>
        <v>0</v>
      </c>
      <c r="BG167" s="205">
        <f>IF(O167="zákl. přenesená",K167,0)</f>
        <v>0</v>
      </c>
      <c r="BH167" s="205">
        <f>IF(O167="sníž. přenesená",K167,0)</f>
        <v>0</v>
      </c>
      <c r="BI167" s="205">
        <f>IF(O167="nulová",K167,0)</f>
        <v>0</v>
      </c>
      <c r="BJ167" s="25" t="s">
        <v>85</v>
      </c>
      <c r="BK167" s="205">
        <f>ROUND(P167*H167,2)</f>
        <v>0</v>
      </c>
      <c r="BL167" s="25" t="s">
        <v>163</v>
      </c>
      <c r="BM167" s="25" t="s">
        <v>266</v>
      </c>
    </row>
    <row r="168" spans="2:65" s="13" customFormat="1" ht="13.5">
      <c r="B168" s="215"/>
      <c r="D168" s="216" t="s">
        <v>166</v>
      </c>
      <c r="E168" s="217" t="s">
        <v>5</v>
      </c>
      <c r="F168" s="218" t="s">
        <v>263</v>
      </c>
      <c r="H168" s="219">
        <v>97.1</v>
      </c>
      <c r="I168" s="220"/>
      <c r="J168" s="220"/>
      <c r="M168" s="215"/>
      <c r="N168" s="221"/>
      <c r="O168" s="222"/>
      <c r="P168" s="222"/>
      <c r="Q168" s="222"/>
      <c r="R168" s="222"/>
      <c r="S168" s="222"/>
      <c r="T168" s="222"/>
      <c r="U168" s="222"/>
      <c r="V168" s="222"/>
      <c r="W168" s="222"/>
      <c r="X168" s="223"/>
      <c r="AT168" s="224" t="s">
        <v>166</v>
      </c>
      <c r="AU168" s="224" t="s">
        <v>164</v>
      </c>
      <c r="AV168" s="13" t="s">
        <v>87</v>
      </c>
      <c r="AW168" s="13" t="s">
        <v>7</v>
      </c>
      <c r="AX168" s="13" t="s">
        <v>85</v>
      </c>
      <c r="AY168" s="224" t="s">
        <v>154</v>
      </c>
    </row>
    <row r="169" spans="2:65" s="1" customFormat="1" ht="22.5" customHeight="1">
      <c r="B169" s="193"/>
      <c r="C169" s="236" t="s">
        <v>267</v>
      </c>
      <c r="D169" s="236" t="s">
        <v>191</v>
      </c>
      <c r="E169" s="237" t="s">
        <v>268</v>
      </c>
      <c r="F169" s="238" t="s">
        <v>269</v>
      </c>
      <c r="G169" s="239" t="s">
        <v>270</v>
      </c>
      <c r="H169" s="240">
        <v>2.9129999999999998</v>
      </c>
      <c r="I169" s="241"/>
      <c r="J169" s="242"/>
      <c r="K169" s="243">
        <f>ROUND(P169*H169,2)</f>
        <v>0</v>
      </c>
      <c r="L169" s="238" t="s">
        <v>162</v>
      </c>
      <c r="M169" s="244"/>
      <c r="N169" s="245" t="s">
        <v>5</v>
      </c>
      <c r="O169" s="202" t="s">
        <v>47</v>
      </c>
      <c r="P169" s="130">
        <f>I169+J169</f>
        <v>0</v>
      </c>
      <c r="Q169" s="130">
        <f>ROUND(I169*H169,2)</f>
        <v>0</v>
      </c>
      <c r="R169" s="130">
        <f>ROUND(J169*H169,2)</f>
        <v>0</v>
      </c>
      <c r="S169" s="43"/>
      <c r="T169" s="203">
        <f>S169*H169</f>
        <v>0</v>
      </c>
      <c r="U169" s="203">
        <v>1E-3</v>
      </c>
      <c r="V169" s="203">
        <f>U169*H169</f>
        <v>2.9129999999999998E-3</v>
      </c>
      <c r="W169" s="203">
        <v>0</v>
      </c>
      <c r="X169" s="204">
        <f>W169*H169</f>
        <v>0</v>
      </c>
      <c r="AR169" s="25" t="s">
        <v>195</v>
      </c>
      <c r="AT169" s="25" t="s">
        <v>191</v>
      </c>
      <c r="AU169" s="25" t="s">
        <v>164</v>
      </c>
      <c r="AY169" s="25" t="s">
        <v>154</v>
      </c>
      <c r="BE169" s="205">
        <f>IF(O169="základní",K169,0)</f>
        <v>0</v>
      </c>
      <c r="BF169" s="205">
        <f>IF(O169="snížená",K169,0)</f>
        <v>0</v>
      </c>
      <c r="BG169" s="205">
        <f>IF(O169="zákl. přenesená",K169,0)</f>
        <v>0</v>
      </c>
      <c r="BH169" s="205">
        <f>IF(O169="sníž. přenesená",K169,0)</f>
        <v>0</v>
      </c>
      <c r="BI169" s="205">
        <f>IF(O169="nulová",K169,0)</f>
        <v>0</v>
      </c>
      <c r="BJ169" s="25" t="s">
        <v>85</v>
      </c>
      <c r="BK169" s="205">
        <f>ROUND(P169*H169,2)</f>
        <v>0</v>
      </c>
      <c r="BL169" s="25" t="s">
        <v>163</v>
      </c>
      <c r="BM169" s="25" t="s">
        <v>271</v>
      </c>
    </row>
    <row r="170" spans="2:65" s="13" customFormat="1" ht="13.5">
      <c r="B170" s="215"/>
      <c r="D170" s="216" t="s">
        <v>166</v>
      </c>
      <c r="E170" s="217" t="s">
        <v>5</v>
      </c>
      <c r="F170" s="218" t="s">
        <v>272</v>
      </c>
      <c r="H170" s="219">
        <v>2.9129999999999998</v>
      </c>
      <c r="I170" s="220"/>
      <c r="J170" s="220"/>
      <c r="M170" s="215"/>
      <c r="N170" s="221"/>
      <c r="O170" s="222"/>
      <c r="P170" s="222"/>
      <c r="Q170" s="222"/>
      <c r="R170" s="222"/>
      <c r="S170" s="222"/>
      <c r="T170" s="222"/>
      <c r="U170" s="222"/>
      <c r="V170" s="222"/>
      <c r="W170" s="222"/>
      <c r="X170" s="223"/>
      <c r="AT170" s="224" t="s">
        <v>166</v>
      </c>
      <c r="AU170" s="224" t="s">
        <v>164</v>
      </c>
      <c r="AV170" s="13" t="s">
        <v>87</v>
      </c>
      <c r="AW170" s="13" t="s">
        <v>7</v>
      </c>
      <c r="AX170" s="13" t="s">
        <v>85</v>
      </c>
      <c r="AY170" s="224" t="s">
        <v>154</v>
      </c>
    </row>
    <row r="171" spans="2:65" s="1" customFormat="1" ht="22.5" customHeight="1">
      <c r="B171" s="193"/>
      <c r="C171" s="194" t="s">
        <v>258</v>
      </c>
      <c r="D171" s="194" t="s">
        <v>158</v>
      </c>
      <c r="E171" s="195" t="s">
        <v>273</v>
      </c>
      <c r="F171" s="196" t="s">
        <v>274</v>
      </c>
      <c r="G171" s="197" t="s">
        <v>161</v>
      </c>
      <c r="H171" s="198">
        <v>97.1</v>
      </c>
      <c r="I171" s="199"/>
      <c r="J171" s="199"/>
      <c r="K171" s="200">
        <f>ROUND(P171*H171,2)</f>
        <v>0</v>
      </c>
      <c r="L171" s="196" t="s">
        <v>162</v>
      </c>
      <c r="M171" s="42"/>
      <c r="N171" s="201" t="s">
        <v>5</v>
      </c>
      <c r="O171" s="202" t="s">
        <v>47</v>
      </c>
      <c r="P171" s="130">
        <f>I171+J171</f>
        <v>0</v>
      </c>
      <c r="Q171" s="130">
        <f>ROUND(I171*H171,2)</f>
        <v>0</v>
      </c>
      <c r="R171" s="130">
        <f>ROUND(J171*H171,2)</f>
        <v>0</v>
      </c>
      <c r="S171" s="43"/>
      <c r="T171" s="203">
        <f>S171*H171</f>
        <v>0</v>
      </c>
      <c r="U171" s="203">
        <v>0</v>
      </c>
      <c r="V171" s="203">
        <f>U171*H171</f>
        <v>0</v>
      </c>
      <c r="W171" s="203">
        <v>0</v>
      </c>
      <c r="X171" s="204">
        <f>W171*H171</f>
        <v>0</v>
      </c>
      <c r="AR171" s="25" t="s">
        <v>163</v>
      </c>
      <c r="AT171" s="25" t="s">
        <v>158</v>
      </c>
      <c r="AU171" s="25" t="s">
        <v>164</v>
      </c>
      <c r="AY171" s="25" t="s">
        <v>154</v>
      </c>
      <c r="BE171" s="205">
        <f>IF(O171="základní",K171,0)</f>
        <v>0</v>
      </c>
      <c r="BF171" s="205">
        <f>IF(O171="snížená",K171,0)</f>
        <v>0</v>
      </c>
      <c r="BG171" s="205">
        <f>IF(O171="zákl. přenesená",K171,0)</f>
        <v>0</v>
      </c>
      <c r="BH171" s="205">
        <f>IF(O171="sníž. přenesená",K171,0)</f>
        <v>0</v>
      </c>
      <c r="BI171" s="205">
        <f>IF(O171="nulová",K171,0)</f>
        <v>0</v>
      </c>
      <c r="BJ171" s="25" t="s">
        <v>85</v>
      </c>
      <c r="BK171" s="205">
        <f>ROUND(P171*H171,2)</f>
        <v>0</v>
      </c>
      <c r="BL171" s="25" t="s">
        <v>163</v>
      </c>
      <c r="BM171" s="25" t="s">
        <v>275</v>
      </c>
    </row>
    <row r="172" spans="2:65" s="13" customFormat="1" ht="13.5">
      <c r="B172" s="215"/>
      <c r="D172" s="216" t="s">
        <v>166</v>
      </c>
      <c r="E172" s="217" t="s">
        <v>5</v>
      </c>
      <c r="F172" s="218" t="s">
        <v>263</v>
      </c>
      <c r="H172" s="219">
        <v>97.1</v>
      </c>
      <c r="I172" s="220"/>
      <c r="J172" s="220"/>
      <c r="M172" s="215"/>
      <c r="N172" s="221"/>
      <c r="O172" s="222"/>
      <c r="P172" s="222"/>
      <c r="Q172" s="222"/>
      <c r="R172" s="222"/>
      <c r="S172" s="222"/>
      <c r="T172" s="222"/>
      <c r="U172" s="222"/>
      <c r="V172" s="222"/>
      <c r="W172" s="222"/>
      <c r="X172" s="223"/>
      <c r="AT172" s="224" t="s">
        <v>166</v>
      </c>
      <c r="AU172" s="224" t="s">
        <v>164</v>
      </c>
      <c r="AV172" s="13" t="s">
        <v>87</v>
      </c>
      <c r="AW172" s="13" t="s">
        <v>7</v>
      </c>
      <c r="AX172" s="13" t="s">
        <v>85</v>
      </c>
      <c r="AY172" s="224" t="s">
        <v>154</v>
      </c>
    </row>
    <row r="173" spans="2:65" s="1" customFormat="1" ht="22.5" customHeight="1">
      <c r="B173" s="193"/>
      <c r="C173" s="194" t="s">
        <v>276</v>
      </c>
      <c r="D173" s="194" t="s">
        <v>158</v>
      </c>
      <c r="E173" s="195" t="s">
        <v>277</v>
      </c>
      <c r="F173" s="196" t="s">
        <v>278</v>
      </c>
      <c r="G173" s="197" t="s">
        <v>161</v>
      </c>
      <c r="H173" s="198">
        <v>79.03</v>
      </c>
      <c r="I173" s="199"/>
      <c r="J173" s="199"/>
      <c r="K173" s="200">
        <f>ROUND(P173*H173,2)</f>
        <v>0</v>
      </c>
      <c r="L173" s="196" t="s">
        <v>162</v>
      </c>
      <c r="M173" s="42"/>
      <c r="N173" s="201" t="s">
        <v>5</v>
      </c>
      <c r="O173" s="202" t="s">
        <v>47</v>
      </c>
      <c r="P173" s="130">
        <f>I173+J173</f>
        <v>0</v>
      </c>
      <c r="Q173" s="130">
        <f>ROUND(I173*H173,2)</f>
        <v>0</v>
      </c>
      <c r="R173" s="130">
        <f>ROUND(J173*H173,2)</f>
        <v>0</v>
      </c>
      <c r="S173" s="43"/>
      <c r="T173" s="203">
        <f>S173*H173</f>
        <v>0</v>
      </c>
      <c r="U173" s="203">
        <v>0</v>
      </c>
      <c r="V173" s="203">
        <f>U173*H173</f>
        <v>0</v>
      </c>
      <c r="W173" s="203">
        <v>0</v>
      </c>
      <c r="X173" s="204">
        <f>W173*H173</f>
        <v>0</v>
      </c>
      <c r="AR173" s="25" t="s">
        <v>163</v>
      </c>
      <c r="AT173" s="25" t="s">
        <v>158</v>
      </c>
      <c r="AU173" s="25" t="s">
        <v>164</v>
      </c>
      <c r="AY173" s="25" t="s">
        <v>154</v>
      </c>
      <c r="BE173" s="205">
        <f>IF(O173="základní",K173,0)</f>
        <v>0</v>
      </c>
      <c r="BF173" s="205">
        <f>IF(O173="snížená",K173,0)</f>
        <v>0</v>
      </c>
      <c r="BG173" s="205">
        <f>IF(O173="zákl. přenesená",K173,0)</f>
        <v>0</v>
      </c>
      <c r="BH173" s="205">
        <f>IF(O173="sníž. přenesená",K173,0)</f>
        <v>0</v>
      </c>
      <c r="BI173" s="205">
        <f>IF(O173="nulová",K173,0)</f>
        <v>0</v>
      </c>
      <c r="BJ173" s="25" t="s">
        <v>85</v>
      </c>
      <c r="BK173" s="205">
        <f>ROUND(P173*H173,2)</f>
        <v>0</v>
      </c>
      <c r="BL173" s="25" t="s">
        <v>163</v>
      </c>
      <c r="BM173" s="25" t="s">
        <v>279</v>
      </c>
    </row>
    <row r="174" spans="2:65" s="13" customFormat="1" ht="13.5">
      <c r="B174" s="215"/>
      <c r="D174" s="216" t="s">
        <v>166</v>
      </c>
      <c r="E174" s="217" t="s">
        <v>5</v>
      </c>
      <c r="F174" s="218" t="s">
        <v>280</v>
      </c>
      <c r="H174" s="219">
        <v>79.03</v>
      </c>
      <c r="I174" s="220"/>
      <c r="J174" s="220"/>
      <c r="M174" s="215"/>
      <c r="N174" s="221"/>
      <c r="O174" s="222"/>
      <c r="P174" s="222"/>
      <c r="Q174" s="222"/>
      <c r="R174" s="222"/>
      <c r="S174" s="222"/>
      <c r="T174" s="222"/>
      <c r="U174" s="222"/>
      <c r="V174" s="222"/>
      <c r="W174" s="222"/>
      <c r="X174" s="223"/>
      <c r="AT174" s="224" t="s">
        <v>166</v>
      </c>
      <c r="AU174" s="224" t="s">
        <v>164</v>
      </c>
      <c r="AV174" s="13" t="s">
        <v>87</v>
      </c>
      <c r="AW174" s="13" t="s">
        <v>7</v>
      </c>
      <c r="AX174" s="13" t="s">
        <v>85</v>
      </c>
      <c r="AY174" s="224" t="s">
        <v>154</v>
      </c>
    </row>
    <row r="175" spans="2:65" s="1" customFormat="1" ht="22.5" customHeight="1">
      <c r="B175" s="193"/>
      <c r="C175" s="194" t="s">
        <v>281</v>
      </c>
      <c r="D175" s="194" t="s">
        <v>158</v>
      </c>
      <c r="E175" s="195" t="s">
        <v>282</v>
      </c>
      <c r="F175" s="196" t="s">
        <v>283</v>
      </c>
      <c r="G175" s="197" t="s">
        <v>161</v>
      </c>
      <c r="H175" s="198">
        <v>97.1</v>
      </c>
      <c r="I175" s="199"/>
      <c r="J175" s="199"/>
      <c r="K175" s="200">
        <f>ROUND(P175*H175,2)</f>
        <v>0</v>
      </c>
      <c r="L175" s="196" t="s">
        <v>162</v>
      </c>
      <c r="M175" s="42"/>
      <c r="N175" s="201" t="s">
        <v>5</v>
      </c>
      <c r="O175" s="202" t="s">
        <v>47</v>
      </c>
      <c r="P175" s="130">
        <f>I175+J175</f>
        <v>0</v>
      </c>
      <c r="Q175" s="130">
        <f>ROUND(I175*H175,2)</f>
        <v>0</v>
      </c>
      <c r="R175" s="130">
        <f>ROUND(J175*H175,2)</f>
        <v>0</v>
      </c>
      <c r="S175" s="43"/>
      <c r="T175" s="203">
        <f>S175*H175</f>
        <v>0</v>
      </c>
      <c r="U175" s="203">
        <v>0</v>
      </c>
      <c r="V175" s="203">
        <f>U175*H175</f>
        <v>0</v>
      </c>
      <c r="W175" s="203">
        <v>0</v>
      </c>
      <c r="X175" s="204">
        <f>W175*H175</f>
        <v>0</v>
      </c>
      <c r="AR175" s="25" t="s">
        <v>163</v>
      </c>
      <c r="AT175" s="25" t="s">
        <v>158</v>
      </c>
      <c r="AU175" s="25" t="s">
        <v>164</v>
      </c>
      <c r="AY175" s="25" t="s">
        <v>154</v>
      </c>
      <c r="BE175" s="205">
        <f>IF(O175="základní",K175,0)</f>
        <v>0</v>
      </c>
      <c r="BF175" s="205">
        <f>IF(O175="snížená",K175,0)</f>
        <v>0</v>
      </c>
      <c r="BG175" s="205">
        <f>IF(O175="zákl. přenesená",K175,0)</f>
        <v>0</v>
      </c>
      <c r="BH175" s="205">
        <f>IF(O175="sníž. přenesená",K175,0)</f>
        <v>0</v>
      </c>
      <c r="BI175" s="205">
        <f>IF(O175="nulová",K175,0)</f>
        <v>0</v>
      </c>
      <c r="BJ175" s="25" t="s">
        <v>85</v>
      </c>
      <c r="BK175" s="205">
        <f>ROUND(P175*H175,2)</f>
        <v>0</v>
      </c>
      <c r="BL175" s="25" t="s">
        <v>163</v>
      </c>
      <c r="BM175" s="25" t="s">
        <v>284</v>
      </c>
    </row>
    <row r="176" spans="2:65" s="13" customFormat="1" ht="13.5">
      <c r="B176" s="215"/>
      <c r="D176" s="216" t="s">
        <v>166</v>
      </c>
      <c r="E176" s="217" t="s">
        <v>5</v>
      </c>
      <c r="F176" s="218" t="s">
        <v>263</v>
      </c>
      <c r="H176" s="219">
        <v>97.1</v>
      </c>
      <c r="I176" s="220"/>
      <c r="J176" s="220"/>
      <c r="M176" s="215"/>
      <c r="N176" s="221"/>
      <c r="O176" s="222"/>
      <c r="P176" s="222"/>
      <c r="Q176" s="222"/>
      <c r="R176" s="222"/>
      <c r="S176" s="222"/>
      <c r="T176" s="222"/>
      <c r="U176" s="222"/>
      <c r="V176" s="222"/>
      <c r="W176" s="222"/>
      <c r="X176" s="223"/>
      <c r="AT176" s="224" t="s">
        <v>166</v>
      </c>
      <c r="AU176" s="224" t="s">
        <v>164</v>
      </c>
      <c r="AV176" s="13" t="s">
        <v>87</v>
      </c>
      <c r="AW176" s="13" t="s">
        <v>7</v>
      </c>
      <c r="AX176" s="13" t="s">
        <v>85</v>
      </c>
      <c r="AY176" s="224" t="s">
        <v>154</v>
      </c>
    </row>
    <row r="177" spans="2:65" s="1" customFormat="1" ht="22.5" customHeight="1">
      <c r="B177" s="193"/>
      <c r="C177" s="194" t="s">
        <v>11</v>
      </c>
      <c r="D177" s="194" t="s">
        <v>158</v>
      </c>
      <c r="E177" s="195" t="s">
        <v>285</v>
      </c>
      <c r="F177" s="196" t="s">
        <v>286</v>
      </c>
      <c r="G177" s="197" t="s">
        <v>161</v>
      </c>
      <c r="H177" s="198">
        <v>97.1</v>
      </c>
      <c r="I177" s="199"/>
      <c r="J177" s="199"/>
      <c r="K177" s="200">
        <f>ROUND(P177*H177,2)</f>
        <v>0</v>
      </c>
      <c r="L177" s="196" t="s">
        <v>162</v>
      </c>
      <c r="M177" s="42"/>
      <c r="N177" s="201" t="s">
        <v>5</v>
      </c>
      <c r="O177" s="202" t="s">
        <v>47</v>
      </c>
      <c r="P177" s="130">
        <f>I177+J177</f>
        <v>0</v>
      </c>
      <c r="Q177" s="130">
        <f>ROUND(I177*H177,2)</f>
        <v>0</v>
      </c>
      <c r="R177" s="130">
        <f>ROUND(J177*H177,2)</f>
        <v>0</v>
      </c>
      <c r="S177" s="43"/>
      <c r="T177" s="203">
        <f>S177*H177</f>
        <v>0</v>
      </c>
      <c r="U177" s="203">
        <v>0</v>
      </c>
      <c r="V177" s="203">
        <f>U177*H177</f>
        <v>0</v>
      </c>
      <c r="W177" s="203">
        <v>0</v>
      </c>
      <c r="X177" s="204">
        <f>W177*H177</f>
        <v>0</v>
      </c>
      <c r="AR177" s="25" t="s">
        <v>163</v>
      </c>
      <c r="AT177" s="25" t="s">
        <v>158</v>
      </c>
      <c r="AU177" s="25" t="s">
        <v>164</v>
      </c>
      <c r="AY177" s="25" t="s">
        <v>154</v>
      </c>
      <c r="BE177" s="205">
        <f>IF(O177="základní",K177,0)</f>
        <v>0</v>
      </c>
      <c r="BF177" s="205">
        <f>IF(O177="snížená",K177,0)</f>
        <v>0</v>
      </c>
      <c r="BG177" s="205">
        <f>IF(O177="zákl. přenesená",K177,0)</f>
        <v>0</v>
      </c>
      <c r="BH177" s="205">
        <f>IF(O177="sníž. přenesená",K177,0)</f>
        <v>0</v>
      </c>
      <c r="BI177" s="205">
        <f>IF(O177="nulová",K177,0)</f>
        <v>0</v>
      </c>
      <c r="BJ177" s="25" t="s">
        <v>85</v>
      </c>
      <c r="BK177" s="205">
        <f>ROUND(P177*H177,2)</f>
        <v>0</v>
      </c>
      <c r="BL177" s="25" t="s">
        <v>163</v>
      </c>
      <c r="BM177" s="25" t="s">
        <v>287</v>
      </c>
    </row>
    <row r="178" spans="2:65" s="13" customFormat="1" ht="13.5">
      <c r="B178" s="215"/>
      <c r="D178" s="216" t="s">
        <v>166</v>
      </c>
      <c r="E178" s="217" t="s">
        <v>5</v>
      </c>
      <c r="F178" s="218" t="s">
        <v>263</v>
      </c>
      <c r="H178" s="219">
        <v>97.1</v>
      </c>
      <c r="I178" s="220"/>
      <c r="J178" s="220"/>
      <c r="M178" s="215"/>
      <c r="N178" s="221"/>
      <c r="O178" s="222"/>
      <c r="P178" s="222"/>
      <c r="Q178" s="222"/>
      <c r="R178" s="222"/>
      <c r="S178" s="222"/>
      <c r="T178" s="222"/>
      <c r="U178" s="222"/>
      <c r="V178" s="222"/>
      <c r="W178" s="222"/>
      <c r="X178" s="223"/>
      <c r="AT178" s="224" t="s">
        <v>166</v>
      </c>
      <c r="AU178" s="224" t="s">
        <v>164</v>
      </c>
      <c r="AV178" s="13" t="s">
        <v>87</v>
      </c>
      <c r="AW178" s="13" t="s">
        <v>7</v>
      </c>
      <c r="AX178" s="13" t="s">
        <v>85</v>
      </c>
      <c r="AY178" s="224" t="s">
        <v>154</v>
      </c>
    </row>
    <row r="179" spans="2:65" s="1" customFormat="1" ht="22.5" customHeight="1">
      <c r="B179" s="193"/>
      <c r="C179" s="194" t="s">
        <v>288</v>
      </c>
      <c r="D179" s="194" t="s">
        <v>158</v>
      </c>
      <c r="E179" s="195" t="s">
        <v>289</v>
      </c>
      <c r="F179" s="196" t="s">
        <v>290</v>
      </c>
      <c r="G179" s="197" t="s">
        <v>161</v>
      </c>
      <c r="H179" s="198">
        <v>97.1</v>
      </c>
      <c r="I179" s="199"/>
      <c r="J179" s="199"/>
      <c r="K179" s="200">
        <f>ROUND(P179*H179,2)</f>
        <v>0</v>
      </c>
      <c r="L179" s="196" t="s">
        <v>162</v>
      </c>
      <c r="M179" s="42"/>
      <c r="N179" s="201" t="s">
        <v>5</v>
      </c>
      <c r="O179" s="202" t="s">
        <v>47</v>
      </c>
      <c r="P179" s="130">
        <f>I179+J179</f>
        <v>0</v>
      </c>
      <c r="Q179" s="130">
        <f>ROUND(I179*H179,2)</f>
        <v>0</v>
      </c>
      <c r="R179" s="130">
        <f>ROUND(J179*H179,2)</f>
        <v>0</v>
      </c>
      <c r="S179" s="43"/>
      <c r="T179" s="203">
        <f>S179*H179</f>
        <v>0</v>
      </c>
      <c r="U179" s="203">
        <v>0</v>
      </c>
      <c r="V179" s="203">
        <f>U179*H179</f>
        <v>0</v>
      </c>
      <c r="W179" s="203">
        <v>0</v>
      </c>
      <c r="X179" s="204">
        <f>W179*H179</f>
        <v>0</v>
      </c>
      <c r="AR179" s="25" t="s">
        <v>163</v>
      </c>
      <c r="AT179" s="25" t="s">
        <v>158</v>
      </c>
      <c r="AU179" s="25" t="s">
        <v>164</v>
      </c>
      <c r="AY179" s="25" t="s">
        <v>154</v>
      </c>
      <c r="BE179" s="205">
        <f>IF(O179="základní",K179,0)</f>
        <v>0</v>
      </c>
      <c r="BF179" s="205">
        <f>IF(O179="snížená",K179,0)</f>
        <v>0</v>
      </c>
      <c r="BG179" s="205">
        <f>IF(O179="zákl. přenesená",K179,0)</f>
        <v>0</v>
      </c>
      <c r="BH179" s="205">
        <f>IF(O179="sníž. přenesená",K179,0)</f>
        <v>0</v>
      </c>
      <c r="BI179" s="205">
        <f>IF(O179="nulová",K179,0)</f>
        <v>0</v>
      </c>
      <c r="BJ179" s="25" t="s">
        <v>85</v>
      </c>
      <c r="BK179" s="205">
        <f>ROUND(P179*H179,2)</f>
        <v>0</v>
      </c>
      <c r="BL179" s="25" t="s">
        <v>163</v>
      </c>
      <c r="BM179" s="25" t="s">
        <v>291</v>
      </c>
    </row>
    <row r="180" spans="2:65" s="13" customFormat="1" ht="13.5">
      <c r="B180" s="215"/>
      <c r="D180" s="207" t="s">
        <v>166</v>
      </c>
      <c r="E180" s="224" t="s">
        <v>5</v>
      </c>
      <c r="F180" s="225" t="s">
        <v>263</v>
      </c>
      <c r="H180" s="226">
        <v>97.1</v>
      </c>
      <c r="I180" s="220"/>
      <c r="J180" s="220"/>
      <c r="M180" s="215"/>
      <c r="N180" s="221"/>
      <c r="O180" s="222"/>
      <c r="P180" s="222"/>
      <c r="Q180" s="222"/>
      <c r="R180" s="222"/>
      <c r="S180" s="222"/>
      <c r="T180" s="222"/>
      <c r="U180" s="222"/>
      <c r="V180" s="222"/>
      <c r="W180" s="222"/>
      <c r="X180" s="223"/>
      <c r="AT180" s="224" t="s">
        <v>166</v>
      </c>
      <c r="AU180" s="224" t="s">
        <v>164</v>
      </c>
      <c r="AV180" s="13" t="s">
        <v>87</v>
      </c>
      <c r="AW180" s="13" t="s">
        <v>7</v>
      </c>
      <c r="AX180" s="13" t="s">
        <v>85</v>
      </c>
      <c r="AY180" s="224" t="s">
        <v>154</v>
      </c>
    </row>
    <row r="181" spans="2:65" s="11" customFormat="1" ht="29.85" customHeight="1">
      <c r="B181" s="176"/>
      <c r="D181" s="177" t="s">
        <v>77</v>
      </c>
      <c r="E181" s="188" t="s">
        <v>163</v>
      </c>
      <c r="F181" s="188" t="s">
        <v>292</v>
      </c>
      <c r="I181" s="179"/>
      <c r="J181" s="179"/>
      <c r="K181" s="189">
        <f>BK181</f>
        <v>0</v>
      </c>
      <c r="M181" s="176"/>
      <c r="N181" s="181"/>
      <c r="O181" s="182"/>
      <c r="P181" s="182"/>
      <c r="Q181" s="183">
        <f>Q182</f>
        <v>0</v>
      </c>
      <c r="R181" s="183">
        <f>R182</f>
        <v>0</v>
      </c>
      <c r="S181" s="182"/>
      <c r="T181" s="184">
        <f>T182</f>
        <v>0</v>
      </c>
      <c r="U181" s="182"/>
      <c r="V181" s="184">
        <f>V182</f>
        <v>17.031435160000001</v>
      </c>
      <c r="W181" s="182"/>
      <c r="X181" s="185">
        <f>X182</f>
        <v>0</v>
      </c>
      <c r="AR181" s="177" t="s">
        <v>85</v>
      </c>
      <c r="AT181" s="186" t="s">
        <v>77</v>
      </c>
      <c r="AU181" s="186" t="s">
        <v>85</v>
      </c>
      <c r="AY181" s="177" t="s">
        <v>154</v>
      </c>
      <c r="BK181" s="187">
        <f>BK182</f>
        <v>0</v>
      </c>
    </row>
    <row r="182" spans="2:65" s="11" customFormat="1" ht="14.85" customHeight="1">
      <c r="B182" s="176"/>
      <c r="D182" s="190" t="s">
        <v>77</v>
      </c>
      <c r="E182" s="191" t="s">
        <v>293</v>
      </c>
      <c r="F182" s="191" t="s">
        <v>294</v>
      </c>
      <c r="I182" s="179"/>
      <c r="J182" s="179"/>
      <c r="K182" s="192">
        <f>BK182</f>
        <v>0</v>
      </c>
      <c r="M182" s="176"/>
      <c r="N182" s="181"/>
      <c r="O182" s="182"/>
      <c r="P182" s="182"/>
      <c r="Q182" s="183">
        <f>SUM(Q183:Q197)</f>
        <v>0</v>
      </c>
      <c r="R182" s="183">
        <f>SUM(R183:R197)</f>
        <v>0</v>
      </c>
      <c r="S182" s="182"/>
      <c r="T182" s="184">
        <f>SUM(T183:T197)</f>
        <v>0</v>
      </c>
      <c r="U182" s="182"/>
      <c r="V182" s="184">
        <f>SUM(V183:V197)</f>
        <v>17.031435160000001</v>
      </c>
      <c r="W182" s="182"/>
      <c r="X182" s="185">
        <f>SUM(X183:X197)</f>
        <v>0</v>
      </c>
      <c r="AR182" s="177" t="s">
        <v>85</v>
      </c>
      <c r="AT182" s="186" t="s">
        <v>77</v>
      </c>
      <c r="AU182" s="186" t="s">
        <v>87</v>
      </c>
      <c r="AY182" s="177" t="s">
        <v>154</v>
      </c>
      <c r="BK182" s="187">
        <f>SUM(BK183:BK197)</f>
        <v>0</v>
      </c>
    </row>
    <row r="183" spans="2:65" s="1" customFormat="1" ht="22.5" customHeight="1">
      <c r="B183" s="193"/>
      <c r="C183" s="194" t="s">
        <v>295</v>
      </c>
      <c r="D183" s="194" t="s">
        <v>158</v>
      </c>
      <c r="E183" s="195" t="s">
        <v>296</v>
      </c>
      <c r="F183" s="196" t="s">
        <v>297</v>
      </c>
      <c r="G183" s="197" t="s">
        <v>179</v>
      </c>
      <c r="H183" s="198">
        <v>2.0950000000000002</v>
      </c>
      <c r="I183" s="199"/>
      <c r="J183" s="199"/>
      <c r="K183" s="200">
        <f>ROUND(P183*H183,2)</f>
        <v>0</v>
      </c>
      <c r="L183" s="196" t="s">
        <v>162</v>
      </c>
      <c r="M183" s="42"/>
      <c r="N183" s="201" t="s">
        <v>5</v>
      </c>
      <c r="O183" s="202" t="s">
        <v>47</v>
      </c>
      <c r="P183" s="130">
        <f>I183+J183</f>
        <v>0</v>
      </c>
      <c r="Q183" s="130">
        <f>ROUND(I183*H183,2)</f>
        <v>0</v>
      </c>
      <c r="R183" s="130">
        <f>ROUND(J183*H183,2)</f>
        <v>0</v>
      </c>
      <c r="S183" s="43"/>
      <c r="T183" s="203">
        <f>S183*H183</f>
        <v>0</v>
      </c>
      <c r="U183" s="203">
        <v>2.234</v>
      </c>
      <c r="V183" s="203">
        <f>U183*H183</f>
        <v>4.6802300000000008</v>
      </c>
      <c r="W183" s="203">
        <v>0</v>
      </c>
      <c r="X183" s="204">
        <f>W183*H183</f>
        <v>0</v>
      </c>
      <c r="AR183" s="25" t="s">
        <v>163</v>
      </c>
      <c r="AT183" s="25" t="s">
        <v>158</v>
      </c>
      <c r="AU183" s="25" t="s">
        <v>164</v>
      </c>
      <c r="AY183" s="25" t="s">
        <v>154</v>
      </c>
      <c r="BE183" s="205">
        <f>IF(O183="základní",K183,0)</f>
        <v>0</v>
      </c>
      <c r="BF183" s="205">
        <f>IF(O183="snížená",K183,0)</f>
        <v>0</v>
      </c>
      <c r="BG183" s="205">
        <f>IF(O183="zákl. přenesená",K183,0)</f>
        <v>0</v>
      </c>
      <c r="BH183" s="205">
        <f>IF(O183="sníž. přenesená",K183,0)</f>
        <v>0</v>
      </c>
      <c r="BI183" s="205">
        <f>IF(O183="nulová",K183,0)</f>
        <v>0</v>
      </c>
      <c r="BJ183" s="25" t="s">
        <v>85</v>
      </c>
      <c r="BK183" s="205">
        <f>ROUND(P183*H183,2)</f>
        <v>0</v>
      </c>
      <c r="BL183" s="25" t="s">
        <v>163</v>
      </c>
      <c r="BM183" s="25" t="s">
        <v>298</v>
      </c>
    </row>
    <row r="184" spans="2:65" s="12" customFormat="1" ht="13.5">
      <c r="B184" s="206"/>
      <c r="D184" s="207" t="s">
        <v>166</v>
      </c>
      <c r="E184" s="208" t="s">
        <v>5</v>
      </c>
      <c r="F184" s="209" t="s">
        <v>299</v>
      </c>
      <c r="H184" s="210" t="s">
        <v>5</v>
      </c>
      <c r="I184" s="211"/>
      <c r="J184" s="211"/>
      <c r="M184" s="206"/>
      <c r="N184" s="212"/>
      <c r="O184" s="213"/>
      <c r="P184" s="213"/>
      <c r="Q184" s="213"/>
      <c r="R184" s="213"/>
      <c r="S184" s="213"/>
      <c r="T184" s="213"/>
      <c r="U184" s="213"/>
      <c r="V184" s="213"/>
      <c r="W184" s="213"/>
      <c r="X184" s="214"/>
      <c r="AT184" s="210" t="s">
        <v>166</v>
      </c>
      <c r="AU184" s="210" t="s">
        <v>164</v>
      </c>
      <c r="AV184" s="12" t="s">
        <v>85</v>
      </c>
      <c r="AW184" s="12" t="s">
        <v>7</v>
      </c>
      <c r="AX184" s="12" t="s">
        <v>78</v>
      </c>
      <c r="AY184" s="210" t="s">
        <v>154</v>
      </c>
    </row>
    <row r="185" spans="2:65" s="13" customFormat="1" ht="13.5">
      <c r="B185" s="215"/>
      <c r="D185" s="207" t="s">
        <v>166</v>
      </c>
      <c r="E185" s="224" t="s">
        <v>5</v>
      </c>
      <c r="F185" s="225" t="s">
        <v>300</v>
      </c>
      <c r="H185" s="226">
        <v>0.87</v>
      </c>
      <c r="I185" s="220"/>
      <c r="J185" s="220"/>
      <c r="M185" s="215"/>
      <c r="N185" s="221"/>
      <c r="O185" s="222"/>
      <c r="P185" s="222"/>
      <c r="Q185" s="222"/>
      <c r="R185" s="222"/>
      <c r="S185" s="222"/>
      <c r="T185" s="222"/>
      <c r="U185" s="222"/>
      <c r="V185" s="222"/>
      <c r="W185" s="222"/>
      <c r="X185" s="223"/>
      <c r="AT185" s="224" t="s">
        <v>166</v>
      </c>
      <c r="AU185" s="224" t="s">
        <v>164</v>
      </c>
      <c r="AV185" s="13" t="s">
        <v>87</v>
      </c>
      <c r="AW185" s="13" t="s">
        <v>7</v>
      </c>
      <c r="AX185" s="13" t="s">
        <v>78</v>
      </c>
      <c r="AY185" s="224" t="s">
        <v>154</v>
      </c>
    </row>
    <row r="186" spans="2:65" s="12" customFormat="1" ht="13.5">
      <c r="B186" s="206"/>
      <c r="D186" s="207" t="s">
        <v>166</v>
      </c>
      <c r="E186" s="208" t="s">
        <v>5</v>
      </c>
      <c r="F186" s="209" t="s">
        <v>301</v>
      </c>
      <c r="H186" s="210" t="s">
        <v>5</v>
      </c>
      <c r="I186" s="211"/>
      <c r="J186" s="211"/>
      <c r="M186" s="206"/>
      <c r="N186" s="212"/>
      <c r="O186" s="213"/>
      <c r="P186" s="213"/>
      <c r="Q186" s="213"/>
      <c r="R186" s="213"/>
      <c r="S186" s="213"/>
      <c r="T186" s="213"/>
      <c r="U186" s="213"/>
      <c r="V186" s="213"/>
      <c r="W186" s="213"/>
      <c r="X186" s="214"/>
      <c r="AT186" s="210" t="s">
        <v>166</v>
      </c>
      <c r="AU186" s="210" t="s">
        <v>164</v>
      </c>
      <c r="AV186" s="12" t="s">
        <v>85</v>
      </c>
      <c r="AW186" s="12" t="s">
        <v>7</v>
      </c>
      <c r="AX186" s="12" t="s">
        <v>78</v>
      </c>
      <c r="AY186" s="210" t="s">
        <v>154</v>
      </c>
    </row>
    <row r="187" spans="2:65" s="13" customFormat="1" ht="13.5">
      <c r="B187" s="215"/>
      <c r="D187" s="207" t="s">
        <v>166</v>
      </c>
      <c r="E187" s="224" t="s">
        <v>5</v>
      </c>
      <c r="F187" s="225" t="s">
        <v>302</v>
      </c>
      <c r="H187" s="226">
        <v>1.2250000000000001</v>
      </c>
      <c r="I187" s="220"/>
      <c r="J187" s="220"/>
      <c r="M187" s="215"/>
      <c r="N187" s="221"/>
      <c r="O187" s="222"/>
      <c r="P187" s="222"/>
      <c r="Q187" s="222"/>
      <c r="R187" s="222"/>
      <c r="S187" s="222"/>
      <c r="T187" s="222"/>
      <c r="U187" s="222"/>
      <c r="V187" s="222"/>
      <c r="W187" s="222"/>
      <c r="X187" s="223"/>
      <c r="AT187" s="224" t="s">
        <v>166</v>
      </c>
      <c r="AU187" s="224" t="s">
        <v>164</v>
      </c>
      <c r="AV187" s="13" t="s">
        <v>87</v>
      </c>
      <c r="AW187" s="13" t="s">
        <v>7</v>
      </c>
      <c r="AX187" s="13" t="s">
        <v>78</v>
      </c>
      <c r="AY187" s="224" t="s">
        <v>154</v>
      </c>
    </row>
    <row r="188" spans="2:65" s="14" customFormat="1" ht="13.5">
      <c r="B188" s="227"/>
      <c r="D188" s="216" t="s">
        <v>166</v>
      </c>
      <c r="E188" s="228" t="s">
        <v>5</v>
      </c>
      <c r="F188" s="229" t="s">
        <v>189</v>
      </c>
      <c r="H188" s="230">
        <v>2.0950000000000002</v>
      </c>
      <c r="I188" s="231"/>
      <c r="J188" s="231"/>
      <c r="M188" s="227"/>
      <c r="N188" s="232"/>
      <c r="O188" s="233"/>
      <c r="P188" s="233"/>
      <c r="Q188" s="233"/>
      <c r="R188" s="233"/>
      <c r="S188" s="233"/>
      <c r="T188" s="233"/>
      <c r="U188" s="233"/>
      <c r="V188" s="233"/>
      <c r="W188" s="233"/>
      <c r="X188" s="234"/>
      <c r="AT188" s="235" t="s">
        <v>166</v>
      </c>
      <c r="AU188" s="235" t="s">
        <v>164</v>
      </c>
      <c r="AV188" s="14" t="s">
        <v>163</v>
      </c>
      <c r="AW188" s="14" t="s">
        <v>7</v>
      </c>
      <c r="AX188" s="14" t="s">
        <v>85</v>
      </c>
      <c r="AY188" s="235" t="s">
        <v>154</v>
      </c>
    </row>
    <row r="189" spans="2:65" s="1" customFormat="1" ht="22.5" customHeight="1">
      <c r="B189" s="193"/>
      <c r="C189" s="194" t="s">
        <v>303</v>
      </c>
      <c r="D189" s="194" t="s">
        <v>158</v>
      </c>
      <c r="E189" s="195" t="s">
        <v>304</v>
      </c>
      <c r="F189" s="196" t="s">
        <v>305</v>
      </c>
      <c r="G189" s="197" t="s">
        <v>179</v>
      </c>
      <c r="H189" s="198">
        <v>5.4740000000000002</v>
      </c>
      <c r="I189" s="199"/>
      <c r="J189" s="199"/>
      <c r="K189" s="200">
        <f>ROUND(P189*H189,2)</f>
        <v>0</v>
      </c>
      <c r="L189" s="196" t="s">
        <v>162</v>
      </c>
      <c r="M189" s="42"/>
      <c r="N189" s="201" t="s">
        <v>5</v>
      </c>
      <c r="O189" s="202" t="s">
        <v>47</v>
      </c>
      <c r="P189" s="130">
        <f>I189+J189</f>
        <v>0</v>
      </c>
      <c r="Q189" s="130">
        <f>ROUND(I189*H189,2)</f>
        <v>0</v>
      </c>
      <c r="R189" s="130">
        <f>ROUND(J189*H189,2)</f>
        <v>0</v>
      </c>
      <c r="S189" s="43"/>
      <c r="T189" s="203">
        <f>S189*H189</f>
        <v>0</v>
      </c>
      <c r="U189" s="203">
        <v>2.2563399999999998</v>
      </c>
      <c r="V189" s="203">
        <f>U189*H189</f>
        <v>12.351205159999999</v>
      </c>
      <c r="W189" s="203">
        <v>0</v>
      </c>
      <c r="X189" s="204">
        <f>W189*H189</f>
        <v>0</v>
      </c>
      <c r="AR189" s="25" t="s">
        <v>163</v>
      </c>
      <c r="AT189" s="25" t="s">
        <v>158</v>
      </c>
      <c r="AU189" s="25" t="s">
        <v>164</v>
      </c>
      <c r="AY189" s="25" t="s">
        <v>154</v>
      </c>
      <c r="BE189" s="205">
        <f>IF(O189="základní",K189,0)</f>
        <v>0</v>
      </c>
      <c r="BF189" s="205">
        <f>IF(O189="snížená",K189,0)</f>
        <v>0</v>
      </c>
      <c r="BG189" s="205">
        <f>IF(O189="zákl. přenesená",K189,0)</f>
        <v>0</v>
      </c>
      <c r="BH189" s="205">
        <f>IF(O189="sníž. přenesená",K189,0)</f>
        <v>0</v>
      </c>
      <c r="BI189" s="205">
        <f>IF(O189="nulová",K189,0)</f>
        <v>0</v>
      </c>
      <c r="BJ189" s="25" t="s">
        <v>85</v>
      </c>
      <c r="BK189" s="205">
        <f>ROUND(P189*H189,2)</f>
        <v>0</v>
      </c>
      <c r="BL189" s="25" t="s">
        <v>163</v>
      </c>
      <c r="BM189" s="25" t="s">
        <v>306</v>
      </c>
    </row>
    <row r="190" spans="2:65" s="12" customFormat="1" ht="13.5">
      <c r="B190" s="206"/>
      <c r="D190" s="207" t="s">
        <v>166</v>
      </c>
      <c r="E190" s="208" t="s">
        <v>5</v>
      </c>
      <c r="F190" s="209" t="s">
        <v>307</v>
      </c>
      <c r="H190" s="210" t="s">
        <v>5</v>
      </c>
      <c r="I190" s="211"/>
      <c r="J190" s="211"/>
      <c r="M190" s="206"/>
      <c r="N190" s="212"/>
      <c r="O190" s="213"/>
      <c r="P190" s="213"/>
      <c r="Q190" s="213"/>
      <c r="R190" s="213"/>
      <c r="S190" s="213"/>
      <c r="T190" s="213"/>
      <c r="U190" s="213"/>
      <c r="V190" s="213"/>
      <c r="W190" s="213"/>
      <c r="X190" s="214"/>
      <c r="AT190" s="210" t="s">
        <v>166</v>
      </c>
      <c r="AU190" s="210" t="s">
        <v>164</v>
      </c>
      <c r="AV190" s="12" t="s">
        <v>85</v>
      </c>
      <c r="AW190" s="12" t="s">
        <v>7</v>
      </c>
      <c r="AX190" s="12" t="s">
        <v>78</v>
      </c>
      <c r="AY190" s="210" t="s">
        <v>154</v>
      </c>
    </row>
    <row r="191" spans="2:65" s="13" customFormat="1" ht="13.5">
      <c r="B191" s="215"/>
      <c r="D191" s="207" t="s">
        <v>166</v>
      </c>
      <c r="E191" s="224" t="s">
        <v>5</v>
      </c>
      <c r="F191" s="225" t="s">
        <v>308</v>
      </c>
      <c r="H191" s="226">
        <v>2.61</v>
      </c>
      <c r="I191" s="220"/>
      <c r="J191" s="220"/>
      <c r="M191" s="215"/>
      <c r="N191" s="221"/>
      <c r="O191" s="222"/>
      <c r="P191" s="222"/>
      <c r="Q191" s="222"/>
      <c r="R191" s="222"/>
      <c r="S191" s="222"/>
      <c r="T191" s="222"/>
      <c r="U191" s="222"/>
      <c r="V191" s="222"/>
      <c r="W191" s="222"/>
      <c r="X191" s="223"/>
      <c r="AT191" s="224" t="s">
        <v>166</v>
      </c>
      <c r="AU191" s="224" t="s">
        <v>164</v>
      </c>
      <c r="AV191" s="13" t="s">
        <v>87</v>
      </c>
      <c r="AW191" s="13" t="s">
        <v>7</v>
      </c>
      <c r="AX191" s="13" t="s">
        <v>78</v>
      </c>
      <c r="AY191" s="224" t="s">
        <v>154</v>
      </c>
    </row>
    <row r="192" spans="2:65" s="13" customFormat="1" ht="13.5">
      <c r="B192" s="215"/>
      <c r="D192" s="207" t="s">
        <v>166</v>
      </c>
      <c r="E192" s="224" t="s">
        <v>5</v>
      </c>
      <c r="F192" s="225" t="s">
        <v>309</v>
      </c>
      <c r="H192" s="226">
        <v>-0.37</v>
      </c>
      <c r="I192" s="220"/>
      <c r="J192" s="220"/>
      <c r="M192" s="215"/>
      <c r="N192" s="221"/>
      <c r="O192" s="222"/>
      <c r="P192" s="222"/>
      <c r="Q192" s="222"/>
      <c r="R192" s="222"/>
      <c r="S192" s="222"/>
      <c r="T192" s="222"/>
      <c r="U192" s="222"/>
      <c r="V192" s="222"/>
      <c r="W192" s="222"/>
      <c r="X192" s="223"/>
      <c r="AT192" s="224" t="s">
        <v>166</v>
      </c>
      <c r="AU192" s="224" t="s">
        <v>164</v>
      </c>
      <c r="AV192" s="13" t="s">
        <v>87</v>
      </c>
      <c r="AW192" s="13" t="s">
        <v>7</v>
      </c>
      <c r="AX192" s="13" t="s">
        <v>78</v>
      </c>
      <c r="AY192" s="224" t="s">
        <v>154</v>
      </c>
    </row>
    <row r="193" spans="2:65" s="13" customFormat="1" ht="13.5">
      <c r="B193" s="215"/>
      <c r="D193" s="207" t="s">
        <v>166</v>
      </c>
      <c r="E193" s="224" t="s">
        <v>5</v>
      </c>
      <c r="F193" s="225" t="s">
        <v>310</v>
      </c>
      <c r="H193" s="226">
        <v>-0.16400000000000001</v>
      </c>
      <c r="I193" s="220"/>
      <c r="J193" s="220"/>
      <c r="M193" s="215"/>
      <c r="N193" s="221"/>
      <c r="O193" s="222"/>
      <c r="P193" s="222"/>
      <c r="Q193" s="222"/>
      <c r="R193" s="222"/>
      <c r="S193" s="222"/>
      <c r="T193" s="222"/>
      <c r="U193" s="222"/>
      <c r="V193" s="222"/>
      <c r="W193" s="222"/>
      <c r="X193" s="223"/>
      <c r="AT193" s="224" t="s">
        <v>166</v>
      </c>
      <c r="AU193" s="224" t="s">
        <v>164</v>
      </c>
      <c r="AV193" s="13" t="s">
        <v>87</v>
      </c>
      <c r="AW193" s="13" t="s">
        <v>7</v>
      </c>
      <c r="AX193" s="13" t="s">
        <v>78</v>
      </c>
      <c r="AY193" s="224" t="s">
        <v>154</v>
      </c>
    </row>
    <row r="194" spans="2:65" s="12" customFormat="1" ht="13.5">
      <c r="B194" s="206"/>
      <c r="D194" s="207" t="s">
        <v>166</v>
      </c>
      <c r="E194" s="208" t="s">
        <v>5</v>
      </c>
      <c r="F194" s="209" t="s">
        <v>301</v>
      </c>
      <c r="H194" s="210" t="s">
        <v>5</v>
      </c>
      <c r="I194" s="211"/>
      <c r="J194" s="211"/>
      <c r="M194" s="206"/>
      <c r="N194" s="212"/>
      <c r="O194" s="213"/>
      <c r="P194" s="213"/>
      <c r="Q194" s="213"/>
      <c r="R194" s="213"/>
      <c r="S194" s="213"/>
      <c r="T194" s="213"/>
      <c r="U194" s="213"/>
      <c r="V194" s="213"/>
      <c r="W194" s="213"/>
      <c r="X194" s="214"/>
      <c r="AT194" s="210" t="s">
        <v>166</v>
      </c>
      <c r="AU194" s="210" t="s">
        <v>164</v>
      </c>
      <c r="AV194" s="12" t="s">
        <v>85</v>
      </c>
      <c r="AW194" s="12" t="s">
        <v>7</v>
      </c>
      <c r="AX194" s="12" t="s">
        <v>78</v>
      </c>
      <c r="AY194" s="210" t="s">
        <v>154</v>
      </c>
    </row>
    <row r="195" spans="2:65" s="13" customFormat="1" ht="13.5">
      <c r="B195" s="215"/>
      <c r="D195" s="207" t="s">
        <v>166</v>
      </c>
      <c r="E195" s="224" t="s">
        <v>5</v>
      </c>
      <c r="F195" s="225" t="s">
        <v>311</v>
      </c>
      <c r="H195" s="226">
        <v>3.6749999999999998</v>
      </c>
      <c r="I195" s="220"/>
      <c r="J195" s="220"/>
      <c r="M195" s="215"/>
      <c r="N195" s="221"/>
      <c r="O195" s="222"/>
      <c r="P195" s="222"/>
      <c r="Q195" s="222"/>
      <c r="R195" s="222"/>
      <c r="S195" s="222"/>
      <c r="T195" s="222"/>
      <c r="U195" s="222"/>
      <c r="V195" s="222"/>
      <c r="W195" s="222"/>
      <c r="X195" s="223"/>
      <c r="AT195" s="224" t="s">
        <v>166</v>
      </c>
      <c r="AU195" s="224" t="s">
        <v>164</v>
      </c>
      <c r="AV195" s="13" t="s">
        <v>87</v>
      </c>
      <c r="AW195" s="13" t="s">
        <v>7</v>
      </c>
      <c r="AX195" s="13" t="s">
        <v>78</v>
      </c>
      <c r="AY195" s="224" t="s">
        <v>154</v>
      </c>
    </row>
    <row r="196" spans="2:65" s="13" customFormat="1" ht="13.5">
      <c r="B196" s="215"/>
      <c r="D196" s="207" t="s">
        <v>166</v>
      </c>
      <c r="E196" s="224" t="s">
        <v>5</v>
      </c>
      <c r="F196" s="225" t="s">
        <v>312</v>
      </c>
      <c r="H196" s="226">
        <v>-0.27700000000000002</v>
      </c>
      <c r="I196" s="220"/>
      <c r="J196" s="220"/>
      <c r="M196" s="215"/>
      <c r="N196" s="221"/>
      <c r="O196" s="222"/>
      <c r="P196" s="222"/>
      <c r="Q196" s="222"/>
      <c r="R196" s="222"/>
      <c r="S196" s="222"/>
      <c r="T196" s="222"/>
      <c r="U196" s="222"/>
      <c r="V196" s="222"/>
      <c r="W196" s="222"/>
      <c r="X196" s="223"/>
      <c r="AT196" s="224" t="s">
        <v>166</v>
      </c>
      <c r="AU196" s="224" t="s">
        <v>164</v>
      </c>
      <c r="AV196" s="13" t="s">
        <v>87</v>
      </c>
      <c r="AW196" s="13" t="s">
        <v>7</v>
      </c>
      <c r="AX196" s="13" t="s">
        <v>78</v>
      </c>
      <c r="AY196" s="224" t="s">
        <v>154</v>
      </c>
    </row>
    <row r="197" spans="2:65" s="14" customFormat="1" ht="13.5">
      <c r="B197" s="227"/>
      <c r="D197" s="207" t="s">
        <v>166</v>
      </c>
      <c r="E197" s="246" t="s">
        <v>5</v>
      </c>
      <c r="F197" s="247" t="s">
        <v>189</v>
      </c>
      <c r="H197" s="248">
        <v>5.4740000000000002</v>
      </c>
      <c r="I197" s="231"/>
      <c r="J197" s="231"/>
      <c r="M197" s="227"/>
      <c r="N197" s="232"/>
      <c r="O197" s="233"/>
      <c r="P197" s="233"/>
      <c r="Q197" s="233"/>
      <c r="R197" s="233"/>
      <c r="S197" s="233"/>
      <c r="T197" s="233"/>
      <c r="U197" s="233"/>
      <c r="V197" s="233"/>
      <c r="W197" s="233"/>
      <c r="X197" s="234"/>
      <c r="AT197" s="235" t="s">
        <v>166</v>
      </c>
      <c r="AU197" s="235" t="s">
        <v>164</v>
      </c>
      <c r="AV197" s="14" t="s">
        <v>163</v>
      </c>
      <c r="AW197" s="14" t="s">
        <v>7</v>
      </c>
      <c r="AX197" s="14" t="s">
        <v>85</v>
      </c>
      <c r="AY197" s="235" t="s">
        <v>154</v>
      </c>
    </row>
    <row r="198" spans="2:65" s="11" customFormat="1" ht="29.85" customHeight="1">
      <c r="B198" s="176"/>
      <c r="D198" s="177" t="s">
        <v>77</v>
      </c>
      <c r="E198" s="188" t="s">
        <v>190</v>
      </c>
      <c r="F198" s="188" t="s">
        <v>313</v>
      </c>
      <c r="I198" s="179"/>
      <c r="J198" s="179"/>
      <c r="K198" s="189">
        <f>BK198</f>
        <v>0</v>
      </c>
      <c r="M198" s="176"/>
      <c r="N198" s="181"/>
      <c r="O198" s="182"/>
      <c r="P198" s="182"/>
      <c r="Q198" s="183">
        <f>Q199+Q206</f>
        <v>0</v>
      </c>
      <c r="R198" s="183">
        <f>R199+R206</f>
        <v>0</v>
      </c>
      <c r="S198" s="182"/>
      <c r="T198" s="184">
        <f>T199+T206</f>
        <v>0</v>
      </c>
      <c r="U198" s="182"/>
      <c r="V198" s="184">
        <f>V199+V206</f>
        <v>72.751100000000008</v>
      </c>
      <c r="W198" s="182"/>
      <c r="X198" s="185">
        <f>X199+X206</f>
        <v>0</v>
      </c>
      <c r="AR198" s="177" t="s">
        <v>85</v>
      </c>
      <c r="AT198" s="186" t="s">
        <v>77</v>
      </c>
      <c r="AU198" s="186" t="s">
        <v>85</v>
      </c>
      <c r="AY198" s="177" t="s">
        <v>154</v>
      </c>
      <c r="BK198" s="187">
        <f>BK199+BK206</f>
        <v>0</v>
      </c>
    </row>
    <row r="199" spans="2:65" s="11" customFormat="1" ht="14.85" customHeight="1">
      <c r="B199" s="176"/>
      <c r="D199" s="190" t="s">
        <v>77</v>
      </c>
      <c r="E199" s="191" t="s">
        <v>314</v>
      </c>
      <c r="F199" s="191" t="s">
        <v>315</v>
      </c>
      <c r="I199" s="179"/>
      <c r="J199" s="179"/>
      <c r="K199" s="192">
        <f>BK199</f>
        <v>0</v>
      </c>
      <c r="M199" s="176"/>
      <c r="N199" s="181"/>
      <c r="O199" s="182"/>
      <c r="P199" s="182"/>
      <c r="Q199" s="183">
        <f>SUM(Q200:Q205)</f>
        <v>0</v>
      </c>
      <c r="R199" s="183">
        <f>SUM(R200:R205)</f>
        <v>0</v>
      </c>
      <c r="S199" s="182"/>
      <c r="T199" s="184">
        <f>SUM(T200:T205)</f>
        <v>0</v>
      </c>
      <c r="U199" s="182"/>
      <c r="V199" s="184">
        <f>SUM(V200:V205)</f>
        <v>56.33334</v>
      </c>
      <c r="W199" s="182"/>
      <c r="X199" s="185">
        <f>SUM(X200:X205)</f>
        <v>0</v>
      </c>
      <c r="AR199" s="177" t="s">
        <v>85</v>
      </c>
      <c r="AT199" s="186" t="s">
        <v>77</v>
      </c>
      <c r="AU199" s="186" t="s">
        <v>87</v>
      </c>
      <c r="AY199" s="177" t="s">
        <v>154</v>
      </c>
      <c r="BK199" s="187">
        <f>SUM(BK200:BK205)</f>
        <v>0</v>
      </c>
    </row>
    <row r="200" spans="2:65" s="1" customFormat="1" ht="22.5" customHeight="1">
      <c r="B200" s="193"/>
      <c r="C200" s="194" t="s">
        <v>316</v>
      </c>
      <c r="D200" s="194" t="s">
        <v>158</v>
      </c>
      <c r="E200" s="195" t="s">
        <v>317</v>
      </c>
      <c r="F200" s="196" t="s">
        <v>318</v>
      </c>
      <c r="G200" s="197" t="s">
        <v>161</v>
      </c>
      <c r="H200" s="198">
        <v>149.03</v>
      </c>
      <c r="I200" s="199"/>
      <c r="J200" s="199"/>
      <c r="K200" s="200">
        <f>ROUND(P200*H200,2)</f>
        <v>0</v>
      </c>
      <c r="L200" s="196" t="s">
        <v>162</v>
      </c>
      <c r="M200" s="42"/>
      <c r="N200" s="201" t="s">
        <v>5</v>
      </c>
      <c r="O200" s="202" t="s">
        <v>47</v>
      </c>
      <c r="P200" s="130">
        <f>I200+J200</f>
        <v>0</v>
      </c>
      <c r="Q200" s="130">
        <f>ROUND(I200*H200,2)</f>
        <v>0</v>
      </c>
      <c r="R200" s="130">
        <f>ROUND(J200*H200,2)</f>
        <v>0</v>
      </c>
      <c r="S200" s="43"/>
      <c r="T200" s="203">
        <f>S200*H200</f>
        <v>0</v>
      </c>
      <c r="U200" s="203">
        <v>0.378</v>
      </c>
      <c r="V200" s="203">
        <f>U200*H200</f>
        <v>56.33334</v>
      </c>
      <c r="W200" s="203">
        <v>0</v>
      </c>
      <c r="X200" s="204">
        <f>W200*H200</f>
        <v>0</v>
      </c>
      <c r="AR200" s="25" t="s">
        <v>163</v>
      </c>
      <c r="AT200" s="25" t="s">
        <v>158</v>
      </c>
      <c r="AU200" s="25" t="s">
        <v>164</v>
      </c>
      <c r="AY200" s="25" t="s">
        <v>154</v>
      </c>
      <c r="BE200" s="205">
        <f>IF(O200="základní",K200,0)</f>
        <v>0</v>
      </c>
      <c r="BF200" s="205">
        <f>IF(O200="snížená",K200,0)</f>
        <v>0</v>
      </c>
      <c r="BG200" s="205">
        <f>IF(O200="zákl. přenesená",K200,0)</f>
        <v>0</v>
      </c>
      <c r="BH200" s="205">
        <f>IF(O200="sníž. přenesená",K200,0)</f>
        <v>0</v>
      </c>
      <c r="BI200" s="205">
        <f>IF(O200="nulová",K200,0)</f>
        <v>0</v>
      </c>
      <c r="BJ200" s="25" t="s">
        <v>85</v>
      </c>
      <c r="BK200" s="205">
        <f>ROUND(P200*H200,2)</f>
        <v>0</v>
      </c>
      <c r="BL200" s="25" t="s">
        <v>163</v>
      </c>
      <c r="BM200" s="25" t="s">
        <v>319</v>
      </c>
    </row>
    <row r="201" spans="2:65" s="12" customFormat="1" ht="13.5">
      <c r="B201" s="206"/>
      <c r="D201" s="207" t="s">
        <v>166</v>
      </c>
      <c r="E201" s="208" t="s">
        <v>5</v>
      </c>
      <c r="F201" s="209" t="s">
        <v>320</v>
      </c>
      <c r="H201" s="210" t="s">
        <v>5</v>
      </c>
      <c r="I201" s="211"/>
      <c r="J201" s="211"/>
      <c r="M201" s="206"/>
      <c r="N201" s="212"/>
      <c r="O201" s="213"/>
      <c r="P201" s="213"/>
      <c r="Q201" s="213"/>
      <c r="R201" s="213"/>
      <c r="S201" s="213"/>
      <c r="T201" s="213"/>
      <c r="U201" s="213"/>
      <c r="V201" s="213"/>
      <c r="W201" s="213"/>
      <c r="X201" s="214"/>
      <c r="AT201" s="210" t="s">
        <v>166</v>
      </c>
      <c r="AU201" s="210" t="s">
        <v>164</v>
      </c>
      <c r="AV201" s="12" t="s">
        <v>85</v>
      </c>
      <c r="AW201" s="12" t="s">
        <v>7</v>
      </c>
      <c r="AX201" s="12" t="s">
        <v>78</v>
      </c>
      <c r="AY201" s="210" t="s">
        <v>154</v>
      </c>
    </row>
    <row r="202" spans="2:65" s="13" customFormat="1" ht="13.5">
      <c r="B202" s="215"/>
      <c r="D202" s="207" t="s">
        <v>166</v>
      </c>
      <c r="E202" s="224" t="s">
        <v>5</v>
      </c>
      <c r="F202" s="225" t="s">
        <v>321</v>
      </c>
      <c r="H202" s="226">
        <v>70</v>
      </c>
      <c r="I202" s="220"/>
      <c r="J202" s="220"/>
      <c r="M202" s="215"/>
      <c r="N202" s="221"/>
      <c r="O202" s="222"/>
      <c r="P202" s="222"/>
      <c r="Q202" s="222"/>
      <c r="R202" s="222"/>
      <c r="S202" s="222"/>
      <c r="T202" s="222"/>
      <c r="U202" s="222"/>
      <c r="V202" s="222"/>
      <c r="W202" s="222"/>
      <c r="X202" s="223"/>
      <c r="AT202" s="224" t="s">
        <v>166</v>
      </c>
      <c r="AU202" s="224" t="s">
        <v>164</v>
      </c>
      <c r="AV202" s="13" t="s">
        <v>87</v>
      </c>
      <c r="AW202" s="13" t="s">
        <v>7</v>
      </c>
      <c r="AX202" s="13" t="s">
        <v>78</v>
      </c>
      <c r="AY202" s="224" t="s">
        <v>154</v>
      </c>
    </row>
    <row r="203" spans="2:65" s="12" customFormat="1" ht="13.5">
      <c r="B203" s="206"/>
      <c r="D203" s="207" t="s">
        <v>166</v>
      </c>
      <c r="E203" s="208" t="s">
        <v>5</v>
      </c>
      <c r="F203" s="209" t="s">
        <v>322</v>
      </c>
      <c r="H203" s="210" t="s">
        <v>5</v>
      </c>
      <c r="I203" s="211"/>
      <c r="J203" s="211"/>
      <c r="M203" s="206"/>
      <c r="N203" s="212"/>
      <c r="O203" s="213"/>
      <c r="P203" s="213"/>
      <c r="Q203" s="213"/>
      <c r="R203" s="213"/>
      <c r="S203" s="213"/>
      <c r="T203" s="213"/>
      <c r="U203" s="213"/>
      <c r="V203" s="213"/>
      <c r="W203" s="213"/>
      <c r="X203" s="214"/>
      <c r="AT203" s="210" t="s">
        <v>166</v>
      </c>
      <c r="AU203" s="210" t="s">
        <v>164</v>
      </c>
      <c r="AV203" s="12" t="s">
        <v>85</v>
      </c>
      <c r="AW203" s="12" t="s">
        <v>7</v>
      </c>
      <c r="AX203" s="12" t="s">
        <v>78</v>
      </c>
      <c r="AY203" s="210" t="s">
        <v>154</v>
      </c>
    </row>
    <row r="204" spans="2:65" s="13" customFormat="1" ht="13.5">
      <c r="B204" s="215"/>
      <c r="D204" s="207" t="s">
        <v>166</v>
      </c>
      <c r="E204" s="224" t="s">
        <v>5</v>
      </c>
      <c r="F204" s="225" t="s">
        <v>280</v>
      </c>
      <c r="H204" s="226">
        <v>79.03</v>
      </c>
      <c r="I204" s="220"/>
      <c r="J204" s="220"/>
      <c r="M204" s="215"/>
      <c r="N204" s="221"/>
      <c r="O204" s="222"/>
      <c r="P204" s="222"/>
      <c r="Q204" s="222"/>
      <c r="R204" s="222"/>
      <c r="S204" s="222"/>
      <c r="T204" s="222"/>
      <c r="U204" s="222"/>
      <c r="V204" s="222"/>
      <c r="W204" s="222"/>
      <c r="X204" s="223"/>
      <c r="AT204" s="224" t="s">
        <v>166</v>
      </c>
      <c r="AU204" s="224" t="s">
        <v>164</v>
      </c>
      <c r="AV204" s="13" t="s">
        <v>87</v>
      </c>
      <c r="AW204" s="13" t="s">
        <v>7</v>
      </c>
      <c r="AX204" s="13" t="s">
        <v>78</v>
      </c>
      <c r="AY204" s="224" t="s">
        <v>154</v>
      </c>
    </row>
    <row r="205" spans="2:65" s="14" customFormat="1" ht="13.5">
      <c r="B205" s="227"/>
      <c r="D205" s="207" t="s">
        <v>166</v>
      </c>
      <c r="E205" s="246" t="s">
        <v>5</v>
      </c>
      <c r="F205" s="247" t="s">
        <v>189</v>
      </c>
      <c r="H205" s="248">
        <v>149.03</v>
      </c>
      <c r="I205" s="231"/>
      <c r="J205" s="231"/>
      <c r="M205" s="227"/>
      <c r="N205" s="232"/>
      <c r="O205" s="233"/>
      <c r="P205" s="233"/>
      <c r="Q205" s="233"/>
      <c r="R205" s="233"/>
      <c r="S205" s="233"/>
      <c r="T205" s="233"/>
      <c r="U205" s="233"/>
      <c r="V205" s="233"/>
      <c r="W205" s="233"/>
      <c r="X205" s="234"/>
      <c r="AT205" s="235" t="s">
        <v>166</v>
      </c>
      <c r="AU205" s="235" t="s">
        <v>164</v>
      </c>
      <c r="AV205" s="14" t="s">
        <v>163</v>
      </c>
      <c r="AW205" s="14" t="s">
        <v>7</v>
      </c>
      <c r="AX205" s="14" t="s">
        <v>85</v>
      </c>
      <c r="AY205" s="235" t="s">
        <v>154</v>
      </c>
    </row>
    <row r="206" spans="2:65" s="11" customFormat="1" ht="22.35" customHeight="1">
      <c r="B206" s="176"/>
      <c r="D206" s="190" t="s">
        <v>77</v>
      </c>
      <c r="E206" s="191" t="s">
        <v>323</v>
      </c>
      <c r="F206" s="191" t="s">
        <v>324</v>
      </c>
      <c r="I206" s="179"/>
      <c r="J206" s="179"/>
      <c r="K206" s="192">
        <f>BK206</f>
        <v>0</v>
      </c>
      <c r="M206" s="176"/>
      <c r="N206" s="181"/>
      <c r="O206" s="182"/>
      <c r="P206" s="182"/>
      <c r="Q206" s="183">
        <f>SUM(Q207:Q210)</f>
        <v>0</v>
      </c>
      <c r="R206" s="183">
        <f>SUM(R207:R210)</f>
        <v>0</v>
      </c>
      <c r="S206" s="182"/>
      <c r="T206" s="184">
        <f>SUM(T207:T210)</f>
        <v>0</v>
      </c>
      <c r="U206" s="182"/>
      <c r="V206" s="184">
        <f>SUM(V207:V210)</f>
        <v>16.417760000000001</v>
      </c>
      <c r="W206" s="182"/>
      <c r="X206" s="185">
        <f>SUM(X207:X210)</f>
        <v>0</v>
      </c>
      <c r="AR206" s="177" t="s">
        <v>85</v>
      </c>
      <c r="AT206" s="186" t="s">
        <v>77</v>
      </c>
      <c r="AU206" s="186" t="s">
        <v>87</v>
      </c>
      <c r="AY206" s="177" t="s">
        <v>154</v>
      </c>
      <c r="BK206" s="187">
        <f>SUM(BK207:BK210)</f>
        <v>0</v>
      </c>
    </row>
    <row r="207" spans="2:65" s="1" customFormat="1" ht="22.5" customHeight="1">
      <c r="B207" s="193"/>
      <c r="C207" s="194" t="s">
        <v>325</v>
      </c>
      <c r="D207" s="194" t="s">
        <v>158</v>
      </c>
      <c r="E207" s="195" t="s">
        <v>326</v>
      </c>
      <c r="F207" s="196" t="s">
        <v>327</v>
      </c>
      <c r="G207" s="197" t="s">
        <v>161</v>
      </c>
      <c r="H207" s="198">
        <v>72.319999999999993</v>
      </c>
      <c r="I207" s="199"/>
      <c r="J207" s="199"/>
      <c r="K207" s="200">
        <f>ROUND(P207*H207,2)</f>
        <v>0</v>
      </c>
      <c r="L207" s="196" t="s">
        <v>162</v>
      </c>
      <c r="M207" s="42"/>
      <c r="N207" s="201" t="s">
        <v>5</v>
      </c>
      <c r="O207" s="202" t="s">
        <v>47</v>
      </c>
      <c r="P207" s="130">
        <f>I207+J207</f>
        <v>0</v>
      </c>
      <c r="Q207" s="130">
        <f>ROUND(I207*H207,2)</f>
        <v>0</v>
      </c>
      <c r="R207" s="130">
        <f>ROUND(J207*H207,2)</f>
        <v>0</v>
      </c>
      <c r="S207" s="43"/>
      <c r="T207" s="203">
        <f>S207*H207</f>
        <v>0</v>
      </c>
      <c r="U207" s="203">
        <v>8.4250000000000005E-2</v>
      </c>
      <c r="V207" s="203">
        <f>U207*H207</f>
        <v>6.0929599999999997</v>
      </c>
      <c r="W207" s="203">
        <v>0</v>
      </c>
      <c r="X207" s="204">
        <f>W207*H207</f>
        <v>0</v>
      </c>
      <c r="AR207" s="25" t="s">
        <v>163</v>
      </c>
      <c r="AT207" s="25" t="s">
        <v>158</v>
      </c>
      <c r="AU207" s="25" t="s">
        <v>164</v>
      </c>
      <c r="AY207" s="25" t="s">
        <v>154</v>
      </c>
      <c r="BE207" s="205">
        <f>IF(O207="základní",K207,0)</f>
        <v>0</v>
      </c>
      <c r="BF207" s="205">
        <f>IF(O207="snížená",K207,0)</f>
        <v>0</v>
      </c>
      <c r="BG207" s="205">
        <f>IF(O207="zákl. přenesená",K207,0)</f>
        <v>0</v>
      </c>
      <c r="BH207" s="205">
        <f>IF(O207="sníž. přenesená",K207,0)</f>
        <v>0</v>
      </c>
      <c r="BI207" s="205">
        <f>IF(O207="nulová",K207,0)</f>
        <v>0</v>
      </c>
      <c r="BJ207" s="25" t="s">
        <v>85</v>
      </c>
      <c r="BK207" s="205">
        <f>ROUND(P207*H207,2)</f>
        <v>0</v>
      </c>
      <c r="BL207" s="25" t="s">
        <v>163</v>
      </c>
      <c r="BM207" s="25" t="s">
        <v>328</v>
      </c>
    </row>
    <row r="208" spans="2:65" s="13" customFormat="1" ht="13.5">
      <c r="B208" s="215"/>
      <c r="D208" s="216" t="s">
        <v>166</v>
      </c>
      <c r="E208" s="217" t="s">
        <v>5</v>
      </c>
      <c r="F208" s="218" t="s">
        <v>329</v>
      </c>
      <c r="H208" s="219">
        <v>72.319999999999993</v>
      </c>
      <c r="I208" s="220"/>
      <c r="J208" s="220"/>
      <c r="M208" s="215"/>
      <c r="N208" s="221"/>
      <c r="O208" s="222"/>
      <c r="P208" s="222"/>
      <c r="Q208" s="222"/>
      <c r="R208" s="222"/>
      <c r="S208" s="222"/>
      <c r="T208" s="222"/>
      <c r="U208" s="222"/>
      <c r="V208" s="222"/>
      <c r="W208" s="222"/>
      <c r="X208" s="223"/>
      <c r="AT208" s="224" t="s">
        <v>166</v>
      </c>
      <c r="AU208" s="224" t="s">
        <v>164</v>
      </c>
      <c r="AV208" s="13" t="s">
        <v>87</v>
      </c>
      <c r="AW208" s="13" t="s">
        <v>7</v>
      </c>
      <c r="AX208" s="13" t="s">
        <v>85</v>
      </c>
      <c r="AY208" s="224" t="s">
        <v>154</v>
      </c>
    </row>
    <row r="209" spans="2:65" s="1" customFormat="1" ht="22.5" customHeight="1">
      <c r="B209" s="193"/>
      <c r="C209" s="236" t="s">
        <v>330</v>
      </c>
      <c r="D209" s="236" t="s">
        <v>191</v>
      </c>
      <c r="E209" s="237" t="s">
        <v>331</v>
      </c>
      <c r="F209" s="238" t="s">
        <v>332</v>
      </c>
      <c r="G209" s="239" t="s">
        <v>161</v>
      </c>
      <c r="H209" s="240">
        <v>71.7</v>
      </c>
      <c r="I209" s="241"/>
      <c r="J209" s="242"/>
      <c r="K209" s="243">
        <f>ROUND(P209*H209,2)</f>
        <v>0</v>
      </c>
      <c r="L209" s="238" t="s">
        <v>5</v>
      </c>
      <c r="M209" s="244"/>
      <c r="N209" s="245" t="s">
        <v>5</v>
      </c>
      <c r="O209" s="202" t="s">
        <v>47</v>
      </c>
      <c r="P209" s="130">
        <f>I209+J209</f>
        <v>0</v>
      </c>
      <c r="Q209" s="130">
        <f>ROUND(I209*H209,2)</f>
        <v>0</v>
      </c>
      <c r="R209" s="130">
        <f>ROUND(J209*H209,2)</f>
        <v>0</v>
      </c>
      <c r="S209" s="43"/>
      <c r="T209" s="203">
        <f>S209*H209</f>
        <v>0</v>
      </c>
      <c r="U209" s="203">
        <v>0.14399999999999999</v>
      </c>
      <c r="V209" s="203">
        <f>U209*H209</f>
        <v>10.3248</v>
      </c>
      <c r="W209" s="203">
        <v>0</v>
      </c>
      <c r="X209" s="204">
        <f>W209*H209</f>
        <v>0</v>
      </c>
      <c r="AR209" s="25" t="s">
        <v>195</v>
      </c>
      <c r="AT209" s="25" t="s">
        <v>191</v>
      </c>
      <c r="AU209" s="25" t="s">
        <v>164</v>
      </c>
      <c r="AY209" s="25" t="s">
        <v>154</v>
      </c>
      <c r="BE209" s="205">
        <f>IF(O209="základní",K209,0)</f>
        <v>0</v>
      </c>
      <c r="BF209" s="205">
        <f>IF(O209="snížená",K209,0)</f>
        <v>0</v>
      </c>
      <c r="BG209" s="205">
        <f>IF(O209="zákl. přenesená",K209,0)</f>
        <v>0</v>
      </c>
      <c r="BH209" s="205">
        <f>IF(O209="sníž. přenesená",K209,0)</f>
        <v>0</v>
      </c>
      <c r="BI209" s="205">
        <f>IF(O209="nulová",K209,0)</f>
        <v>0</v>
      </c>
      <c r="BJ209" s="25" t="s">
        <v>85</v>
      </c>
      <c r="BK209" s="205">
        <f>ROUND(P209*H209,2)</f>
        <v>0</v>
      </c>
      <c r="BL209" s="25" t="s">
        <v>163</v>
      </c>
      <c r="BM209" s="25" t="s">
        <v>333</v>
      </c>
    </row>
    <row r="210" spans="2:65" s="13" customFormat="1" ht="13.5">
      <c r="B210" s="215"/>
      <c r="D210" s="207" t="s">
        <v>166</v>
      </c>
      <c r="E210" s="224" t="s">
        <v>5</v>
      </c>
      <c r="F210" s="225" t="s">
        <v>334</v>
      </c>
      <c r="H210" s="226">
        <v>71.7</v>
      </c>
      <c r="I210" s="220"/>
      <c r="J210" s="220"/>
      <c r="M210" s="215"/>
      <c r="N210" s="221"/>
      <c r="O210" s="222"/>
      <c r="P210" s="222"/>
      <c r="Q210" s="222"/>
      <c r="R210" s="222"/>
      <c r="S210" s="222"/>
      <c r="T210" s="222"/>
      <c r="U210" s="222"/>
      <c r="V210" s="222"/>
      <c r="W210" s="222"/>
      <c r="X210" s="223"/>
      <c r="AT210" s="224" t="s">
        <v>166</v>
      </c>
      <c r="AU210" s="224" t="s">
        <v>164</v>
      </c>
      <c r="AV210" s="13" t="s">
        <v>87</v>
      </c>
      <c r="AW210" s="13" t="s">
        <v>7</v>
      </c>
      <c r="AX210" s="13" t="s">
        <v>85</v>
      </c>
      <c r="AY210" s="224" t="s">
        <v>154</v>
      </c>
    </row>
    <row r="211" spans="2:65" s="11" customFormat="1" ht="29.85" customHeight="1">
      <c r="B211" s="176"/>
      <c r="D211" s="190" t="s">
        <v>77</v>
      </c>
      <c r="E211" s="191" t="s">
        <v>335</v>
      </c>
      <c r="F211" s="191" t="s">
        <v>336</v>
      </c>
      <c r="I211" s="179"/>
      <c r="J211" s="179"/>
      <c r="K211" s="192">
        <f>BK211</f>
        <v>0</v>
      </c>
      <c r="M211" s="176"/>
      <c r="N211" s="181"/>
      <c r="O211" s="182"/>
      <c r="P211" s="182"/>
      <c r="Q211" s="183">
        <f>SUM(Q212:Q219)</f>
        <v>0</v>
      </c>
      <c r="R211" s="183">
        <f>SUM(R212:R219)</f>
        <v>0</v>
      </c>
      <c r="S211" s="182"/>
      <c r="T211" s="184">
        <f>SUM(T212:T219)</f>
        <v>0</v>
      </c>
      <c r="U211" s="182"/>
      <c r="V211" s="184">
        <f>SUM(V212:V219)</f>
        <v>4.5526900000000002E-2</v>
      </c>
      <c r="W211" s="182"/>
      <c r="X211" s="185">
        <f>SUM(X212:X219)</f>
        <v>0</v>
      </c>
      <c r="AR211" s="177" t="s">
        <v>85</v>
      </c>
      <c r="AT211" s="186" t="s">
        <v>77</v>
      </c>
      <c r="AU211" s="186" t="s">
        <v>85</v>
      </c>
      <c r="AY211" s="177" t="s">
        <v>154</v>
      </c>
      <c r="BK211" s="187">
        <f>SUM(BK212:BK219)</f>
        <v>0</v>
      </c>
    </row>
    <row r="212" spans="2:65" s="1" customFormat="1" ht="31.5" customHeight="1">
      <c r="B212" s="193"/>
      <c r="C212" s="194" t="s">
        <v>337</v>
      </c>
      <c r="D212" s="194" t="s">
        <v>158</v>
      </c>
      <c r="E212" s="195" t="s">
        <v>338</v>
      </c>
      <c r="F212" s="196" t="s">
        <v>339</v>
      </c>
      <c r="G212" s="197" t="s">
        <v>171</v>
      </c>
      <c r="H212" s="198">
        <v>39</v>
      </c>
      <c r="I212" s="199"/>
      <c r="J212" s="199"/>
      <c r="K212" s="200">
        <f>ROUND(P212*H212,2)</f>
        <v>0</v>
      </c>
      <c r="L212" s="196" t="s">
        <v>162</v>
      </c>
      <c r="M212" s="42"/>
      <c r="N212" s="201" t="s">
        <v>5</v>
      </c>
      <c r="O212" s="202" t="s">
        <v>47</v>
      </c>
      <c r="P212" s="130">
        <f>I212+J212</f>
        <v>0</v>
      </c>
      <c r="Q212" s="130">
        <f>ROUND(I212*H212,2)</f>
        <v>0</v>
      </c>
      <c r="R212" s="130">
        <f>ROUND(J212*H212,2)</f>
        <v>0</v>
      </c>
      <c r="S212" s="43"/>
      <c r="T212" s="203">
        <f>S212*H212</f>
        <v>0</v>
      </c>
      <c r="U212" s="203">
        <v>1.0000000000000001E-5</v>
      </c>
      <c r="V212" s="203">
        <f>U212*H212</f>
        <v>3.9000000000000005E-4</v>
      </c>
      <c r="W212" s="203">
        <v>0</v>
      </c>
      <c r="X212" s="204">
        <f>W212*H212</f>
        <v>0</v>
      </c>
      <c r="AR212" s="25" t="s">
        <v>163</v>
      </c>
      <c r="AT212" s="25" t="s">
        <v>158</v>
      </c>
      <c r="AU212" s="25" t="s">
        <v>87</v>
      </c>
      <c r="AY212" s="25" t="s">
        <v>154</v>
      </c>
      <c r="BE212" s="205">
        <f>IF(O212="základní",K212,0)</f>
        <v>0</v>
      </c>
      <c r="BF212" s="205">
        <f>IF(O212="snížená",K212,0)</f>
        <v>0</v>
      </c>
      <c r="BG212" s="205">
        <f>IF(O212="zákl. přenesená",K212,0)</f>
        <v>0</v>
      </c>
      <c r="BH212" s="205">
        <f>IF(O212="sníž. přenesená",K212,0)</f>
        <v>0</v>
      </c>
      <c r="BI212" s="205">
        <f>IF(O212="nulová",K212,0)</f>
        <v>0</v>
      </c>
      <c r="BJ212" s="25" t="s">
        <v>85</v>
      </c>
      <c r="BK212" s="205">
        <f>ROUND(P212*H212,2)</f>
        <v>0</v>
      </c>
      <c r="BL212" s="25" t="s">
        <v>163</v>
      </c>
      <c r="BM212" s="25" t="s">
        <v>340</v>
      </c>
    </row>
    <row r="213" spans="2:65" s="12" customFormat="1" ht="13.5">
      <c r="B213" s="206"/>
      <c r="D213" s="207" t="s">
        <v>166</v>
      </c>
      <c r="E213" s="208" t="s">
        <v>5</v>
      </c>
      <c r="F213" s="209" t="s">
        <v>341</v>
      </c>
      <c r="H213" s="210" t="s">
        <v>5</v>
      </c>
      <c r="I213" s="211"/>
      <c r="J213" s="211"/>
      <c r="M213" s="206"/>
      <c r="N213" s="212"/>
      <c r="O213" s="213"/>
      <c r="P213" s="213"/>
      <c r="Q213" s="213"/>
      <c r="R213" s="213"/>
      <c r="S213" s="213"/>
      <c r="T213" s="213"/>
      <c r="U213" s="213"/>
      <c r="V213" s="213"/>
      <c r="W213" s="213"/>
      <c r="X213" s="214"/>
      <c r="AT213" s="210" t="s">
        <v>166</v>
      </c>
      <c r="AU213" s="210" t="s">
        <v>87</v>
      </c>
      <c r="AV213" s="12" t="s">
        <v>85</v>
      </c>
      <c r="AW213" s="12" t="s">
        <v>7</v>
      </c>
      <c r="AX213" s="12" t="s">
        <v>78</v>
      </c>
      <c r="AY213" s="210" t="s">
        <v>154</v>
      </c>
    </row>
    <row r="214" spans="2:65" s="13" customFormat="1" ht="13.5">
      <c r="B214" s="215"/>
      <c r="D214" s="207" t="s">
        <v>166</v>
      </c>
      <c r="E214" s="224" t="s">
        <v>5</v>
      </c>
      <c r="F214" s="225" t="s">
        <v>342</v>
      </c>
      <c r="H214" s="226">
        <v>14.5</v>
      </c>
      <c r="I214" s="220"/>
      <c r="J214" s="220"/>
      <c r="M214" s="215"/>
      <c r="N214" s="221"/>
      <c r="O214" s="222"/>
      <c r="P214" s="222"/>
      <c r="Q214" s="222"/>
      <c r="R214" s="222"/>
      <c r="S214" s="222"/>
      <c r="T214" s="222"/>
      <c r="U214" s="222"/>
      <c r="V214" s="222"/>
      <c r="W214" s="222"/>
      <c r="X214" s="223"/>
      <c r="AT214" s="224" t="s">
        <v>166</v>
      </c>
      <c r="AU214" s="224" t="s">
        <v>87</v>
      </c>
      <c r="AV214" s="13" t="s">
        <v>87</v>
      </c>
      <c r="AW214" s="13" t="s">
        <v>7</v>
      </c>
      <c r="AX214" s="13" t="s">
        <v>78</v>
      </c>
      <c r="AY214" s="224" t="s">
        <v>154</v>
      </c>
    </row>
    <row r="215" spans="2:65" s="12" customFormat="1" ht="13.5">
      <c r="B215" s="206"/>
      <c r="D215" s="207" t="s">
        <v>166</v>
      </c>
      <c r="E215" s="208" t="s">
        <v>5</v>
      </c>
      <c r="F215" s="209" t="s">
        <v>218</v>
      </c>
      <c r="H215" s="210" t="s">
        <v>5</v>
      </c>
      <c r="I215" s="211"/>
      <c r="J215" s="211"/>
      <c r="M215" s="206"/>
      <c r="N215" s="212"/>
      <c r="O215" s="213"/>
      <c r="P215" s="213"/>
      <c r="Q215" s="213"/>
      <c r="R215" s="213"/>
      <c r="S215" s="213"/>
      <c r="T215" s="213"/>
      <c r="U215" s="213"/>
      <c r="V215" s="213"/>
      <c r="W215" s="213"/>
      <c r="X215" s="214"/>
      <c r="AT215" s="210" t="s">
        <v>166</v>
      </c>
      <c r="AU215" s="210" t="s">
        <v>87</v>
      </c>
      <c r="AV215" s="12" t="s">
        <v>85</v>
      </c>
      <c r="AW215" s="12" t="s">
        <v>7</v>
      </c>
      <c r="AX215" s="12" t="s">
        <v>78</v>
      </c>
      <c r="AY215" s="210" t="s">
        <v>154</v>
      </c>
    </row>
    <row r="216" spans="2:65" s="13" customFormat="1" ht="13.5">
      <c r="B216" s="215"/>
      <c r="D216" s="207" t="s">
        <v>166</v>
      </c>
      <c r="E216" s="224" t="s">
        <v>5</v>
      </c>
      <c r="F216" s="225" t="s">
        <v>343</v>
      </c>
      <c r="H216" s="226">
        <v>24.5</v>
      </c>
      <c r="I216" s="220"/>
      <c r="J216" s="220"/>
      <c r="M216" s="215"/>
      <c r="N216" s="221"/>
      <c r="O216" s="222"/>
      <c r="P216" s="222"/>
      <c r="Q216" s="222"/>
      <c r="R216" s="222"/>
      <c r="S216" s="222"/>
      <c r="T216" s="222"/>
      <c r="U216" s="222"/>
      <c r="V216" s="222"/>
      <c r="W216" s="222"/>
      <c r="X216" s="223"/>
      <c r="AT216" s="224" t="s">
        <v>166</v>
      </c>
      <c r="AU216" s="224" t="s">
        <v>87</v>
      </c>
      <c r="AV216" s="13" t="s">
        <v>87</v>
      </c>
      <c r="AW216" s="13" t="s">
        <v>7</v>
      </c>
      <c r="AX216" s="13" t="s">
        <v>78</v>
      </c>
      <c r="AY216" s="224" t="s">
        <v>154</v>
      </c>
    </row>
    <row r="217" spans="2:65" s="14" customFormat="1" ht="13.5">
      <c r="B217" s="227"/>
      <c r="D217" s="216" t="s">
        <v>166</v>
      </c>
      <c r="E217" s="228" t="s">
        <v>5</v>
      </c>
      <c r="F217" s="229" t="s">
        <v>189</v>
      </c>
      <c r="H217" s="230">
        <v>39</v>
      </c>
      <c r="I217" s="231"/>
      <c r="J217" s="231"/>
      <c r="M217" s="227"/>
      <c r="N217" s="232"/>
      <c r="O217" s="233"/>
      <c r="P217" s="233"/>
      <c r="Q217" s="233"/>
      <c r="R217" s="233"/>
      <c r="S217" s="233"/>
      <c r="T217" s="233"/>
      <c r="U217" s="233"/>
      <c r="V217" s="233"/>
      <c r="W217" s="233"/>
      <c r="X217" s="234"/>
      <c r="AT217" s="235" t="s">
        <v>166</v>
      </c>
      <c r="AU217" s="235" t="s">
        <v>87</v>
      </c>
      <c r="AV217" s="14" t="s">
        <v>163</v>
      </c>
      <c r="AW217" s="14" t="s">
        <v>7</v>
      </c>
      <c r="AX217" s="14" t="s">
        <v>85</v>
      </c>
      <c r="AY217" s="235" t="s">
        <v>154</v>
      </c>
    </row>
    <row r="218" spans="2:65" s="1" customFormat="1" ht="22.5" customHeight="1">
      <c r="B218" s="193"/>
      <c r="C218" s="236" t="s">
        <v>344</v>
      </c>
      <c r="D218" s="236" t="s">
        <v>191</v>
      </c>
      <c r="E218" s="237" t="s">
        <v>345</v>
      </c>
      <c r="F218" s="238" t="s">
        <v>346</v>
      </c>
      <c r="G218" s="239" t="s">
        <v>347</v>
      </c>
      <c r="H218" s="240">
        <v>41.41</v>
      </c>
      <c r="I218" s="241"/>
      <c r="J218" s="242"/>
      <c r="K218" s="243">
        <f>ROUND(P218*H218,2)</f>
        <v>0</v>
      </c>
      <c r="L218" s="238" t="s">
        <v>162</v>
      </c>
      <c r="M218" s="244"/>
      <c r="N218" s="245" t="s">
        <v>5</v>
      </c>
      <c r="O218" s="202" t="s">
        <v>47</v>
      </c>
      <c r="P218" s="130">
        <f>I218+J218</f>
        <v>0</v>
      </c>
      <c r="Q218" s="130">
        <f>ROUND(I218*H218,2)</f>
        <v>0</v>
      </c>
      <c r="R218" s="130">
        <f>ROUND(J218*H218,2)</f>
        <v>0</v>
      </c>
      <c r="S218" s="43"/>
      <c r="T218" s="203">
        <f>S218*H218</f>
        <v>0</v>
      </c>
      <c r="U218" s="203">
        <v>1.09E-3</v>
      </c>
      <c r="V218" s="203">
        <f>U218*H218</f>
        <v>4.5136900000000001E-2</v>
      </c>
      <c r="W218" s="203">
        <v>0</v>
      </c>
      <c r="X218" s="204">
        <f>W218*H218</f>
        <v>0</v>
      </c>
      <c r="AR218" s="25" t="s">
        <v>195</v>
      </c>
      <c r="AT218" s="25" t="s">
        <v>191</v>
      </c>
      <c r="AU218" s="25" t="s">
        <v>87</v>
      </c>
      <c r="AY218" s="25" t="s">
        <v>154</v>
      </c>
      <c r="BE218" s="205">
        <f>IF(O218="základní",K218,0)</f>
        <v>0</v>
      </c>
      <c r="BF218" s="205">
        <f>IF(O218="snížená",K218,0)</f>
        <v>0</v>
      </c>
      <c r="BG218" s="205">
        <f>IF(O218="zákl. přenesená",K218,0)</f>
        <v>0</v>
      </c>
      <c r="BH218" s="205">
        <f>IF(O218="sníž. přenesená",K218,0)</f>
        <v>0</v>
      </c>
      <c r="BI218" s="205">
        <f>IF(O218="nulová",K218,0)</f>
        <v>0</v>
      </c>
      <c r="BJ218" s="25" t="s">
        <v>85</v>
      </c>
      <c r="BK218" s="205">
        <f>ROUND(P218*H218,2)</f>
        <v>0</v>
      </c>
      <c r="BL218" s="25" t="s">
        <v>163</v>
      </c>
      <c r="BM218" s="25" t="s">
        <v>348</v>
      </c>
    </row>
    <row r="219" spans="2:65" s="13" customFormat="1" ht="13.5">
      <c r="B219" s="215"/>
      <c r="D219" s="207" t="s">
        <v>166</v>
      </c>
      <c r="E219" s="224" t="s">
        <v>5</v>
      </c>
      <c r="F219" s="225" t="s">
        <v>349</v>
      </c>
      <c r="H219" s="226">
        <v>41.41</v>
      </c>
      <c r="I219" s="220"/>
      <c r="J219" s="220"/>
      <c r="M219" s="215"/>
      <c r="N219" s="221"/>
      <c r="O219" s="222"/>
      <c r="P219" s="222"/>
      <c r="Q219" s="222"/>
      <c r="R219" s="222"/>
      <c r="S219" s="222"/>
      <c r="T219" s="222"/>
      <c r="U219" s="222"/>
      <c r="V219" s="222"/>
      <c r="W219" s="222"/>
      <c r="X219" s="223"/>
      <c r="AT219" s="224" t="s">
        <v>166</v>
      </c>
      <c r="AU219" s="224" t="s">
        <v>87</v>
      </c>
      <c r="AV219" s="13" t="s">
        <v>87</v>
      </c>
      <c r="AW219" s="13" t="s">
        <v>7</v>
      </c>
      <c r="AX219" s="13" t="s">
        <v>85</v>
      </c>
      <c r="AY219" s="224" t="s">
        <v>154</v>
      </c>
    </row>
    <row r="220" spans="2:65" s="11" customFormat="1" ht="29.85" customHeight="1">
      <c r="B220" s="176"/>
      <c r="D220" s="177" t="s">
        <v>77</v>
      </c>
      <c r="E220" s="188" t="s">
        <v>195</v>
      </c>
      <c r="F220" s="188" t="s">
        <v>350</v>
      </c>
      <c r="I220" s="179"/>
      <c r="J220" s="179"/>
      <c r="K220" s="189">
        <f>BK220</f>
        <v>0</v>
      </c>
      <c r="M220" s="176"/>
      <c r="N220" s="181"/>
      <c r="O220" s="182"/>
      <c r="P220" s="182"/>
      <c r="Q220" s="183">
        <f>Q221</f>
        <v>0</v>
      </c>
      <c r="R220" s="183">
        <f>R221</f>
        <v>0</v>
      </c>
      <c r="S220" s="182"/>
      <c r="T220" s="184">
        <f>T221</f>
        <v>0</v>
      </c>
      <c r="U220" s="182"/>
      <c r="V220" s="184">
        <f>V221</f>
        <v>1.0571600000000001</v>
      </c>
      <c r="W220" s="182"/>
      <c r="X220" s="185">
        <f>X221</f>
        <v>0</v>
      </c>
      <c r="AR220" s="177" t="s">
        <v>85</v>
      </c>
      <c r="AT220" s="186" t="s">
        <v>77</v>
      </c>
      <c r="AU220" s="186" t="s">
        <v>85</v>
      </c>
      <c r="AY220" s="177" t="s">
        <v>154</v>
      </c>
      <c r="BK220" s="187">
        <f>BK221</f>
        <v>0</v>
      </c>
    </row>
    <row r="221" spans="2:65" s="11" customFormat="1" ht="14.85" customHeight="1">
      <c r="B221" s="176"/>
      <c r="D221" s="190" t="s">
        <v>77</v>
      </c>
      <c r="E221" s="191" t="s">
        <v>351</v>
      </c>
      <c r="F221" s="191" t="s">
        <v>352</v>
      </c>
      <c r="I221" s="179"/>
      <c r="J221" s="179"/>
      <c r="K221" s="192">
        <f>BK221</f>
        <v>0</v>
      </c>
      <c r="M221" s="176"/>
      <c r="N221" s="181"/>
      <c r="O221" s="182"/>
      <c r="P221" s="182"/>
      <c r="Q221" s="183">
        <f>SUM(Q222:Q225)</f>
        <v>0</v>
      </c>
      <c r="R221" s="183">
        <f>SUM(R222:R225)</f>
        <v>0</v>
      </c>
      <c r="S221" s="182"/>
      <c r="T221" s="184">
        <f>SUM(T222:T225)</f>
        <v>0</v>
      </c>
      <c r="U221" s="182"/>
      <c r="V221" s="184">
        <f>SUM(V222:V225)</f>
        <v>1.0571600000000001</v>
      </c>
      <c r="W221" s="182"/>
      <c r="X221" s="185">
        <f>SUM(X222:X225)</f>
        <v>0</v>
      </c>
      <c r="AR221" s="177" t="s">
        <v>85</v>
      </c>
      <c r="AT221" s="186" t="s">
        <v>77</v>
      </c>
      <c r="AU221" s="186" t="s">
        <v>87</v>
      </c>
      <c r="AY221" s="177" t="s">
        <v>154</v>
      </c>
      <c r="BK221" s="187">
        <f>SUM(BK222:BK225)</f>
        <v>0</v>
      </c>
    </row>
    <row r="222" spans="2:65" s="1" customFormat="1" ht="31.5" customHeight="1">
      <c r="B222" s="193"/>
      <c r="C222" s="194" t="s">
        <v>353</v>
      </c>
      <c r="D222" s="194" t="s">
        <v>158</v>
      </c>
      <c r="E222" s="195" t="s">
        <v>354</v>
      </c>
      <c r="F222" s="196" t="s">
        <v>355</v>
      </c>
      <c r="G222" s="197" t="s">
        <v>347</v>
      </c>
      <c r="H222" s="198">
        <v>2</v>
      </c>
      <c r="I222" s="199"/>
      <c r="J222" s="199"/>
      <c r="K222" s="200">
        <f>ROUND(P222*H222,2)</f>
        <v>0</v>
      </c>
      <c r="L222" s="196" t="s">
        <v>162</v>
      </c>
      <c r="M222" s="42"/>
      <c r="N222" s="201" t="s">
        <v>5</v>
      </c>
      <c r="O222" s="202" t="s">
        <v>47</v>
      </c>
      <c r="P222" s="130">
        <f>I222+J222</f>
        <v>0</v>
      </c>
      <c r="Q222" s="130">
        <f>ROUND(I222*H222,2)</f>
        <v>0</v>
      </c>
      <c r="R222" s="130">
        <f>ROUND(J222*H222,2)</f>
        <v>0</v>
      </c>
      <c r="S222" s="43"/>
      <c r="T222" s="203">
        <f>S222*H222</f>
        <v>0</v>
      </c>
      <c r="U222" s="203">
        <v>0.31108000000000002</v>
      </c>
      <c r="V222" s="203">
        <f>U222*H222</f>
        <v>0.62216000000000005</v>
      </c>
      <c r="W222" s="203">
        <v>0</v>
      </c>
      <c r="X222" s="204">
        <f>W222*H222</f>
        <v>0</v>
      </c>
      <c r="AR222" s="25" t="s">
        <v>163</v>
      </c>
      <c r="AT222" s="25" t="s">
        <v>158</v>
      </c>
      <c r="AU222" s="25" t="s">
        <v>164</v>
      </c>
      <c r="AY222" s="25" t="s">
        <v>154</v>
      </c>
      <c r="BE222" s="205">
        <f>IF(O222="základní",K222,0)</f>
        <v>0</v>
      </c>
      <c r="BF222" s="205">
        <f>IF(O222="snížená",K222,0)</f>
        <v>0</v>
      </c>
      <c r="BG222" s="205">
        <f>IF(O222="zákl. přenesená",K222,0)</f>
        <v>0</v>
      </c>
      <c r="BH222" s="205">
        <f>IF(O222="sníž. přenesená",K222,0)</f>
        <v>0</v>
      </c>
      <c r="BI222" s="205">
        <f>IF(O222="nulová",K222,0)</f>
        <v>0</v>
      </c>
      <c r="BJ222" s="25" t="s">
        <v>85</v>
      </c>
      <c r="BK222" s="205">
        <f>ROUND(P222*H222,2)</f>
        <v>0</v>
      </c>
      <c r="BL222" s="25" t="s">
        <v>163</v>
      </c>
      <c r="BM222" s="25" t="s">
        <v>356</v>
      </c>
    </row>
    <row r="223" spans="2:65" s="13" customFormat="1" ht="13.5">
      <c r="B223" s="215"/>
      <c r="D223" s="216" t="s">
        <v>166</v>
      </c>
      <c r="E223" s="217" t="s">
        <v>5</v>
      </c>
      <c r="F223" s="218" t="s">
        <v>87</v>
      </c>
      <c r="H223" s="219">
        <v>2</v>
      </c>
      <c r="I223" s="220"/>
      <c r="J223" s="220"/>
      <c r="M223" s="215"/>
      <c r="N223" s="221"/>
      <c r="O223" s="222"/>
      <c r="P223" s="222"/>
      <c r="Q223" s="222"/>
      <c r="R223" s="222"/>
      <c r="S223" s="222"/>
      <c r="T223" s="222"/>
      <c r="U223" s="222"/>
      <c r="V223" s="222"/>
      <c r="W223" s="222"/>
      <c r="X223" s="223"/>
      <c r="AT223" s="224" t="s">
        <v>166</v>
      </c>
      <c r="AU223" s="224" t="s">
        <v>164</v>
      </c>
      <c r="AV223" s="13" t="s">
        <v>87</v>
      </c>
      <c r="AW223" s="13" t="s">
        <v>7</v>
      </c>
      <c r="AX223" s="13" t="s">
        <v>85</v>
      </c>
      <c r="AY223" s="224" t="s">
        <v>154</v>
      </c>
    </row>
    <row r="224" spans="2:65" s="1" customFormat="1" ht="22.5" customHeight="1">
      <c r="B224" s="193"/>
      <c r="C224" s="194" t="s">
        <v>357</v>
      </c>
      <c r="D224" s="194" t="s">
        <v>158</v>
      </c>
      <c r="E224" s="195" t="s">
        <v>358</v>
      </c>
      <c r="F224" s="196" t="s">
        <v>359</v>
      </c>
      <c r="G224" s="197" t="s">
        <v>171</v>
      </c>
      <c r="H224" s="198">
        <v>14.5</v>
      </c>
      <c r="I224" s="199"/>
      <c r="J224" s="199"/>
      <c r="K224" s="200">
        <f>ROUND(P224*H224,2)</f>
        <v>0</v>
      </c>
      <c r="L224" s="196" t="s">
        <v>5</v>
      </c>
      <c r="M224" s="42"/>
      <c r="N224" s="201" t="s">
        <v>5</v>
      </c>
      <c r="O224" s="202" t="s">
        <v>47</v>
      </c>
      <c r="P224" s="130">
        <f>I224+J224</f>
        <v>0</v>
      </c>
      <c r="Q224" s="130">
        <f>ROUND(I224*H224,2)</f>
        <v>0</v>
      </c>
      <c r="R224" s="130">
        <f>ROUND(J224*H224,2)</f>
        <v>0</v>
      </c>
      <c r="S224" s="43"/>
      <c r="T224" s="203">
        <f>S224*H224</f>
        <v>0</v>
      </c>
      <c r="U224" s="203">
        <v>0.03</v>
      </c>
      <c r="V224" s="203">
        <f>U224*H224</f>
        <v>0.435</v>
      </c>
      <c r="W224" s="203">
        <v>0</v>
      </c>
      <c r="X224" s="204">
        <f>W224*H224</f>
        <v>0</v>
      </c>
      <c r="AR224" s="25" t="s">
        <v>163</v>
      </c>
      <c r="AT224" s="25" t="s">
        <v>158</v>
      </c>
      <c r="AU224" s="25" t="s">
        <v>164</v>
      </c>
      <c r="AY224" s="25" t="s">
        <v>154</v>
      </c>
      <c r="BE224" s="205">
        <f>IF(O224="základní",K224,0)</f>
        <v>0</v>
      </c>
      <c r="BF224" s="205">
        <f>IF(O224="snížená",K224,0)</f>
        <v>0</v>
      </c>
      <c r="BG224" s="205">
        <f>IF(O224="zákl. přenesená",K224,0)</f>
        <v>0</v>
      </c>
      <c r="BH224" s="205">
        <f>IF(O224="sníž. přenesená",K224,0)</f>
        <v>0</v>
      </c>
      <c r="BI224" s="205">
        <f>IF(O224="nulová",K224,0)</f>
        <v>0</v>
      </c>
      <c r="BJ224" s="25" t="s">
        <v>85</v>
      </c>
      <c r="BK224" s="205">
        <f>ROUND(P224*H224,2)</f>
        <v>0</v>
      </c>
      <c r="BL224" s="25" t="s">
        <v>163</v>
      </c>
      <c r="BM224" s="25" t="s">
        <v>360</v>
      </c>
    </row>
    <row r="225" spans="2:65" s="13" customFormat="1" ht="13.5">
      <c r="B225" s="215"/>
      <c r="D225" s="207" t="s">
        <v>166</v>
      </c>
      <c r="E225" s="224" t="s">
        <v>5</v>
      </c>
      <c r="F225" s="225" t="s">
        <v>361</v>
      </c>
      <c r="H225" s="226">
        <v>14.5</v>
      </c>
      <c r="I225" s="220"/>
      <c r="J225" s="220"/>
      <c r="M225" s="215"/>
      <c r="N225" s="221"/>
      <c r="O225" s="222"/>
      <c r="P225" s="222"/>
      <c r="Q225" s="222"/>
      <c r="R225" s="222"/>
      <c r="S225" s="222"/>
      <c r="T225" s="222"/>
      <c r="U225" s="222"/>
      <c r="V225" s="222"/>
      <c r="W225" s="222"/>
      <c r="X225" s="223"/>
      <c r="AT225" s="224" t="s">
        <v>166</v>
      </c>
      <c r="AU225" s="224" t="s">
        <v>164</v>
      </c>
      <c r="AV225" s="13" t="s">
        <v>87</v>
      </c>
      <c r="AW225" s="13" t="s">
        <v>7</v>
      </c>
      <c r="AX225" s="13" t="s">
        <v>85</v>
      </c>
      <c r="AY225" s="224" t="s">
        <v>154</v>
      </c>
    </row>
    <row r="226" spans="2:65" s="11" customFormat="1" ht="29.85" customHeight="1">
      <c r="B226" s="176"/>
      <c r="D226" s="190" t="s">
        <v>77</v>
      </c>
      <c r="E226" s="191" t="s">
        <v>362</v>
      </c>
      <c r="F226" s="191" t="s">
        <v>363</v>
      </c>
      <c r="I226" s="179"/>
      <c r="J226" s="179"/>
      <c r="K226" s="192">
        <f>BK226</f>
        <v>0</v>
      </c>
      <c r="M226" s="176"/>
      <c r="N226" s="181"/>
      <c r="O226" s="182"/>
      <c r="P226" s="182"/>
      <c r="Q226" s="183">
        <f>Q227+SUM(Q228:Q232)</f>
        <v>0</v>
      </c>
      <c r="R226" s="183">
        <f>R227+SUM(R228:R232)</f>
        <v>0</v>
      </c>
      <c r="S226" s="182"/>
      <c r="T226" s="184">
        <f>T227+SUM(T228:T232)</f>
        <v>0</v>
      </c>
      <c r="U226" s="182"/>
      <c r="V226" s="184">
        <f>V227+SUM(V228:V232)</f>
        <v>9.4983560000000011</v>
      </c>
      <c r="W226" s="182"/>
      <c r="X226" s="185">
        <f>X227+SUM(X228:X232)</f>
        <v>0</v>
      </c>
      <c r="AR226" s="177" t="s">
        <v>85</v>
      </c>
      <c r="AT226" s="186" t="s">
        <v>77</v>
      </c>
      <c r="AU226" s="186" t="s">
        <v>85</v>
      </c>
      <c r="AY226" s="177" t="s">
        <v>154</v>
      </c>
      <c r="BK226" s="187">
        <f>BK227+SUM(BK228:BK232)</f>
        <v>0</v>
      </c>
    </row>
    <row r="227" spans="2:65" s="1" customFormat="1" ht="31.5" customHeight="1">
      <c r="B227" s="193"/>
      <c r="C227" s="194" t="s">
        <v>364</v>
      </c>
      <c r="D227" s="194" t="s">
        <v>158</v>
      </c>
      <c r="E227" s="195" t="s">
        <v>365</v>
      </c>
      <c r="F227" s="196" t="s">
        <v>366</v>
      </c>
      <c r="G227" s="197" t="s">
        <v>171</v>
      </c>
      <c r="H227" s="198">
        <v>60.2</v>
      </c>
      <c r="I227" s="199"/>
      <c r="J227" s="199"/>
      <c r="K227" s="200">
        <f>ROUND(P227*H227,2)</f>
        <v>0</v>
      </c>
      <c r="L227" s="196" t="s">
        <v>162</v>
      </c>
      <c r="M227" s="42"/>
      <c r="N227" s="201" t="s">
        <v>5</v>
      </c>
      <c r="O227" s="202" t="s">
        <v>47</v>
      </c>
      <c r="P227" s="130">
        <f>I227+J227</f>
        <v>0</v>
      </c>
      <c r="Q227" s="130">
        <f>ROUND(I227*H227,2)</f>
        <v>0</v>
      </c>
      <c r="R227" s="130">
        <f>ROUND(J227*H227,2)</f>
        <v>0</v>
      </c>
      <c r="S227" s="43"/>
      <c r="T227" s="203">
        <f>S227*H227</f>
        <v>0</v>
      </c>
      <c r="U227" s="203">
        <v>0.1295</v>
      </c>
      <c r="V227" s="203">
        <f>U227*H227</f>
        <v>7.7959000000000005</v>
      </c>
      <c r="W227" s="203">
        <v>0</v>
      </c>
      <c r="X227" s="204">
        <f>W227*H227</f>
        <v>0</v>
      </c>
      <c r="AR227" s="25" t="s">
        <v>163</v>
      </c>
      <c r="AT227" s="25" t="s">
        <v>158</v>
      </c>
      <c r="AU227" s="25" t="s">
        <v>87</v>
      </c>
      <c r="AY227" s="25" t="s">
        <v>154</v>
      </c>
      <c r="BE227" s="205">
        <f>IF(O227="základní",K227,0)</f>
        <v>0</v>
      </c>
      <c r="BF227" s="205">
        <f>IF(O227="snížená",K227,0)</f>
        <v>0</v>
      </c>
      <c r="BG227" s="205">
        <f>IF(O227="zákl. přenesená",K227,0)</f>
        <v>0</v>
      </c>
      <c r="BH227" s="205">
        <f>IF(O227="sníž. přenesená",K227,0)</f>
        <v>0</v>
      </c>
      <c r="BI227" s="205">
        <f>IF(O227="nulová",K227,0)</f>
        <v>0</v>
      </c>
      <c r="BJ227" s="25" t="s">
        <v>85</v>
      </c>
      <c r="BK227" s="205">
        <f>ROUND(P227*H227,2)</f>
        <v>0</v>
      </c>
      <c r="BL227" s="25" t="s">
        <v>163</v>
      </c>
      <c r="BM227" s="25" t="s">
        <v>367</v>
      </c>
    </row>
    <row r="228" spans="2:65" s="12" customFormat="1" ht="13.5">
      <c r="B228" s="206"/>
      <c r="D228" s="207" t="s">
        <v>166</v>
      </c>
      <c r="E228" s="208" t="s">
        <v>5</v>
      </c>
      <c r="F228" s="209" t="s">
        <v>368</v>
      </c>
      <c r="H228" s="210" t="s">
        <v>5</v>
      </c>
      <c r="I228" s="211"/>
      <c r="J228" s="211"/>
      <c r="M228" s="206"/>
      <c r="N228" s="212"/>
      <c r="O228" s="213"/>
      <c r="P228" s="213"/>
      <c r="Q228" s="213"/>
      <c r="R228" s="213"/>
      <c r="S228" s="213"/>
      <c r="T228" s="213"/>
      <c r="U228" s="213"/>
      <c r="V228" s="213"/>
      <c r="W228" s="213"/>
      <c r="X228" s="214"/>
      <c r="AT228" s="210" t="s">
        <v>166</v>
      </c>
      <c r="AU228" s="210" t="s">
        <v>87</v>
      </c>
      <c r="AV228" s="12" t="s">
        <v>85</v>
      </c>
      <c r="AW228" s="12" t="s">
        <v>7</v>
      </c>
      <c r="AX228" s="12" t="s">
        <v>78</v>
      </c>
      <c r="AY228" s="210" t="s">
        <v>154</v>
      </c>
    </row>
    <row r="229" spans="2:65" s="13" customFormat="1" ht="13.5">
      <c r="B229" s="215"/>
      <c r="D229" s="216" t="s">
        <v>166</v>
      </c>
      <c r="E229" s="217" t="s">
        <v>5</v>
      </c>
      <c r="F229" s="218" t="s">
        <v>369</v>
      </c>
      <c r="H229" s="219">
        <v>60.2</v>
      </c>
      <c r="I229" s="220"/>
      <c r="J229" s="220"/>
      <c r="M229" s="215"/>
      <c r="N229" s="221"/>
      <c r="O229" s="222"/>
      <c r="P229" s="222"/>
      <c r="Q229" s="222"/>
      <c r="R229" s="222"/>
      <c r="S229" s="222"/>
      <c r="T229" s="222"/>
      <c r="U229" s="222"/>
      <c r="V229" s="222"/>
      <c r="W229" s="222"/>
      <c r="X229" s="223"/>
      <c r="AT229" s="224" t="s">
        <v>166</v>
      </c>
      <c r="AU229" s="224" t="s">
        <v>87</v>
      </c>
      <c r="AV229" s="13" t="s">
        <v>87</v>
      </c>
      <c r="AW229" s="13" t="s">
        <v>7</v>
      </c>
      <c r="AX229" s="13" t="s">
        <v>85</v>
      </c>
      <c r="AY229" s="224" t="s">
        <v>154</v>
      </c>
    </row>
    <row r="230" spans="2:65" s="1" customFormat="1" ht="22.5" customHeight="1">
      <c r="B230" s="193"/>
      <c r="C230" s="236" t="s">
        <v>370</v>
      </c>
      <c r="D230" s="236" t="s">
        <v>191</v>
      </c>
      <c r="E230" s="237" t="s">
        <v>371</v>
      </c>
      <c r="F230" s="238" t="s">
        <v>372</v>
      </c>
      <c r="G230" s="239" t="s">
        <v>347</v>
      </c>
      <c r="H230" s="240">
        <v>121.604</v>
      </c>
      <c r="I230" s="241"/>
      <c r="J230" s="242"/>
      <c r="K230" s="243">
        <f>ROUND(P230*H230,2)</f>
        <v>0</v>
      </c>
      <c r="L230" s="238" t="s">
        <v>162</v>
      </c>
      <c r="M230" s="244"/>
      <c r="N230" s="245" t="s">
        <v>5</v>
      </c>
      <c r="O230" s="202" t="s">
        <v>47</v>
      </c>
      <c r="P230" s="130">
        <f>I230+J230</f>
        <v>0</v>
      </c>
      <c r="Q230" s="130">
        <f>ROUND(I230*H230,2)</f>
        <v>0</v>
      </c>
      <c r="R230" s="130">
        <f>ROUND(J230*H230,2)</f>
        <v>0</v>
      </c>
      <c r="S230" s="43"/>
      <c r="T230" s="203">
        <f>S230*H230</f>
        <v>0</v>
      </c>
      <c r="U230" s="203">
        <v>1.4E-2</v>
      </c>
      <c r="V230" s="203">
        <f>U230*H230</f>
        <v>1.702456</v>
      </c>
      <c r="W230" s="203">
        <v>0</v>
      </c>
      <c r="X230" s="204">
        <f>W230*H230</f>
        <v>0</v>
      </c>
      <c r="AR230" s="25" t="s">
        <v>195</v>
      </c>
      <c r="AT230" s="25" t="s">
        <v>191</v>
      </c>
      <c r="AU230" s="25" t="s">
        <v>87</v>
      </c>
      <c r="AY230" s="25" t="s">
        <v>154</v>
      </c>
      <c r="BE230" s="205">
        <f>IF(O230="základní",K230,0)</f>
        <v>0</v>
      </c>
      <c r="BF230" s="205">
        <f>IF(O230="snížená",K230,0)</f>
        <v>0</v>
      </c>
      <c r="BG230" s="205">
        <f>IF(O230="zákl. přenesená",K230,0)</f>
        <v>0</v>
      </c>
      <c r="BH230" s="205">
        <f>IF(O230="sníž. přenesená",K230,0)</f>
        <v>0</v>
      </c>
      <c r="BI230" s="205">
        <f>IF(O230="nulová",K230,0)</f>
        <v>0</v>
      </c>
      <c r="BJ230" s="25" t="s">
        <v>85</v>
      </c>
      <c r="BK230" s="205">
        <f>ROUND(P230*H230,2)</f>
        <v>0</v>
      </c>
      <c r="BL230" s="25" t="s">
        <v>163</v>
      </c>
      <c r="BM230" s="25" t="s">
        <v>373</v>
      </c>
    </row>
    <row r="231" spans="2:65" s="13" customFormat="1" ht="13.5">
      <c r="B231" s="215"/>
      <c r="D231" s="207" t="s">
        <v>166</v>
      </c>
      <c r="E231" s="224" t="s">
        <v>5</v>
      </c>
      <c r="F231" s="225" t="s">
        <v>374</v>
      </c>
      <c r="H231" s="226">
        <v>121.604</v>
      </c>
      <c r="I231" s="220"/>
      <c r="J231" s="220"/>
      <c r="M231" s="215"/>
      <c r="N231" s="221"/>
      <c r="O231" s="222"/>
      <c r="P231" s="222"/>
      <c r="Q231" s="222"/>
      <c r="R231" s="222"/>
      <c r="S231" s="222"/>
      <c r="T231" s="222"/>
      <c r="U231" s="222"/>
      <c r="V231" s="222"/>
      <c r="W231" s="222"/>
      <c r="X231" s="223"/>
      <c r="AT231" s="224" t="s">
        <v>166</v>
      </c>
      <c r="AU231" s="224" t="s">
        <v>87</v>
      </c>
      <c r="AV231" s="13" t="s">
        <v>87</v>
      </c>
      <c r="AW231" s="13" t="s">
        <v>7</v>
      </c>
      <c r="AX231" s="13" t="s">
        <v>85</v>
      </c>
      <c r="AY231" s="224" t="s">
        <v>154</v>
      </c>
    </row>
    <row r="232" spans="2:65" s="11" customFormat="1" ht="22.35" customHeight="1">
      <c r="B232" s="176"/>
      <c r="D232" s="190" t="s">
        <v>77</v>
      </c>
      <c r="E232" s="191" t="s">
        <v>375</v>
      </c>
      <c r="F232" s="191" t="s">
        <v>376</v>
      </c>
      <c r="I232" s="179"/>
      <c r="J232" s="179"/>
      <c r="K232" s="192">
        <f>BK232</f>
        <v>0</v>
      </c>
      <c r="M232" s="176"/>
      <c r="N232" s="181"/>
      <c r="O232" s="182"/>
      <c r="P232" s="182"/>
      <c r="Q232" s="183">
        <f>Q233+SUM(Q234:Q239)</f>
        <v>0</v>
      </c>
      <c r="R232" s="183">
        <f>R233+SUM(R234:R239)</f>
        <v>0</v>
      </c>
      <c r="S232" s="182"/>
      <c r="T232" s="184">
        <f>T233+SUM(T234:T239)</f>
        <v>0</v>
      </c>
      <c r="U232" s="182"/>
      <c r="V232" s="184">
        <f>V233+SUM(V234:V239)</f>
        <v>0</v>
      </c>
      <c r="W232" s="182"/>
      <c r="X232" s="185">
        <f>X233+SUM(X234:X239)</f>
        <v>0</v>
      </c>
      <c r="AR232" s="177" t="s">
        <v>85</v>
      </c>
      <c r="AT232" s="186" t="s">
        <v>77</v>
      </c>
      <c r="AU232" s="186" t="s">
        <v>87</v>
      </c>
      <c r="AY232" s="177" t="s">
        <v>154</v>
      </c>
      <c r="BK232" s="187">
        <f>BK233+SUM(BK234:BK239)</f>
        <v>0</v>
      </c>
    </row>
    <row r="233" spans="2:65" s="1" customFormat="1" ht="22.5" customHeight="1">
      <c r="B233" s="193"/>
      <c r="C233" s="194" t="s">
        <v>377</v>
      </c>
      <c r="D233" s="194" t="s">
        <v>158</v>
      </c>
      <c r="E233" s="195" t="s">
        <v>378</v>
      </c>
      <c r="F233" s="196" t="s">
        <v>379</v>
      </c>
      <c r="G233" s="197" t="s">
        <v>194</v>
      </c>
      <c r="H233" s="198">
        <v>2.9809999999999999</v>
      </c>
      <c r="I233" s="199"/>
      <c r="J233" s="199"/>
      <c r="K233" s="200">
        <f>ROUND(P233*H233,2)</f>
        <v>0</v>
      </c>
      <c r="L233" s="196" t="s">
        <v>162</v>
      </c>
      <c r="M233" s="42"/>
      <c r="N233" s="201" t="s">
        <v>5</v>
      </c>
      <c r="O233" s="202" t="s">
        <v>47</v>
      </c>
      <c r="P233" s="130">
        <f>I233+J233</f>
        <v>0</v>
      </c>
      <c r="Q233" s="130">
        <f>ROUND(I233*H233,2)</f>
        <v>0</v>
      </c>
      <c r="R233" s="130">
        <f>ROUND(J233*H233,2)</f>
        <v>0</v>
      </c>
      <c r="S233" s="43"/>
      <c r="T233" s="203">
        <f>S233*H233</f>
        <v>0</v>
      </c>
      <c r="U233" s="203">
        <v>0</v>
      </c>
      <c r="V233" s="203">
        <f>U233*H233</f>
        <v>0</v>
      </c>
      <c r="W233" s="203">
        <v>0</v>
      </c>
      <c r="X233" s="204">
        <f>W233*H233</f>
        <v>0</v>
      </c>
      <c r="AR233" s="25" t="s">
        <v>163</v>
      </c>
      <c r="AT233" s="25" t="s">
        <v>158</v>
      </c>
      <c r="AU233" s="25" t="s">
        <v>164</v>
      </c>
      <c r="AY233" s="25" t="s">
        <v>154</v>
      </c>
      <c r="BE233" s="205">
        <f>IF(O233="základní",K233,0)</f>
        <v>0</v>
      </c>
      <c r="BF233" s="205">
        <f>IF(O233="snížená",K233,0)</f>
        <v>0</v>
      </c>
      <c r="BG233" s="205">
        <f>IF(O233="zákl. přenesená",K233,0)</f>
        <v>0</v>
      </c>
      <c r="BH233" s="205">
        <f>IF(O233="sníž. přenesená",K233,0)</f>
        <v>0</v>
      </c>
      <c r="BI233" s="205">
        <f>IF(O233="nulová",K233,0)</f>
        <v>0</v>
      </c>
      <c r="BJ233" s="25" t="s">
        <v>85</v>
      </c>
      <c r="BK233" s="205">
        <f>ROUND(P233*H233,2)</f>
        <v>0</v>
      </c>
      <c r="BL233" s="25" t="s">
        <v>163</v>
      </c>
      <c r="BM233" s="25" t="s">
        <v>380</v>
      </c>
    </row>
    <row r="234" spans="2:65" s="1" customFormat="1" ht="22.5" customHeight="1">
      <c r="B234" s="193"/>
      <c r="C234" s="194" t="s">
        <v>381</v>
      </c>
      <c r="D234" s="194" t="s">
        <v>158</v>
      </c>
      <c r="E234" s="195" t="s">
        <v>382</v>
      </c>
      <c r="F234" s="196" t="s">
        <v>383</v>
      </c>
      <c r="G234" s="197" t="s">
        <v>194</v>
      </c>
      <c r="H234" s="198">
        <v>26.829000000000001</v>
      </c>
      <c r="I234" s="199"/>
      <c r="J234" s="199"/>
      <c r="K234" s="200">
        <f>ROUND(P234*H234,2)</f>
        <v>0</v>
      </c>
      <c r="L234" s="196" t="s">
        <v>162</v>
      </c>
      <c r="M234" s="42"/>
      <c r="N234" s="201" t="s">
        <v>5</v>
      </c>
      <c r="O234" s="202" t="s">
        <v>47</v>
      </c>
      <c r="P234" s="130">
        <f>I234+J234</f>
        <v>0</v>
      </c>
      <c r="Q234" s="130">
        <f>ROUND(I234*H234,2)</f>
        <v>0</v>
      </c>
      <c r="R234" s="130">
        <f>ROUND(J234*H234,2)</f>
        <v>0</v>
      </c>
      <c r="S234" s="43"/>
      <c r="T234" s="203">
        <f>S234*H234</f>
        <v>0</v>
      </c>
      <c r="U234" s="203">
        <v>0</v>
      </c>
      <c r="V234" s="203">
        <f>U234*H234</f>
        <v>0</v>
      </c>
      <c r="W234" s="203">
        <v>0</v>
      </c>
      <c r="X234" s="204">
        <f>W234*H234</f>
        <v>0</v>
      </c>
      <c r="AR234" s="25" t="s">
        <v>163</v>
      </c>
      <c r="AT234" s="25" t="s">
        <v>158</v>
      </c>
      <c r="AU234" s="25" t="s">
        <v>164</v>
      </c>
      <c r="AY234" s="25" t="s">
        <v>154</v>
      </c>
      <c r="BE234" s="205">
        <f>IF(O234="základní",K234,0)</f>
        <v>0</v>
      </c>
      <c r="BF234" s="205">
        <f>IF(O234="snížená",K234,0)</f>
        <v>0</v>
      </c>
      <c r="BG234" s="205">
        <f>IF(O234="zákl. přenesená",K234,0)</f>
        <v>0</v>
      </c>
      <c r="BH234" s="205">
        <f>IF(O234="sníž. přenesená",K234,0)</f>
        <v>0</v>
      </c>
      <c r="BI234" s="205">
        <f>IF(O234="nulová",K234,0)</f>
        <v>0</v>
      </c>
      <c r="BJ234" s="25" t="s">
        <v>85</v>
      </c>
      <c r="BK234" s="205">
        <f>ROUND(P234*H234,2)</f>
        <v>0</v>
      </c>
      <c r="BL234" s="25" t="s">
        <v>163</v>
      </c>
      <c r="BM234" s="25" t="s">
        <v>384</v>
      </c>
    </row>
    <row r="235" spans="2:65" s="13" customFormat="1" ht="13.5">
      <c r="B235" s="215"/>
      <c r="D235" s="216" t="s">
        <v>166</v>
      </c>
      <c r="E235" s="217" t="s">
        <v>5</v>
      </c>
      <c r="F235" s="218" t="s">
        <v>385</v>
      </c>
      <c r="H235" s="219">
        <v>26.829000000000001</v>
      </c>
      <c r="I235" s="220"/>
      <c r="J235" s="220"/>
      <c r="M235" s="215"/>
      <c r="N235" s="221"/>
      <c r="O235" s="222"/>
      <c r="P235" s="222"/>
      <c r="Q235" s="222"/>
      <c r="R235" s="222"/>
      <c r="S235" s="222"/>
      <c r="T235" s="222"/>
      <c r="U235" s="222"/>
      <c r="V235" s="222"/>
      <c r="W235" s="222"/>
      <c r="X235" s="223"/>
      <c r="AT235" s="224" t="s">
        <v>166</v>
      </c>
      <c r="AU235" s="224" t="s">
        <v>164</v>
      </c>
      <c r="AV235" s="13" t="s">
        <v>87</v>
      </c>
      <c r="AW235" s="13" t="s">
        <v>7</v>
      </c>
      <c r="AX235" s="13" t="s">
        <v>85</v>
      </c>
      <c r="AY235" s="224" t="s">
        <v>154</v>
      </c>
    </row>
    <row r="236" spans="2:65" s="1" customFormat="1" ht="22.5" customHeight="1">
      <c r="B236" s="193"/>
      <c r="C236" s="194" t="s">
        <v>386</v>
      </c>
      <c r="D236" s="194" t="s">
        <v>158</v>
      </c>
      <c r="E236" s="195" t="s">
        <v>387</v>
      </c>
      <c r="F236" s="196" t="s">
        <v>388</v>
      </c>
      <c r="G236" s="197" t="s">
        <v>194</v>
      </c>
      <c r="H236" s="198">
        <v>2.9809999999999999</v>
      </c>
      <c r="I236" s="199"/>
      <c r="J236" s="199"/>
      <c r="K236" s="200">
        <f>ROUND(P236*H236,2)</f>
        <v>0</v>
      </c>
      <c r="L236" s="196" t="s">
        <v>162</v>
      </c>
      <c r="M236" s="42"/>
      <c r="N236" s="201" t="s">
        <v>5</v>
      </c>
      <c r="O236" s="202" t="s">
        <v>47</v>
      </c>
      <c r="P236" s="130">
        <f>I236+J236</f>
        <v>0</v>
      </c>
      <c r="Q236" s="130">
        <f>ROUND(I236*H236,2)</f>
        <v>0</v>
      </c>
      <c r="R236" s="130">
        <f>ROUND(J236*H236,2)</f>
        <v>0</v>
      </c>
      <c r="S236" s="43"/>
      <c r="T236" s="203">
        <f>S236*H236</f>
        <v>0</v>
      </c>
      <c r="U236" s="203">
        <v>0</v>
      </c>
      <c r="V236" s="203">
        <f>U236*H236</f>
        <v>0</v>
      </c>
      <c r="W236" s="203">
        <v>0</v>
      </c>
      <c r="X236" s="204">
        <f>W236*H236</f>
        <v>0</v>
      </c>
      <c r="AR236" s="25" t="s">
        <v>163</v>
      </c>
      <c r="AT236" s="25" t="s">
        <v>158</v>
      </c>
      <c r="AU236" s="25" t="s">
        <v>164</v>
      </c>
      <c r="AY236" s="25" t="s">
        <v>154</v>
      </c>
      <c r="BE236" s="205">
        <f>IF(O236="základní",K236,0)</f>
        <v>0</v>
      </c>
      <c r="BF236" s="205">
        <f>IF(O236="snížená",K236,0)</f>
        <v>0</v>
      </c>
      <c r="BG236" s="205">
        <f>IF(O236="zákl. přenesená",K236,0)</f>
        <v>0</v>
      </c>
      <c r="BH236" s="205">
        <f>IF(O236="sníž. přenesená",K236,0)</f>
        <v>0</v>
      </c>
      <c r="BI236" s="205">
        <f>IF(O236="nulová",K236,0)</f>
        <v>0</v>
      </c>
      <c r="BJ236" s="25" t="s">
        <v>85</v>
      </c>
      <c r="BK236" s="205">
        <f>ROUND(P236*H236,2)</f>
        <v>0</v>
      </c>
      <c r="BL236" s="25" t="s">
        <v>163</v>
      </c>
      <c r="BM236" s="25" t="s">
        <v>389</v>
      </c>
    </row>
    <row r="237" spans="2:65" s="1" customFormat="1" ht="22.5" customHeight="1">
      <c r="B237" s="193"/>
      <c r="C237" s="194" t="s">
        <v>390</v>
      </c>
      <c r="D237" s="194" t="s">
        <v>158</v>
      </c>
      <c r="E237" s="195" t="s">
        <v>391</v>
      </c>
      <c r="F237" s="196" t="s">
        <v>392</v>
      </c>
      <c r="G237" s="197" t="s">
        <v>194</v>
      </c>
      <c r="H237" s="198">
        <v>2.9809999999999999</v>
      </c>
      <c r="I237" s="199"/>
      <c r="J237" s="199"/>
      <c r="K237" s="200">
        <f>ROUND(P237*H237,2)</f>
        <v>0</v>
      </c>
      <c r="L237" s="196" t="s">
        <v>162</v>
      </c>
      <c r="M237" s="42"/>
      <c r="N237" s="201" t="s">
        <v>5</v>
      </c>
      <c r="O237" s="202" t="s">
        <v>47</v>
      </c>
      <c r="P237" s="130">
        <f>I237+J237</f>
        <v>0</v>
      </c>
      <c r="Q237" s="130">
        <f>ROUND(I237*H237,2)</f>
        <v>0</v>
      </c>
      <c r="R237" s="130">
        <f>ROUND(J237*H237,2)</f>
        <v>0</v>
      </c>
      <c r="S237" s="43"/>
      <c r="T237" s="203">
        <f>S237*H237</f>
        <v>0</v>
      </c>
      <c r="U237" s="203">
        <v>0</v>
      </c>
      <c r="V237" s="203">
        <f>U237*H237</f>
        <v>0</v>
      </c>
      <c r="W237" s="203">
        <v>0</v>
      </c>
      <c r="X237" s="204">
        <f>W237*H237</f>
        <v>0</v>
      </c>
      <c r="AR237" s="25" t="s">
        <v>163</v>
      </c>
      <c r="AT237" s="25" t="s">
        <v>158</v>
      </c>
      <c r="AU237" s="25" t="s">
        <v>164</v>
      </c>
      <c r="AY237" s="25" t="s">
        <v>154</v>
      </c>
      <c r="BE237" s="205">
        <f>IF(O237="základní",K237,0)</f>
        <v>0</v>
      </c>
      <c r="BF237" s="205">
        <f>IF(O237="snížená",K237,0)</f>
        <v>0</v>
      </c>
      <c r="BG237" s="205">
        <f>IF(O237="zákl. přenesená",K237,0)</f>
        <v>0</v>
      </c>
      <c r="BH237" s="205">
        <f>IF(O237="sníž. přenesená",K237,0)</f>
        <v>0</v>
      </c>
      <c r="BI237" s="205">
        <f>IF(O237="nulová",K237,0)</f>
        <v>0</v>
      </c>
      <c r="BJ237" s="25" t="s">
        <v>85</v>
      </c>
      <c r="BK237" s="205">
        <f>ROUND(P237*H237,2)</f>
        <v>0</v>
      </c>
      <c r="BL237" s="25" t="s">
        <v>163</v>
      </c>
      <c r="BM237" s="25" t="s">
        <v>393</v>
      </c>
    </row>
    <row r="238" spans="2:65" s="13" customFormat="1" ht="13.5">
      <c r="B238" s="215"/>
      <c r="D238" s="207" t="s">
        <v>166</v>
      </c>
      <c r="E238" s="224" t="s">
        <v>5</v>
      </c>
      <c r="F238" s="225" t="s">
        <v>394</v>
      </c>
      <c r="H238" s="226">
        <v>2.9809999999999999</v>
      </c>
      <c r="I238" s="220"/>
      <c r="J238" s="220"/>
      <c r="M238" s="215"/>
      <c r="N238" s="221"/>
      <c r="O238" s="222"/>
      <c r="P238" s="222"/>
      <c r="Q238" s="222"/>
      <c r="R238" s="222"/>
      <c r="S238" s="222"/>
      <c r="T238" s="222"/>
      <c r="U238" s="222"/>
      <c r="V238" s="222"/>
      <c r="W238" s="222"/>
      <c r="X238" s="223"/>
      <c r="AT238" s="224" t="s">
        <v>166</v>
      </c>
      <c r="AU238" s="224" t="s">
        <v>164</v>
      </c>
      <c r="AV238" s="13" t="s">
        <v>87</v>
      </c>
      <c r="AW238" s="13" t="s">
        <v>7</v>
      </c>
      <c r="AX238" s="13" t="s">
        <v>85</v>
      </c>
      <c r="AY238" s="224" t="s">
        <v>154</v>
      </c>
    </row>
    <row r="239" spans="2:65" s="15" customFormat="1" ht="21.6" customHeight="1">
      <c r="B239" s="249"/>
      <c r="D239" s="250" t="s">
        <v>77</v>
      </c>
      <c r="E239" s="250" t="s">
        <v>395</v>
      </c>
      <c r="F239" s="250" t="s">
        <v>396</v>
      </c>
      <c r="I239" s="251"/>
      <c r="J239" s="251"/>
      <c r="K239" s="252">
        <f>BK239</f>
        <v>0</v>
      </c>
      <c r="M239" s="249"/>
      <c r="N239" s="253"/>
      <c r="O239" s="254"/>
      <c r="P239" s="254"/>
      <c r="Q239" s="252">
        <f>Q240</f>
        <v>0</v>
      </c>
      <c r="R239" s="252">
        <f>R240</f>
        <v>0</v>
      </c>
      <c r="S239" s="254"/>
      <c r="T239" s="255">
        <f>T240</f>
        <v>0</v>
      </c>
      <c r="U239" s="254"/>
      <c r="V239" s="255">
        <f>V240</f>
        <v>0</v>
      </c>
      <c r="W239" s="254"/>
      <c r="X239" s="256">
        <f>X240</f>
        <v>0</v>
      </c>
      <c r="AR239" s="257" t="s">
        <v>85</v>
      </c>
      <c r="AT239" s="258" t="s">
        <v>77</v>
      </c>
      <c r="AU239" s="258" t="s">
        <v>164</v>
      </c>
      <c r="AY239" s="257" t="s">
        <v>154</v>
      </c>
      <c r="BK239" s="259">
        <f>BK240</f>
        <v>0</v>
      </c>
    </row>
    <row r="240" spans="2:65" s="1" customFormat="1" ht="22.5" customHeight="1">
      <c r="B240" s="193"/>
      <c r="C240" s="194" t="s">
        <v>397</v>
      </c>
      <c r="D240" s="194" t="s">
        <v>158</v>
      </c>
      <c r="E240" s="195" t="s">
        <v>398</v>
      </c>
      <c r="F240" s="196" t="s">
        <v>399</v>
      </c>
      <c r="G240" s="197" t="s">
        <v>194</v>
      </c>
      <c r="H240" s="198">
        <v>116.622</v>
      </c>
      <c r="I240" s="199"/>
      <c r="J240" s="199"/>
      <c r="K240" s="200">
        <f>ROUND(P240*H240,2)</f>
        <v>0</v>
      </c>
      <c r="L240" s="196" t="s">
        <v>162</v>
      </c>
      <c r="M240" s="42"/>
      <c r="N240" s="201" t="s">
        <v>5</v>
      </c>
      <c r="O240" s="260" t="s">
        <v>47</v>
      </c>
      <c r="P240" s="261">
        <f>I240+J240</f>
        <v>0</v>
      </c>
      <c r="Q240" s="261">
        <f>ROUND(I240*H240,2)</f>
        <v>0</v>
      </c>
      <c r="R240" s="261">
        <f>ROUND(J240*H240,2)</f>
        <v>0</v>
      </c>
      <c r="S240" s="262"/>
      <c r="T240" s="263">
        <f>S240*H240</f>
        <v>0</v>
      </c>
      <c r="U240" s="263">
        <v>0</v>
      </c>
      <c r="V240" s="263">
        <f>U240*H240</f>
        <v>0</v>
      </c>
      <c r="W240" s="263">
        <v>0</v>
      </c>
      <c r="X240" s="264">
        <f>W240*H240</f>
        <v>0</v>
      </c>
      <c r="AR240" s="25" t="s">
        <v>163</v>
      </c>
      <c r="AT240" s="25" t="s">
        <v>158</v>
      </c>
      <c r="AU240" s="25" t="s">
        <v>163</v>
      </c>
      <c r="AY240" s="25" t="s">
        <v>154</v>
      </c>
      <c r="BE240" s="205">
        <f>IF(O240="základní",K240,0)</f>
        <v>0</v>
      </c>
      <c r="BF240" s="205">
        <f>IF(O240="snížená",K240,0)</f>
        <v>0</v>
      </c>
      <c r="BG240" s="205">
        <f>IF(O240="zákl. přenesená",K240,0)</f>
        <v>0</v>
      </c>
      <c r="BH240" s="205">
        <f>IF(O240="sníž. přenesená",K240,0)</f>
        <v>0</v>
      </c>
      <c r="BI240" s="205">
        <f>IF(O240="nulová",K240,0)</f>
        <v>0</v>
      </c>
      <c r="BJ240" s="25" t="s">
        <v>85</v>
      </c>
      <c r="BK240" s="205">
        <f>ROUND(P240*H240,2)</f>
        <v>0</v>
      </c>
      <c r="BL240" s="25" t="s">
        <v>163</v>
      </c>
      <c r="BM240" s="25" t="s">
        <v>400</v>
      </c>
    </row>
    <row r="241" spans="2:13" s="1" customFormat="1" ht="6.95" customHeight="1">
      <c r="B241" s="57"/>
      <c r="C241" s="58"/>
      <c r="D241" s="58"/>
      <c r="E241" s="58"/>
      <c r="F241" s="58"/>
      <c r="G241" s="58"/>
      <c r="H241" s="58"/>
      <c r="I241" s="139"/>
      <c r="J241" s="139"/>
      <c r="K241" s="58"/>
      <c r="L241" s="58"/>
      <c r="M241" s="42"/>
    </row>
  </sheetData>
  <autoFilter ref="C101:L240"/>
  <mergeCells count="12">
    <mergeCell ref="G1:H1"/>
    <mergeCell ref="M2:Z2"/>
    <mergeCell ref="E51:H51"/>
    <mergeCell ref="E53:H53"/>
    <mergeCell ref="E90:H90"/>
    <mergeCell ref="E92:H92"/>
    <mergeCell ref="E94:H94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10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11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10" width="23.5" style="108" customWidth="1"/>
    <col min="11" max="11" width="23.5" customWidth="1"/>
    <col min="12" max="12" width="15.5" customWidth="1"/>
    <col min="14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09"/>
      <c r="C1" s="109"/>
      <c r="D1" s="110" t="s">
        <v>1</v>
      </c>
      <c r="E1" s="109"/>
      <c r="F1" s="111" t="s">
        <v>97</v>
      </c>
      <c r="G1" s="397" t="s">
        <v>98</v>
      </c>
      <c r="H1" s="397"/>
      <c r="I1" s="112"/>
      <c r="J1" s="113" t="s">
        <v>99</v>
      </c>
      <c r="K1" s="110" t="s">
        <v>100</v>
      </c>
      <c r="L1" s="111" t="s">
        <v>101</v>
      </c>
      <c r="M1" s="111"/>
      <c r="N1" s="111"/>
      <c r="O1" s="111"/>
      <c r="P1" s="111"/>
      <c r="Q1" s="111"/>
      <c r="R1" s="111"/>
      <c r="S1" s="111"/>
      <c r="T1" s="111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M2" s="388" t="s">
        <v>9</v>
      </c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  <c r="Z2" s="389"/>
      <c r="AT2" s="25" t="s">
        <v>96</v>
      </c>
    </row>
    <row r="3" spans="1:70" ht="6.95" customHeight="1">
      <c r="B3" s="26"/>
      <c r="C3" s="27"/>
      <c r="D3" s="27"/>
      <c r="E3" s="27"/>
      <c r="F3" s="27"/>
      <c r="G3" s="27"/>
      <c r="H3" s="27"/>
      <c r="I3" s="114"/>
      <c r="J3" s="114"/>
      <c r="K3" s="27"/>
      <c r="L3" s="28"/>
      <c r="AT3" s="25" t="s">
        <v>87</v>
      </c>
    </row>
    <row r="4" spans="1:70" ht="36.950000000000003" customHeight="1">
      <c r="B4" s="29"/>
      <c r="C4" s="30"/>
      <c r="D4" s="31" t="s">
        <v>102</v>
      </c>
      <c r="E4" s="30"/>
      <c r="F4" s="30"/>
      <c r="G4" s="30"/>
      <c r="H4" s="30"/>
      <c r="I4" s="115"/>
      <c r="J4" s="115"/>
      <c r="K4" s="30"/>
      <c r="L4" s="32"/>
      <c r="N4" s="33" t="s">
        <v>14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15"/>
      <c r="J5" s="115"/>
      <c r="K5" s="30"/>
      <c r="L5" s="32"/>
    </row>
    <row r="6" spans="1:70">
      <c r="B6" s="29"/>
      <c r="C6" s="30"/>
      <c r="D6" s="38" t="s">
        <v>20</v>
      </c>
      <c r="E6" s="30"/>
      <c r="F6" s="30"/>
      <c r="G6" s="30"/>
      <c r="H6" s="30"/>
      <c r="I6" s="115"/>
      <c r="J6" s="115"/>
      <c r="K6" s="30"/>
      <c r="L6" s="32"/>
    </row>
    <row r="7" spans="1:70" ht="22.5" customHeight="1">
      <c r="B7" s="29"/>
      <c r="C7" s="30"/>
      <c r="D7" s="30"/>
      <c r="E7" s="390" t="str">
        <f>'Rekapitulace stavby'!K6</f>
        <v>Chodník na ulici Francouzské v Ostravě-Porubě</v>
      </c>
      <c r="F7" s="391"/>
      <c r="G7" s="391"/>
      <c r="H7" s="391"/>
      <c r="I7" s="115"/>
      <c r="J7" s="115"/>
      <c r="K7" s="30"/>
      <c r="L7" s="32"/>
    </row>
    <row r="8" spans="1:70">
      <c r="B8" s="29"/>
      <c r="C8" s="30"/>
      <c r="D8" s="38" t="s">
        <v>103</v>
      </c>
      <c r="E8" s="30"/>
      <c r="F8" s="30"/>
      <c r="G8" s="30"/>
      <c r="H8" s="30"/>
      <c r="I8" s="115"/>
      <c r="J8" s="115"/>
      <c r="K8" s="30"/>
      <c r="L8" s="32"/>
    </row>
    <row r="9" spans="1:70" s="1" customFormat="1" ht="22.5" customHeight="1">
      <c r="B9" s="42"/>
      <c r="C9" s="43"/>
      <c r="D9" s="43"/>
      <c r="E9" s="390" t="s">
        <v>401</v>
      </c>
      <c r="F9" s="392"/>
      <c r="G9" s="392"/>
      <c r="H9" s="392"/>
      <c r="I9" s="116"/>
      <c r="J9" s="116"/>
      <c r="K9" s="43"/>
      <c r="L9" s="46"/>
    </row>
    <row r="10" spans="1:70" s="1" customFormat="1">
      <c r="B10" s="42"/>
      <c r="C10" s="43"/>
      <c r="D10" s="38" t="s">
        <v>105</v>
      </c>
      <c r="E10" s="43"/>
      <c r="F10" s="43"/>
      <c r="G10" s="43"/>
      <c r="H10" s="43"/>
      <c r="I10" s="116"/>
      <c r="J10" s="116"/>
      <c r="K10" s="43"/>
      <c r="L10" s="46"/>
    </row>
    <row r="11" spans="1:70" s="1" customFormat="1" ht="36.950000000000003" customHeight="1">
      <c r="B11" s="42"/>
      <c r="C11" s="43"/>
      <c r="D11" s="43"/>
      <c r="E11" s="393" t="s">
        <v>402</v>
      </c>
      <c r="F11" s="392"/>
      <c r="G11" s="392"/>
      <c r="H11" s="392"/>
      <c r="I11" s="116"/>
      <c r="J11" s="116"/>
      <c r="K11" s="43"/>
      <c r="L11" s="46"/>
    </row>
    <row r="12" spans="1:70" s="1" customFormat="1" ht="13.5">
      <c r="B12" s="42"/>
      <c r="C12" s="43"/>
      <c r="D12" s="43"/>
      <c r="E12" s="43"/>
      <c r="F12" s="43"/>
      <c r="G12" s="43"/>
      <c r="H12" s="43"/>
      <c r="I12" s="116"/>
      <c r="J12" s="116"/>
      <c r="K12" s="43"/>
      <c r="L12" s="46"/>
    </row>
    <row r="13" spans="1:70" s="1" customFormat="1" ht="14.45" customHeight="1">
      <c r="B13" s="42"/>
      <c r="C13" s="43"/>
      <c r="D13" s="38" t="s">
        <v>22</v>
      </c>
      <c r="E13" s="43"/>
      <c r="F13" s="36" t="s">
        <v>23</v>
      </c>
      <c r="G13" s="43"/>
      <c r="H13" s="43"/>
      <c r="I13" s="117" t="s">
        <v>24</v>
      </c>
      <c r="J13" s="118" t="s">
        <v>5</v>
      </c>
      <c r="K13" s="43"/>
      <c r="L13" s="46"/>
    </row>
    <row r="14" spans="1:70" s="1" customFormat="1" ht="14.45" customHeight="1">
      <c r="B14" s="42"/>
      <c r="C14" s="43"/>
      <c r="D14" s="38" t="s">
        <v>25</v>
      </c>
      <c r="E14" s="43"/>
      <c r="F14" s="36" t="s">
        <v>26</v>
      </c>
      <c r="G14" s="43"/>
      <c r="H14" s="43"/>
      <c r="I14" s="117" t="s">
        <v>27</v>
      </c>
      <c r="J14" s="119" t="str">
        <f>'Rekapitulace stavby'!AN8</f>
        <v>5. 6. 2017</v>
      </c>
      <c r="K14" s="43"/>
      <c r="L14" s="46"/>
    </row>
    <row r="15" spans="1:70" s="1" customFormat="1" ht="10.9" customHeight="1">
      <c r="B15" s="42"/>
      <c r="C15" s="43"/>
      <c r="D15" s="43"/>
      <c r="E15" s="43"/>
      <c r="F15" s="43"/>
      <c r="G15" s="43"/>
      <c r="H15" s="43"/>
      <c r="I15" s="116"/>
      <c r="J15" s="116"/>
      <c r="K15" s="43"/>
      <c r="L15" s="46"/>
    </row>
    <row r="16" spans="1:70" s="1" customFormat="1" ht="14.45" customHeight="1">
      <c r="B16" s="42"/>
      <c r="C16" s="43"/>
      <c r="D16" s="38" t="s">
        <v>29</v>
      </c>
      <c r="E16" s="43"/>
      <c r="F16" s="43"/>
      <c r="G16" s="43"/>
      <c r="H16" s="43"/>
      <c r="I16" s="117" t="s">
        <v>30</v>
      </c>
      <c r="J16" s="118" t="s">
        <v>31</v>
      </c>
      <c r="K16" s="43"/>
      <c r="L16" s="46"/>
    </row>
    <row r="17" spans="2:12" s="1" customFormat="1" ht="18" customHeight="1">
      <c r="B17" s="42"/>
      <c r="C17" s="43"/>
      <c r="D17" s="43"/>
      <c r="E17" s="36" t="s">
        <v>32</v>
      </c>
      <c r="F17" s="43"/>
      <c r="G17" s="43"/>
      <c r="H17" s="43"/>
      <c r="I17" s="117" t="s">
        <v>33</v>
      </c>
      <c r="J17" s="118" t="s">
        <v>34</v>
      </c>
      <c r="K17" s="43"/>
      <c r="L17" s="46"/>
    </row>
    <row r="18" spans="2:12" s="1" customFormat="1" ht="6.95" customHeight="1">
      <c r="B18" s="42"/>
      <c r="C18" s="43"/>
      <c r="D18" s="43"/>
      <c r="E18" s="43"/>
      <c r="F18" s="43"/>
      <c r="G18" s="43"/>
      <c r="H18" s="43"/>
      <c r="I18" s="116"/>
      <c r="J18" s="116"/>
      <c r="K18" s="43"/>
      <c r="L18" s="46"/>
    </row>
    <row r="19" spans="2:12" s="1" customFormat="1" ht="14.45" customHeight="1">
      <c r="B19" s="42"/>
      <c r="C19" s="43"/>
      <c r="D19" s="38" t="s">
        <v>35</v>
      </c>
      <c r="E19" s="43"/>
      <c r="F19" s="43"/>
      <c r="G19" s="43"/>
      <c r="H19" s="43"/>
      <c r="I19" s="117" t="s">
        <v>30</v>
      </c>
      <c r="J19" s="118" t="str">
        <f>IF('Rekapitulace stavby'!AN13="Vyplň údaj","",IF('Rekapitulace stavby'!AN13="","",'Rekapitulace stavby'!AN13))</f>
        <v/>
      </c>
      <c r="K19" s="43"/>
      <c r="L19" s="46"/>
    </row>
    <row r="20" spans="2:12" s="1" customFormat="1" ht="18" customHeight="1">
      <c r="B20" s="42"/>
      <c r="C20" s="43"/>
      <c r="D20" s="43"/>
      <c r="E20" s="36" t="str">
        <f>IF('Rekapitulace stavby'!E14="Vyplň údaj","",IF('Rekapitulace stavby'!E14="","",'Rekapitulace stavby'!E14))</f>
        <v/>
      </c>
      <c r="F20" s="43"/>
      <c r="G20" s="43"/>
      <c r="H20" s="43"/>
      <c r="I20" s="117" t="s">
        <v>33</v>
      </c>
      <c r="J20" s="118" t="str">
        <f>IF('Rekapitulace stavby'!AN14="Vyplň údaj","",IF('Rekapitulace stavby'!AN14="","",'Rekapitulace stavby'!AN14))</f>
        <v/>
      </c>
      <c r="K20" s="43"/>
      <c r="L20" s="46"/>
    </row>
    <row r="21" spans="2:12" s="1" customFormat="1" ht="6.95" customHeight="1">
      <c r="B21" s="42"/>
      <c r="C21" s="43"/>
      <c r="D21" s="43"/>
      <c r="E21" s="43"/>
      <c r="F21" s="43"/>
      <c r="G21" s="43"/>
      <c r="H21" s="43"/>
      <c r="I21" s="116"/>
      <c r="J21" s="116"/>
      <c r="K21" s="43"/>
      <c r="L21" s="46"/>
    </row>
    <row r="22" spans="2:12" s="1" customFormat="1" ht="14.45" customHeight="1">
      <c r="B22" s="42"/>
      <c r="C22" s="43"/>
      <c r="D22" s="38" t="s">
        <v>37</v>
      </c>
      <c r="E22" s="43"/>
      <c r="F22" s="43"/>
      <c r="G22" s="43"/>
      <c r="H22" s="43"/>
      <c r="I22" s="117" t="s">
        <v>30</v>
      </c>
      <c r="J22" s="118" t="s">
        <v>38</v>
      </c>
      <c r="K22" s="43"/>
      <c r="L22" s="46"/>
    </row>
    <row r="23" spans="2:12" s="1" customFormat="1" ht="18" customHeight="1">
      <c r="B23" s="42"/>
      <c r="C23" s="43"/>
      <c r="D23" s="43"/>
      <c r="E23" s="36" t="s">
        <v>39</v>
      </c>
      <c r="F23" s="43"/>
      <c r="G23" s="43"/>
      <c r="H23" s="43"/>
      <c r="I23" s="117" t="s">
        <v>33</v>
      </c>
      <c r="J23" s="118" t="s">
        <v>40</v>
      </c>
      <c r="K23" s="43"/>
      <c r="L23" s="46"/>
    </row>
    <row r="24" spans="2:12" s="1" customFormat="1" ht="6.95" customHeight="1">
      <c r="B24" s="42"/>
      <c r="C24" s="43"/>
      <c r="D24" s="43"/>
      <c r="E24" s="43"/>
      <c r="F24" s="43"/>
      <c r="G24" s="43"/>
      <c r="H24" s="43"/>
      <c r="I24" s="116"/>
      <c r="J24" s="116"/>
      <c r="K24" s="43"/>
      <c r="L24" s="46"/>
    </row>
    <row r="25" spans="2:12" s="1" customFormat="1" ht="14.45" customHeight="1">
      <c r="B25" s="42"/>
      <c r="C25" s="43"/>
      <c r="D25" s="38" t="s">
        <v>41</v>
      </c>
      <c r="E25" s="43"/>
      <c r="F25" s="43"/>
      <c r="G25" s="43"/>
      <c r="H25" s="43"/>
      <c r="I25" s="116"/>
      <c r="J25" s="116"/>
      <c r="K25" s="43"/>
      <c r="L25" s="46"/>
    </row>
    <row r="26" spans="2:12" s="7" customFormat="1" ht="22.5" customHeight="1">
      <c r="B26" s="120"/>
      <c r="C26" s="121"/>
      <c r="D26" s="121"/>
      <c r="E26" s="356" t="s">
        <v>5</v>
      </c>
      <c r="F26" s="356"/>
      <c r="G26" s="356"/>
      <c r="H26" s="356"/>
      <c r="I26" s="122"/>
      <c r="J26" s="122"/>
      <c r="K26" s="121"/>
      <c r="L26" s="123"/>
    </row>
    <row r="27" spans="2:12" s="1" customFormat="1" ht="6.95" customHeight="1">
      <c r="B27" s="42"/>
      <c r="C27" s="43"/>
      <c r="D27" s="43"/>
      <c r="E27" s="43"/>
      <c r="F27" s="43"/>
      <c r="G27" s="43"/>
      <c r="H27" s="43"/>
      <c r="I27" s="116"/>
      <c r="J27" s="116"/>
      <c r="K27" s="43"/>
      <c r="L27" s="46"/>
    </row>
    <row r="28" spans="2:12" s="1" customFormat="1" ht="6.95" customHeight="1">
      <c r="B28" s="42"/>
      <c r="C28" s="43"/>
      <c r="D28" s="68"/>
      <c r="E28" s="68"/>
      <c r="F28" s="68"/>
      <c r="G28" s="68"/>
      <c r="H28" s="68"/>
      <c r="I28" s="124"/>
      <c r="J28" s="124"/>
      <c r="K28" s="68"/>
      <c r="L28" s="125"/>
    </row>
    <row r="29" spans="2:12" s="1" customFormat="1">
      <c r="B29" s="42"/>
      <c r="C29" s="43"/>
      <c r="D29" s="43"/>
      <c r="E29" s="38" t="s">
        <v>107</v>
      </c>
      <c r="F29" s="43"/>
      <c r="G29" s="43"/>
      <c r="H29" s="43"/>
      <c r="I29" s="116"/>
      <c r="J29" s="116"/>
      <c r="K29" s="126">
        <f>I62</f>
        <v>0</v>
      </c>
      <c r="L29" s="46"/>
    </row>
    <row r="30" spans="2:12" s="1" customFormat="1">
      <c r="B30" s="42"/>
      <c r="C30" s="43"/>
      <c r="D30" s="43"/>
      <c r="E30" s="38" t="s">
        <v>108</v>
      </c>
      <c r="F30" s="43"/>
      <c r="G30" s="43"/>
      <c r="H30" s="43"/>
      <c r="I30" s="116"/>
      <c r="J30" s="116"/>
      <c r="K30" s="126">
        <f>J62</f>
        <v>0</v>
      </c>
      <c r="L30" s="46"/>
    </row>
    <row r="31" spans="2:12" s="1" customFormat="1" ht="25.35" customHeight="1">
      <c r="B31" s="42"/>
      <c r="C31" s="43"/>
      <c r="D31" s="127" t="s">
        <v>42</v>
      </c>
      <c r="E31" s="43"/>
      <c r="F31" s="43"/>
      <c r="G31" s="43"/>
      <c r="H31" s="43"/>
      <c r="I31" s="116"/>
      <c r="J31" s="116"/>
      <c r="K31" s="128">
        <f>ROUND(K88,2)</f>
        <v>0</v>
      </c>
      <c r="L31" s="46"/>
    </row>
    <row r="32" spans="2:12" s="1" customFormat="1" ht="6.95" customHeight="1">
      <c r="B32" s="42"/>
      <c r="C32" s="43"/>
      <c r="D32" s="68"/>
      <c r="E32" s="68"/>
      <c r="F32" s="68"/>
      <c r="G32" s="68"/>
      <c r="H32" s="68"/>
      <c r="I32" s="124"/>
      <c r="J32" s="124"/>
      <c r="K32" s="68"/>
      <c r="L32" s="125"/>
    </row>
    <row r="33" spans="2:12" s="1" customFormat="1" ht="14.45" customHeight="1">
      <c r="B33" s="42"/>
      <c r="C33" s="43"/>
      <c r="D33" s="43"/>
      <c r="E33" s="43"/>
      <c r="F33" s="47" t="s">
        <v>44</v>
      </c>
      <c r="G33" s="43"/>
      <c r="H33" s="43"/>
      <c r="I33" s="129" t="s">
        <v>43</v>
      </c>
      <c r="J33" s="116"/>
      <c r="K33" s="47" t="s">
        <v>45</v>
      </c>
      <c r="L33" s="46"/>
    </row>
    <row r="34" spans="2:12" s="1" customFormat="1" ht="14.45" customHeight="1">
      <c r="B34" s="42"/>
      <c r="C34" s="43"/>
      <c r="D34" s="50" t="s">
        <v>46</v>
      </c>
      <c r="E34" s="50" t="s">
        <v>47</v>
      </c>
      <c r="F34" s="130">
        <f>ROUND(SUM(BE88:BE114), 2)</f>
        <v>0</v>
      </c>
      <c r="G34" s="43"/>
      <c r="H34" s="43"/>
      <c r="I34" s="131">
        <v>0.21</v>
      </c>
      <c r="J34" s="116"/>
      <c r="K34" s="130">
        <f>ROUND(ROUND((SUM(BE88:BE114)), 2)*I34, 2)</f>
        <v>0</v>
      </c>
      <c r="L34" s="46"/>
    </row>
    <row r="35" spans="2:12" s="1" customFormat="1" ht="14.45" customHeight="1">
      <c r="B35" s="42"/>
      <c r="C35" s="43"/>
      <c r="D35" s="43"/>
      <c r="E35" s="50" t="s">
        <v>48</v>
      </c>
      <c r="F35" s="130">
        <f>ROUND(SUM(BF88:BF114), 2)</f>
        <v>0</v>
      </c>
      <c r="G35" s="43"/>
      <c r="H35" s="43"/>
      <c r="I35" s="131">
        <v>0.15</v>
      </c>
      <c r="J35" s="116"/>
      <c r="K35" s="130">
        <f>ROUND(ROUND((SUM(BF88:BF114)), 2)*I35, 2)</f>
        <v>0</v>
      </c>
      <c r="L35" s="46"/>
    </row>
    <row r="36" spans="2:12" s="1" customFormat="1" ht="14.45" hidden="1" customHeight="1">
      <c r="B36" s="42"/>
      <c r="C36" s="43"/>
      <c r="D36" s="43"/>
      <c r="E36" s="50" t="s">
        <v>49</v>
      </c>
      <c r="F36" s="130">
        <f>ROUND(SUM(BG88:BG114), 2)</f>
        <v>0</v>
      </c>
      <c r="G36" s="43"/>
      <c r="H36" s="43"/>
      <c r="I36" s="131">
        <v>0.21</v>
      </c>
      <c r="J36" s="116"/>
      <c r="K36" s="130">
        <v>0</v>
      </c>
      <c r="L36" s="46"/>
    </row>
    <row r="37" spans="2:12" s="1" customFormat="1" ht="14.45" hidden="1" customHeight="1">
      <c r="B37" s="42"/>
      <c r="C37" s="43"/>
      <c r="D37" s="43"/>
      <c r="E37" s="50" t="s">
        <v>50</v>
      </c>
      <c r="F37" s="130">
        <f>ROUND(SUM(BH88:BH114), 2)</f>
        <v>0</v>
      </c>
      <c r="G37" s="43"/>
      <c r="H37" s="43"/>
      <c r="I37" s="131">
        <v>0.15</v>
      </c>
      <c r="J37" s="116"/>
      <c r="K37" s="130">
        <v>0</v>
      </c>
      <c r="L37" s="46"/>
    </row>
    <row r="38" spans="2:12" s="1" customFormat="1" ht="14.45" hidden="1" customHeight="1">
      <c r="B38" s="42"/>
      <c r="C38" s="43"/>
      <c r="D38" s="43"/>
      <c r="E38" s="50" t="s">
        <v>51</v>
      </c>
      <c r="F38" s="130">
        <f>ROUND(SUM(BI88:BI114), 2)</f>
        <v>0</v>
      </c>
      <c r="G38" s="43"/>
      <c r="H38" s="43"/>
      <c r="I38" s="131">
        <v>0</v>
      </c>
      <c r="J38" s="116"/>
      <c r="K38" s="130">
        <v>0</v>
      </c>
      <c r="L38" s="46"/>
    </row>
    <row r="39" spans="2:12" s="1" customFormat="1" ht="6.95" customHeight="1">
      <c r="B39" s="42"/>
      <c r="C39" s="43"/>
      <c r="D39" s="43"/>
      <c r="E39" s="43"/>
      <c r="F39" s="43"/>
      <c r="G39" s="43"/>
      <c r="H39" s="43"/>
      <c r="I39" s="116"/>
      <c r="J39" s="116"/>
      <c r="K39" s="43"/>
      <c r="L39" s="46"/>
    </row>
    <row r="40" spans="2:12" s="1" customFormat="1" ht="25.35" customHeight="1">
      <c r="B40" s="42"/>
      <c r="C40" s="132"/>
      <c r="D40" s="133" t="s">
        <v>52</v>
      </c>
      <c r="E40" s="71"/>
      <c r="F40" s="71"/>
      <c r="G40" s="134" t="s">
        <v>53</v>
      </c>
      <c r="H40" s="135" t="s">
        <v>54</v>
      </c>
      <c r="I40" s="136"/>
      <c r="J40" s="136"/>
      <c r="K40" s="137">
        <f>SUM(K31:K38)</f>
        <v>0</v>
      </c>
      <c r="L40" s="138"/>
    </row>
    <row r="41" spans="2:12" s="1" customFormat="1" ht="14.45" customHeight="1">
      <c r="B41" s="57"/>
      <c r="C41" s="58"/>
      <c r="D41" s="58"/>
      <c r="E41" s="58"/>
      <c r="F41" s="58"/>
      <c r="G41" s="58"/>
      <c r="H41" s="58"/>
      <c r="I41" s="139"/>
      <c r="J41" s="139"/>
      <c r="K41" s="58"/>
      <c r="L41" s="59"/>
    </row>
    <row r="45" spans="2:12" s="1" customFormat="1" ht="6.95" customHeight="1">
      <c r="B45" s="60"/>
      <c r="C45" s="61"/>
      <c r="D45" s="61"/>
      <c r="E45" s="61"/>
      <c r="F45" s="61"/>
      <c r="G45" s="61"/>
      <c r="H45" s="61"/>
      <c r="I45" s="140"/>
      <c r="J45" s="140"/>
      <c r="K45" s="61"/>
      <c r="L45" s="141"/>
    </row>
    <row r="46" spans="2:12" s="1" customFormat="1" ht="36.950000000000003" customHeight="1">
      <c r="B46" s="42"/>
      <c r="C46" s="31" t="s">
        <v>109</v>
      </c>
      <c r="D46" s="43"/>
      <c r="E46" s="43"/>
      <c r="F46" s="43"/>
      <c r="G46" s="43"/>
      <c r="H46" s="43"/>
      <c r="I46" s="116"/>
      <c r="J46" s="116"/>
      <c r="K46" s="43"/>
      <c r="L46" s="46"/>
    </row>
    <row r="47" spans="2:12" s="1" customFormat="1" ht="6.95" customHeight="1">
      <c r="B47" s="42"/>
      <c r="C47" s="43"/>
      <c r="D47" s="43"/>
      <c r="E47" s="43"/>
      <c r="F47" s="43"/>
      <c r="G47" s="43"/>
      <c r="H47" s="43"/>
      <c r="I47" s="116"/>
      <c r="J47" s="116"/>
      <c r="K47" s="43"/>
      <c r="L47" s="46"/>
    </row>
    <row r="48" spans="2:12" s="1" customFormat="1" ht="14.45" customHeight="1">
      <c r="B48" s="42"/>
      <c r="C48" s="38" t="s">
        <v>20</v>
      </c>
      <c r="D48" s="43"/>
      <c r="E48" s="43"/>
      <c r="F48" s="43"/>
      <c r="G48" s="43"/>
      <c r="H48" s="43"/>
      <c r="I48" s="116"/>
      <c r="J48" s="116"/>
      <c r="K48" s="43"/>
      <c r="L48" s="46"/>
    </row>
    <row r="49" spans="2:47" s="1" customFormat="1" ht="22.5" customHeight="1">
      <c r="B49" s="42"/>
      <c r="C49" s="43"/>
      <c r="D49" s="43"/>
      <c r="E49" s="390" t="str">
        <f>E7</f>
        <v>Chodník na ulici Francouzské v Ostravě-Porubě</v>
      </c>
      <c r="F49" s="391"/>
      <c r="G49" s="391"/>
      <c r="H49" s="391"/>
      <c r="I49" s="116"/>
      <c r="J49" s="116"/>
      <c r="K49" s="43"/>
      <c r="L49" s="46"/>
    </row>
    <row r="50" spans="2:47">
      <c r="B50" s="29"/>
      <c r="C50" s="38" t="s">
        <v>103</v>
      </c>
      <c r="D50" s="30"/>
      <c r="E50" s="30"/>
      <c r="F50" s="30"/>
      <c r="G50" s="30"/>
      <c r="H50" s="30"/>
      <c r="I50" s="115"/>
      <c r="J50" s="115"/>
      <c r="K50" s="30"/>
      <c r="L50" s="32"/>
    </row>
    <row r="51" spans="2:47" s="1" customFormat="1" ht="22.5" customHeight="1">
      <c r="B51" s="42"/>
      <c r="C51" s="43"/>
      <c r="D51" s="43"/>
      <c r="E51" s="390" t="s">
        <v>401</v>
      </c>
      <c r="F51" s="392"/>
      <c r="G51" s="392"/>
      <c r="H51" s="392"/>
      <c r="I51" s="116"/>
      <c r="J51" s="116"/>
      <c r="K51" s="43"/>
      <c r="L51" s="46"/>
    </row>
    <row r="52" spans="2:47" s="1" customFormat="1" ht="14.45" customHeight="1">
      <c r="B52" s="42"/>
      <c r="C52" s="38" t="s">
        <v>105</v>
      </c>
      <c r="D52" s="43"/>
      <c r="E52" s="43"/>
      <c r="F52" s="43"/>
      <c r="G52" s="43"/>
      <c r="H52" s="43"/>
      <c r="I52" s="116"/>
      <c r="J52" s="116"/>
      <c r="K52" s="43"/>
      <c r="L52" s="46"/>
    </row>
    <row r="53" spans="2:47" s="1" customFormat="1" ht="23.25" customHeight="1">
      <c r="B53" s="42"/>
      <c r="C53" s="43"/>
      <c r="D53" s="43"/>
      <c r="E53" s="393" t="str">
        <f>E11</f>
        <v>VON - Soupis prací-Vedlejší a ostatní náklay</v>
      </c>
      <c r="F53" s="392"/>
      <c r="G53" s="392"/>
      <c r="H53" s="392"/>
      <c r="I53" s="116"/>
      <c r="J53" s="116"/>
      <c r="K53" s="43"/>
      <c r="L53" s="46"/>
    </row>
    <row r="54" spans="2:47" s="1" customFormat="1" ht="6.95" customHeight="1">
      <c r="B54" s="42"/>
      <c r="C54" s="43"/>
      <c r="D54" s="43"/>
      <c r="E54" s="43"/>
      <c r="F54" s="43"/>
      <c r="G54" s="43"/>
      <c r="H54" s="43"/>
      <c r="I54" s="116"/>
      <c r="J54" s="116"/>
      <c r="K54" s="43"/>
      <c r="L54" s="46"/>
    </row>
    <row r="55" spans="2:47" s="1" customFormat="1" ht="18" customHeight="1">
      <c r="B55" s="42"/>
      <c r="C55" s="38" t="s">
        <v>25</v>
      </c>
      <c r="D55" s="43"/>
      <c r="E55" s="43"/>
      <c r="F55" s="36" t="str">
        <f>F14</f>
        <v>Ostrava-Poruba</v>
      </c>
      <c r="G55" s="43"/>
      <c r="H55" s="43"/>
      <c r="I55" s="117" t="s">
        <v>27</v>
      </c>
      <c r="J55" s="119" t="str">
        <f>IF(J14="","",J14)</f>
        <v>5. 6. 2017</v>
      </c>
      <c r="K55" s="43"/>
      <c r="L55" s="46"/>
    </row>
    <row r="56" spans="2:47" s="1" customFormat="1" ht="6.95" customHeight="1">
      <c r="B56" s="42"/>
      <c r="C56" s="43"/>
      <c r="D56" s="43"/>
      <c r="E56" s="43"/>
      <c r="F56" s="43"/>
      <c r="G56" s="43"/>
      <c r="H56" s="43"/>
      <c r="I56" s="116"/>
      <c r="J56" s="116"/>
      <c r="K56" s="43"/>
      <c r="L56" s="46"/>
    </row>
    <row r="57" spans="2:47" s="1" customFormat="1">
      <c r="B57" s="42"/>
      <c r="C57" s="38" t="s">
        <v>29</v>
      </c>
      <c r="D57" s="43"/>
      <c r="E57" s="43"/>
      <c r="F57" s="36" t="str">
        <f>E17</f>
        <v>SMO-MOb Poruba,ul.Klimkovická 28/55</v>
      </c>
      <c r="G57" s="43"/>
      <c r="H57" s="43"/>
      <c r="I57" s="117" t="s">
        <v>37</v>
      </c>
      <c r="J57" s="118" t="str">
        <f>E23</f>
        <v>Ateliér ESO spol.s r.o., K.H.Máchy 5203/33</v>
      </c>
      <c r="K57" s="43"/>
      <c r="L57" s="46"/>
    </row>
    <row r="58" spans="2:47" s="1" customFormat="1" ht="14.45" customHeight="1">
      <c r="B58" s="42"/>
      <c r="C58" s="38" t="s">
        <v>35</v>
      </c>
      <c r="D58" s="43"/>
      <c r="E58" s="43"/>
      <c r="F58" s="36" t="str">
        <f>IF(E20="","",E20)</f>
        <v/>
      </c>
      <c r="G58" s="43"/>
      <c r="H58" s="43"/>
      <c r="I58" s="116"/>
      <c r="J58" s="116"/>
      <c r="K58" s="43"/>
      <c r="L58" s="46"/>
    </row>
    <row r="59" spans="2:47" s="1" customFormat="1" ht="10.35" customHeight="1">
      <c r="B59" s="42"/>
      <c r="C59" s="43"/>
      <c r="D59" s="43"/>
      <c r="E59" s="43"/>
      <c r="F59" s="43"/>
      <c r="G59" s="43"/>
      <c r="H59" s="43"/>
      <c r="I59" s="116"/>
      <c r="J59" s="116"/>
      <c r="K59" s="43"/>
      <c r="L59" s="46"/>
    </row>
    <row r="60" spans="2:47" s="1" customFormat="1" ht="29.25" customHeight="1">
      <c r="B60" s="42"/>
      <c r="C60" s="142" t="s">
        <v>110</v>
      </c>
      <c r="D60" s="132"/>
      <c r="E60" s="132"/>
      <c r="F60" s="132"/>
      <c r="G60" s="132"/>
      <c r="H60" s="132"/>
      <c r="I60" s="143" t="s">
        <v>111</v>
      </c>
      <c r="J60" s="143" t="s">
        <v>112</v>
      </c>
      <c r="K60" s="144" t="s">
        <v>113</v>
      </c>
      <c r="L60" s="145"/>
    </row>
    <row r="61" spans="2:47" s="1" customFormat="1" ht="10.35" customHeight="1">
      <c r="B61" s="42"/>
      <c r="C61" s="43"/>
      <c r="D61" s="43"/>
      <c r="E61" s="43"/>
      <c r="F61" s="43"/>
      <c r="G61" s="43"/>
      <c r="H61" s="43"/>
      <c r="I61" s="116"/>
      <c r="J61" s="116"/>
      <c r="K61" s="43"/>
      <c r="L61" s="46"/>
    </row>
    <row r="62" spans="2:47" s="1" customFormat="1" ht="29.25" customHeight="1">
      <c r="B62" s="42"/>
      <c r="C62" s="146" t="s">
        <v>114</v>
      </c>
      <c r="D62" s="43"/>
      <c r="E62" s="43"/>
      <c r="F62" s="43"/>
      <c r="G62" s="43"/>
      <c r="H62" s="43"/>
      <c r="I62" s="147">
        <f t="shared" ref="I62:J64" si="0">Q88</f>
        <v>0</v>
      </c>
      <c r="J62" s="147">
        <f t="shared" si="0"/>
        <v>0</v>
      </c>
      <c r="K62" s="128">
        <f>K88</f>
        <v>0</v>
      </c>
      <c r="L62" s="46"/>
      <c r="AU62" s="25" t="s">
        <v>115</v>
      </c>
    </row>
    <row r="63" spans="2:47" s="8" customFormat="1" ht="24.95" customHeight="1">
      <c r="B63" s="148"/>
      <c r="C63" s="149"/>
      <c r="D63" s="150" t="s">
        <v>403</v>
      </c>
      <c r="E63" s="151"/>
      <c r="F63" s="151"/>
      <c r="G63" s="151"/>
      <c r="H63" s="151"/>
      <c r="I63" s="152">
        <f t="shared" si="0"/>
        <v>0</v>
      </c>
      <c r="J63" s="152">
        <f t="shared" si="0"/>
        <v>0</v>
      </c>
      <c r="K63" s="153">
        <f>K89</f>
        <v>0</v>
      </c>
      <c r="L63" s="154"/>
    </row>
    <row r="64" spans="2:47" s="9" customFormat="1" ht="19.899999999999999" customHeight="1">
      <c r="B64" s="155"/>
      <c r="C64" s="156"/>
      <c r="D64" s="157" t="s">
        <v>404</v>
      </c>
      <c r="E64" s="158"/>
      <c r="F64" s="158"/>
      <c r="G64" s="158"/>
      <c r="H64" s="158"/>
      <c r="I64" s="159">
        <f t="shared" si="0"/>
        <v>0</v>
      </c>
      <c r="J64" s="159">
        <f t="shared" si="0"/>
        <v>0</v>
      </c>
      <c r="K64" s="160">
        <f>K90</f>
        <v>0</v>
      </c>
      <c r="L64" s="161"/>
    </row>
    <row r="65" spans="2:13" s="8" customFormat="1" ht="24.95" customHeight="1">
      <c r="B65" s="148"/>
      <c r="C65" s="149"/>
      <c r="D65" s="150" t="s">
        <v>405</v>
      </c>
      <c r="E65" s="151"/>
      <c r="F65" s="151"/>
      <c r="G65" s="151"/>
      <c r="H65" s="151"/>
      <c r="I65" s="152">
        <f>Q101</f>
        <v>0</v>
      </c>
      <c r="J65" s="152">
        <f>R101</f>
        <v>0</v>
      </c>
      <c r="K65" s="153">
        <f>K101</f>
        <v>0</v>
      </c>
      <c r="L65" s="154"/>
    </row>
    <row r="66" spans="2:13" s="9" customFormat="1" ht="19.899999999999999" customHeight="1">
      <c r="B66" s="155"/>
      <c r="C66" s="156"/>
      <c r="D66" s="157" t="s">
        <v>406</v>
      </c>
      <c r="E66" s="158"/>
      <c r="F66" s="158"/>
      <c r="G66" s="158"/>
      <c r="H66" s="158"/>
      <c r="I66" s="159">
        <f>Q102</f>
        <v>0</v>
      </c>
      <c r="J66" s="159">
        <f>R102</f>
        <v>0</v>
      </c>
      <c r="K66" s="160">
        <f>K102</f>
        <v>0</v>
      </c>
      <c r="L66" s="161"/>
    </row>
    <row r="67" spans="2:13" s="1" customFormat="1" ht="21.75" customHeight="1">
      <c r="B67" s="42"/>
      <c r="C67" s="43"/>
      <c r="D67" s="43"/>
      <c r="E67" s="43"/>
      <c r="F67" s="43"/>
      <c r="G67" s="43"/>
      <c r="H67" s="43"/>
      <c r="I67" s="116"/>
      <c r="J67" s="116"/>
      <c r="K67" s="43"/>
      <c r="L67" s="46"/>
    </row>
    <row r="68" spans="2:13" s="1" customFormat="1" ht="6.95" customHeight="1">
      <c r="B68" s="57"/>
      <c r="C68" s="58"/>
      <c r="D68" s="58"/>
      <c r="E68" s="58"/>
      <c r="F68" s="58"/>
      <c r="G68" s="58"/>
      <c r="H68" s="58"/>
      <c r="I68" s="139"/>
      <c r="J68" s="139"/>
      <c r="K68" s="58"/>
      <c r="L68" s="59"/>
    </row>
    <row r="72" spans="2:13" s="1" customFormat="1" ht="6.95" customHeight="1">
      <c r="B72" s="60"/>
      <c r="C72" s="61"/>
      <c r="D72" s="61"/>
      <c r="E72" s="61"/>
      <c r="F72" s="61"/>
      <c r="G72" s="61"/>
      <c r="H72" s="61"/>
      <c r="I72" s="140"/>
      <c r="J72" s="140"/>
      <c r="K72" s="61"/>
      <c r="L72" s="61"/>
      <c r="M72" s="42"/>
    </row>
    <row r="73" spans="2:13" s="1" customFormat="1" ht="36.950000000000003" customHeight="1">
      <c r="B73" s="42"/>
      <c r="C73" s="62" t="s">
        <v>134</v>
      </c>
      <c r="M73" s="42"/>
    </row>
    <row r="74" spans="2:13" s="1" customFormat="1" ht="6.95" customHeight="1">
      <c r="B74" s="42"/>
      <c r="M74" s="42"/>
    </row>
    <row r="75" spans="2:13" s="1" customFormat="1" ht="14.45" customHeight="1">
      <c r="B75" s="42"/>
      <c r="C75" s="64" t="s">
        <v>20</v>
      </c>
      <c r="M75" s="42"/>
    </row>
    <row r="76" spans="2:13" s="1" customFormat="1" ht="22.5" customHeight="1">
      <c r="B76" s="42"/>
      <c r="E76" s="394" t="str">
        <f>E7</f>
        <v>Chodník na ulici Francouzské v Ostravě-Porubě</v>
      </c>
      <c r="F76" s="395"/>
      <c r="G76" s="395"/>
      <c r="H76" s="395"/>
      <c r="M76" s="42"/>
    </row>
    <row r="77" spans="2:13">
      <c r="B77" s="29"/>
      <c r="C77" s="64" t="s">
        <v>103</v>
      </c>
      <c r="M77" s="29"/>
    </row>
    <row r="78" spans="2:13" s="1" customFormat="1" ht="22.5" customHeight="1">
      <c r="B78" s="42"/>
      <c r="E78" s="394" t="s">
        <v>401</v>
      </c>
      <c r="F78" s="396"/>
      <c r="G78" s="396"/>
      <c r="H78" s="396"/>
      <c r="M78" s="42"/>
    </row>
    <row r="79" spans="2:13" s="1" customFormat="1" ht="14.45" customHeight="1">
      <c r="B79" s="42"/>
      <c r="C79" s="64" t="s">
        <v>105</v>
      </c>
      <c r="M79" s="42"/>
    </row>
    <row r="80" spans="2:13" s="1" customFormat="1" ht="23.25" customHeight="1">
      <c r="B80" s="42"/>
      <c r="E80" s="367" t="str">
        <f>E11</f>
        <v>VON - Soupis prací-Vedlejší a ostatní náklay</v>
      </c>
      <c r="F80" s="396"/>
      <c r="G80" s="396"/>
      <c r="H80" s="396"/>
      <c r="M80" s="42"/>
    </row>
    <row r="81" spans="2:65" s="1" customFormat="1" ht="6.95" customHeight="1">
      <c r="B81" s="42"/>
      <c r="M81" s="42"/>
    </row>
    <row r="82" spans="2:65" s="1" customFormat="1" ht="18" customHeight="1">
      <c r="B82" s="42"/>
      <c r="C82" s="64" t="s">
        <v>25</v>
      </c>
      <c r="F82" s="162" t="str">
        <f>F14</f>
        <v>Ostrava-Poruba</v>
      </c>
      <c r="I82" s="163" t="s">
        <v>27</v>
      </c>
      <c r="J82" s="164" t="str">
        <f>IF(J14="","",J14)</f>
        <v>5. 6. 2017</v>
      </c>
      <c r="M82" s="42"/>
    </row>
    <row r="83" spans="2:65" s="1" customFormat="1" ht="6.95" customHeight="1">
      <c r="B83" s="42"/>
      <c r="M83" s="42"/>
    </row>
    <row r="84" spans="2:65" s="1" customFormat="1">
      <c r="B84" s="42"/>
      <c r="C84" s="64" t="s">
        <v>29</v>
      </c>
      <c r="F84" s="162" t="str">
        <f>E17</f>
        <v>SMO-MOb Poruba,ul.Klimkovická 28/55</v>
      </c>
      <c r="I84" s="163" t="s">
        <v>37</v>
      </c>
      <c r="J84" s="165" t="str">
        <f>E23</f>
        <v>Ateliér ESO spol.s r.o., K.H.Máchy 5203/33</v>
      </c>
      <c r="M84" s="42"/>
    </row>
    <row r="85" spans="2:65" s="1" customFormat="1" ht="14.45" customHeight="1">
      <c r="B85" s="42"/>
      <c r="C85" s="64" t="s">
        <v>35</v>
      </c>
      <c r="F85" s="162" t="str">
        <f>IF(E20="","",E20)</f>
        <v/>
      </c>
      <c r="M85" s="42"/>
    </row>
    <row r="86" spans="2:65" s="1" customFormat="1" ht="10.35" customHeight="1">
      <c r="B86" s="42"/>
      <c r="M86" s="42"/>
    </row>
    <row r="87" spans="2:65" s="10" customFormat="1" ht="29.25" customHeight="1">
      <c r="B87" s="166"/>
      <c r="C87" s="167" t="s">
        <v>135</v>
      </c>
      <c r="D87" s="168" t="s">
        <v>61</v>
      </c>
      <c r="E87" s="168" t="s">
        <v>57</v>
      </c>
      <c r="F87" s="168" t="s">
        <v>136</v>
      </c>
      <c r="G87" s="168" t="s">
        <v>137</v>
      </c>
      <c r="H87" s="168" t="s">
        <v>138</v>
      </c>
      <c r="I87" s="169" t="s">
        <v>139</v>
      </c>
      <c r="J87" s="169" t="s">
        <v>140</v>
      </c>
      <c r="K87" s="168" t="s">
        <v>113</v>
      </c>
      <c r="L87" s="170" t="s">
        <v>141</v>
      </c>
      <c r="M87" s="166"/>
      <c r="N87" s="73" t="s">
        <v>142</v>
      </c>
      <c r="O87" s="74" t="s">
        <v>46</v>
      </c>
      <c r="P87" s="74" t="s">
        <v>143</v>
      </c>
      <c r="Q87" s="74" t="s">
        <v>144</v>
      </c>
      <c r="R87" s="74" t="s">
        <v>145</v>
      </c>
      <c r="S87" s="74" t="s">
        <v>146</v>
      </c>
      <c r="T87" s="74" t="s">
        <v>147</v>
      </c>
      <c r="U87" s="74" t="s">
        <v>148</v>
      </c>
      <c r="V87" s="74" t="s">
        <v>149</v>
      </c>
      <c r="W87" s="74" t="s">
        <v>150</v>
      </c>
      <c r="X87" s="75" t="s">
        <v>151</v>
      </c>
    </row>
    <row r="88" spans="2:65" s="1" customFormat="1" ht="29.25" customHeight="1">
      <c r="B88" s="42"/>
      <c r="C88" s="77" t="s">
        <v>114</v>
      </c>
      <c r="K88" s="171">
        <f>BK88</f>
        <v>0</v>
      </c>
      <c r="M88" s="42"/>
      <c r="N88" s="76"/>
      <c r="O88" s="68"/>
      <c r="P88" s="68"/>
      <c r="Q88" s="172">
        <f>Q89+Q101</f>
        <v>0</v>
      </c>
      <c r="R88" s="172">
        <f>R89+R101</f>
        <v>0</v>
      </c>
      <c r="S88" s="68"/>
      <c r="T88" s="173">
        <f>T89+T101</f>
        <v>0</v>
      </c>
      <c r="U88" s="68"/>
      <c r="V88" s="173">
        <f>V89+V101</f>
        <v>0</v>
      </c>
      <c r="W88" s="68"/>
      <c r="X88" s="174">
        <f>X89+X101</f>
        <v>0</v>
      </c>
      <c r="AT88" s="25" t="s">
        <v>77</v>
      </c>
      <c r="AU88" s="25" t="s">
        <v>115</v>
      </c>
      <c r="BK88" s="175">
        <f>BK89+BK101</f>
        <v>0</v>
      </c>
    </row>
    <row r="89" spans="2:65" s="11" customFormat="1" ht="37.35" customHeight="1">
      <c r="B89" s="176"/>
      <c r="D89" s="177" t="s">
        <v>77</v>
      </c>
      <c r="E89" s="178" t="s">
        <v>407</v>
      </c>
      <c r="F89" s="178" t="s">
        <v>408</v>
      </c>
      <c r="I89" s="179"/>
      <c r="J89" s="179"/>
      <c r="K89" s="180">
        <f>BK89</f>
        <v>0</v>
      </c>
      <c r="M89" s="176"/>
      <c r="N89" s="181"/>
      <c r="O89" s="182"/>
      <c r="P89" s="182"/>
      <c r="Q89" s="183">
        <f>Q90</f>
        <v>0</v>
      </c>
      <c r="R89" s="183">
        <f>R90</f>
        <v>0</v>
      </c>
      <c r="S89" s="182"/>
      <c r="T89" s="184">
        <f>T90</f>
        <v>0</v>
      </c>
      <c r="U89" s="182"/>
      <c r="V89" s="184">
        <f>V90</f>
        <v>0</v>
      </c>
      <c r="W89" s="182"/>
      <c r="X89" s="185">
        <f>X90</f>
        <v>0</v>
      </c>
      <c r="AR89" s="177" t="s">
        <v>163</v>
      </c>
      <c r="AT89" s="186" t="s">
        <v>77</v>
      </c>
      <c r="AU89" s="186" t="s">
        <v>78</v>
      </c>
      <c r="AY89" s="177" t="s">
        <v>154</v>
      </c>
      <c r="BK89" s="187">
        <f>BK90</f>
        <v>0</v>
      </c>
    </row>
    <row r="90" spans="2:65" s="11" customFormat="1" ht="19.899999999999999" customHeight="1">
      <c r="B90" s="176"/>
      <c r="D90" s="190" t="s">
        <v>77</v>
      </c>
      <c r="E90" s="191" t="s">
        <v>409</v>
      </c>
      <c r="F90" s="191" t="s">
        <v>408</v>
      </c>
      <c r="I90" s="179"/>
      <c r="J90" s="179"/>
      <c r="K90" s="192">
        <f>BK90</f>
        <v>0</v>
      </c>
      <c r="M90" s="176"/>
      <c r="N90" s="181"/>
      <c r="O90" s="182"/>
      <c r="P90" s="182"/>
      <c r="Q90" s="183">
        <f>SUM(Q91:Q100)</f>
        <v>0</v>
      </c>
      <c r="R90" s="183">
        <f>SUM(R91:R100)</f>
        <v>0</v>
      </c>
      <c r="S90" s="182"/>
      <c r="T90" s="184">
        <f>SUM(T91:T100)</f>
        <v>0</v>
      </c>
      <c r="U90" s="182"/>
      <c r="V90" s="184">
        <f>SUM(V91:V100)</f>
        <v>0</v>
      </c>
      <c r="W90" s="182"/>
      <c r="X90" s="185">
        <f>SUM(X91:X100)</f>
        <v>0</v>
      </c>
      <c r="AR90" s="177" t="s">
        <v>163</v>
      </c>
      <c r="AT90" s="186" t="s">
        <v>77</v>
      </c>
      <c r="AU90" s="186" t="s">
        <v>85</v>
      </c>
      <c r="AY90" s="177" t="s">
        <v>154</v>
      </c>
      <c r="BK90" s="187">
        <f>SUM(BK91:BK100)</f>
        <v>0</v>
      </c>
    </row>
    <row r="91" spans="2:65" s="1" customFormat="1" ht="22.5" customHeight="1">
      <c r="B91" s="193"/>
      <c r="C91" s="194" t="s">
        <v>85</v>
      </c>
      <c r="D91" s="194" t="s">
        <v>158</v>
      </c>
      <c r="E91" s="195" t="s">
        <v>410</v>
      </c>
      <c r="F91" s="196" t="s">
        <v>411</v>
      </c>
      <c r="G91" s="197" t="s">
        <v>347</v>
      </c>
      <c r="H91" s="198">
        <v>1</v>
      </c>
      <c r="I91" s="199"/>
      <c r="J91" s="199"/>
      <c r="K91" s="200">
        <f>ROUND(P91*H91,2)</f>
        <v>0</v>
      </c>
      <c r="L91" s="196" t="s">
        <v>5</v>
      </c>
      <c r="M91" s="42"/>
      <c r="N91" s="201" t="s">
        <v>5</v>
      </c>
      <c r="O91" s="202" t="s">
        <v>47</v>
      </c>
      <c r="P91" s="130">
        <f>I91+J91</f>
        <v>0</v>
      </c>
      <c r="Q91" s="130">
        <f>ROUND(I91*H91,2)</f>
        <v>0</v>
      </c>
      <c r="R91" s="130">
        <f>ROUND(J91*H91,2)</f>
        <v>0</v>
      </c>
      <c r="S91" s="43"/>
      <c r="T91" s="203">
        <f>S91*H91</f>
        <v>0</v>
      </c>
      <c r="U91" s="203">
        <v>0</v>
      </c>
      <c r="V91" s="203">
        <f>U91*H91</f>
        <v>0</v>
      </c>
      <c r="W91" s="203">
        <v>0</v>
      </c>
      <c r="X91" s="204">
        <f>W91*H91</f>
        <v>0</v>
      </c>
      <c r="AR91" s="25" t="s">
        <v>163</v>
      </c>
      <c r="AT91" s="25" t="s">
        <v>158</v>
      </c>
      <c r="AU91" s="25" t="s">
        <v>87</v>
      </c>
      <c r="AY91" s="25" t="s">
        <v>154</v>
      </c>
      <c r="BE91" s="205">
        <f>IF(O91="základní",K91,0)</f>
        <v>0</v>
      </c>
      <c r="BF91" s="205">
        <f>IF(O91="snížená",K91,0)</f>
        <v>0</v>
      </c>
      <c r="BG91" s="205">
        <f>IF(O91="zákl. přenesená",K91,0)</f>
        <v>0</v>
      </c>
      <c r="BH91" s="205">
        <f>IF(O91="sníž. přenesená",K91,0)</f>
        <v>0</v>
      </c>
      <c r="BI91" s="205">
        <f>IF(O91="nulová",K91,0)</f>
        <v>0</v>
      </c>
      <c r="BJ91" s="25" t="s">
        <v>85</v>
      </c>
      <c r="BK91" s="205">
        <f>ROUND(P91*H91,2)</f>
        <v>0</v>
      </c>
      <c r="BL91" s="25" t="s">
        <v>163</v>
      </c>
      <c r="BM91" s="25" t="s">
        <v>412</v>
      </c>
    </row>
    <row r="92" spans="2:65" s="12" customFormat="1" ht="13.5">
      <c r="B92" s="206"/>
      <c r="D92" s="207" t="s">
        <v>166</v>
      </c>
      <c r="E92" s="208" t="s">
        <v>5</v>
      </c>
      <c r="F92" s="209" t="s">
        <v>413</v>
      </c>
      <c r="H92" s="210" t="s">
        <v>5</v>
      </c>
      <c r="I92" s="211"/>
      <c r="J92" s="211"/>
      <c r="M92" s="206"/>
      <c r="N92" s="212"/>
      <c r="O92" s="213"/>
      <c r="P92" s="213"/>
      <c r="Q92" s="213"/>
      <c r="R92" s="213"/>
      <c r="S92" s="213"/>
      <c r="T92" s="213"/>
      <c r="U92" s="213"/>
      <c r="V92" s="213"/>
      <c r="W92" s="213"/>
      <c r="X92" s="214"/>
      <c r="AT92" s="210" t="s">
        <v>166</v>
      </c>
      <c r="AU92" s="210" t="s">
        <v>87</v>
      </c>
      <c r="AV92" s="12" t="s">
        <v>85</v>
      </c>
      <c r="AW92" s="12" t="s">
        <v>7</v>
      </c>
      <c r="AX92" s="12" t="s">
        <v>78</v>
      </c>
      <c r="AY92" s="210" t="s">
        <v>154</v>
      </c>
    </row>
    <row r="93" spans="2:65" s="13" customFormat="1" ht="13.5">
      <c r="B93" s="215"/>
      <c r="D93" s="216" t="s">
        <v>166</v>
      </c>
      <c r="E93" s="217" t="s">
        <v>5</v>
      </c>
      <c r="F93" s="218" t="s">
        <v>85</v>
      </c>
      <c r="H93" s="219">
        <v>1</v>
      </c>
      <c r="I93" s="220"/>
      <c r="J93" s="220"/>
      <c r="M93" s="215"/>
      <c r="N93" s="221"/>
      <c r="O93" s="222"/>
      <c r="P93" s="222"/>
      <c r="Q93" s="222"/>
      <c r="R93" s="222"/>
      <c r="S93" s="222"/>
      <c r="T93" s="222"/>
      <c r="U93" s="222"/>
      <c r="V93" s="222"/>
      <c r="W93" s="222"/>
      <c r="X93" s="223"/>
      <c r="AT93" s="224" t="s">
        <v>166</v>
      </c>
      <c r="AU93" s="224" t="s">
        <v>87</v>
      </c>
      <c r="AV93" s="13" t="s">
        <v>87</v>
      </c>
      <c r="AW93" s="13" t="s">
        <v>7</v>
      </c>
      <c r="AX93" s="13" t="s">
        <v>85</v>
      </c>
      <c r="AY93" s="224" t="s">
        <v>154</v>
      </c>
    </row>
    <row r="94" spans="2:65" s="1" customFormat="1" ht="22.5" customHeight="1">
      <c r="B94" s="193"/>
      <c r="C94" s="194" t="s">
        <v>87</v>
      </c>
      <c r="D94" s="194" t="s">
        <v>158</v>
      </c>
      <c r="E94" s="195" t="s">
        <v>414</v>
      </c>
      <c r="F94" s="196" t="s">
        <v>415</v>
      </c>
      <c r="G94" s="197" t="s">
        <v>416</v>
      </c>
      <c r="H94" s="198">
        <v>1</v>
      </c>
      <c r="I94" s="199"/>
      <c r="J94" s="199"/>
      <c r="K94" s="200">
        <f>ROUND(P94*H94,2)</f>
        <v>0</v>
      </c>
      <c r="L94" s="196" t="s">
        <v>5</v>
      </c>
      <c r="M94" s="42"/>
      <c r="N94" s="201" t="s">
        <v>5</v>
      </c>
      <c r="O94" s="202" t="s">
        <v>47</v>
      </c>
      <c r="P94" s="130">
        <f>I94+J94</f>
        <v>0</v>
      </c>
      <c r="Q94" s="130">
        <f>ROUND(I94*H94,2)</f>
        <v>0</v>
      </c>
      <c r="R94" s="130">
        <f>ROUND(J94*H94,2)</f>
        <v>0</v>
      </c>
      <c r="S94" s="43"/>
      <c r="T94" s="203">
        <f>S94*H94</f>
        <v>0</v>
      </c>
      <c r="U94" s="203">
        <v>0</v>
      </c>
      <c r="V94" s="203">
        <f>U94*H94</f>
        <v>0</v>
      </c>
      <c r="W94" s="203">
        <v>0</v>
      </c>
      <c r="X94" s="204">
        <f>W94*H94</f>
        <v>0</v>
      </c>
      <c r="AR94" s="25" t="s">
        <v>163</v>
      </c>
      <c r="AT94" s="25" t="s">
        <v>158</v>
      </c>
      <c r="AU94" s="25" t="s">
        <v>87</v>
      </c>
      <c r="AY94" s="25" t="s">
        <v>154</v>
      </c>
      <c r="BE94" s="205">
        <f>IF(O94="základní",K94,0)</f>
        <v>0</v>
      </c>
      <c r="BF94" s="205">
        <f>IF(O94="snížená",K94,0)</f>
        <v>0</v>
      </c>
      <c r="BG94" s="205">
        <f>IF(O94="zákl. přenesená",K94,0)</f>
        <v>0</v>
      </c>
      <c r="BH94" s="205">
        <f>IF(O94="sníž. přenesená",K94,0)</f>
        <v>0</v>
      </c>
      <c r="BI94" s="205">
        <f>IF(O94="nulová",K94,0)</f>
        <v>0</v>
      </c>
      <c r="BJ94" s="25" t="s">
        <v>85</v>
      </c>
      <c r="BK94" s="205">
        <f>ROUND(P94*H94,2)</f>
        <v>0</v>
      </c>
      <c r="BL94" s="25" t="s">
        <v>163</v>
      </c>
      <c r="BM94" s="25" t="s">
        <v>417</v>
      </c>
    </row>
    <row r="95" spans="2:65" s="12" customFormat="1" ht="13.5">
      <c r="B95" s="206"/>
      <c r="D95" s="207" t="s">
        <v>166</v>
      </c>
      <c r="E95" s="208" t="s">
        <v>5</v>
      </c>
      <c r="F95" s="209" t="s">
        <v>418</v>
      </c>
      <c r="H95" s="210" t="s">
        <v>5</v>
      </c>
      <c r="I95" s="211"/>
      <c r="J95" s="211"/>
      <c r="M95" s="206"/>
      <c r="N95" s="212"/>
      <c r="O95" s="213"/>
      <c r="P95" s="213"/>
      <c r="Q95" s="213"/>
      <c r="R95" s="213"/>
      <c r="S95" s="213"/>
      <c r="T95" s="213"/>
      <c r="U95" s="213"/>
      <c r="V95" s="213"/>
      <c r="W95" s="213"/>
      <c r="X95" s="214"/>
      <c r="AT95" s="210" t="s">
        <v>166</v>
      </c>
      <c r="AU95" s="210" t="s">
        <v>87</v>
      </c>
      <c r="AV95" s="12" t="s">
        <v>85</v>
      </c>
      <c r="AW95" s="12" t="s">
        <v>7</v>
      </c>
      <c r="AX95" s="12" t="s">
        <v>78</v>
      </c>
      <c r="AY95" s="210" t="s">
        <v>154</v>
      </c>
    </row>
    <row r="96" spans="2:65" s="13" customFormat="1" ht="13.5">
      <c r="B96" s="215"/>
      <c r="D96" s="216" t="s">
        <v>166</v>
      </c>
      <c r="E96" s="217" t="s">
        <v>5</v>
      </c>
      <c r="F96" s="218" t="s">
        <v>85</v>
      </c>
      <c r="H96" s="219">
        <v>1</v>
      </c>
      <c r="I96" s="220"/>
      <c r="J96" s="220"/>
      <c r="M96" s="215"/>
      <c r="N96" s="221"/>
      <c r="O96" s="222"/>
      <c r="P96" s="222"/>
      <c r="Q96" s="222"/>
      <c r="R96" s="222"/>
      <c r="S96" s="222"/>
      <c r="T96" s="222"/>
      <c r="U96" s="222"/>
      <c r="V96" s="222"/>
      <c r="W96" s="222"/>
      <c r="X96" s="223"/>
      <c r="AT96" s="224" t="s">
        <v>166</v>
      </c>
      <c r="AU96" s="224" t="s">
        <v>87</v>
      </c>
      <c r="AV96" s="13" t="s">
        <v>87</v>
      </c>
      <c r="AW96" s="13" t="s">
        <v>7</v>
      </c>
      <c r="AX96" s="13" t="s">
        <v>85</v>
      </c>
      <c r="AY96" s="224" t="s">
        <v>154</v>
      </c>
    </row>
    <row r="97" spans="2:65" s="1" customFormat="1" ht="22.5" customHeight="1">
      <c r="B97" s="193"/>
      <c r="C97" s="194" t="s">
        <v>164</v>
      </c>
      <c r="D97" s="194" t="s">
        <v>158</v>
      </c>
      <c r="E97" s="195" t="s">
        <v>419</v>
      </c>
      <c r="F97" s="196" t="s">
        <v>420</v>
      </c>
      <c r="G97" s="197" t="s">
        <v>416</v>
      </c>
      <c r="H97" s="198">
        <v>1</v>
      </c>
      <c r="I97" s="199"/>
      <c r="J97" s="199"/>
      <c r="K97" s="200">
        <f>ROUND(P97*H97,2)</f>
        <v>0</v>
      </c>
      <c r="L97" s="196" t="s">
        <v>421</v>
      </c>
      <c r="M97" s="42"/>
      <c r="N97" s="201" t="s">
        <v>5</v>
      </c>
      <c r="O97" s="202" t="s">
        <v>47</v>
      </c>
      <c r="P97" s="130">
        <f>I97+J97</f>
        <v>0</v>
      </c>
      <c r="Q97" s="130">
        <f>ROUND(I97*H97,2)</f>
        <v>0</v>
      </c>
      <c r="R97" s="130">
        <f>ROUND(J97*H97,2)</f>
        <v>0</v>
      </c>
      <c r="S97" s="43"/>
      <c r="T97" s="203">
        <f>S97*H97</f>
        <v>0</v>
      </c>
      <c r="U97" s="203">
        <v>0</v>
      </c>
      <c r="V97" s="203">
        <f>U97*H97</f>
        <v>0</v>
      </c>
      <c r="W97" s="203">
        <v>0</v>
      </c>
      <c r="X97" s="204">
        <f>W97*H97</f>
        <v>0</v>
      </c>
      <c r="AR97" s="25" t="s">
        <v>163</v>
      </c>
      <c r="AT97" s="25" t="s">
        <v>158</v>
      </c>
      <c r="AU97" s="25" t="s">
        <v>87</v>
      </c>
      <c r="AY97" s="25" t="s">
        <v>154</v>
      </c>
      <c r="BE97" s="205">
        <f>IF(O97="základní",K97,0)</f>
        <v>0</v>
      </c>
      <c r="BF97" s="205">
        <f>IF(O97="snížená",K97,0)</f>
        <v>0</v>
      </c>
      <c r="BG97" s="205">
        <f>IF(O97="zákl. přenesená",K97,0)</f>
        <v>0</v>
      </c>
      <c r="BH97" s="205">
        <f>IF(O97="sníž. přenesená",K97,0)</f>
        <v>0</v>
      </c>
      <c r="BI97" s="205">
        <f>IF(O97="nulová",K97,0)</f>
        <v>0</v>
      </c>
      <c r="BJ97" s="25" t="s">
        <v>85</v>
      </c>
      <c r="BK97" s="205">
        <f>ROUND(P97*H97,2)</f>
        <v>0</v>
      </c>
      <c r="BL97" s="25" t="s">
        <v>163</v>
      </c>
      <c r="BM97" s="25" t="s">
        <v>422</v>
      </c>
    </row>
    <row r="98" spans="2:65" s="13" customFormat="1" ht="13.5">
      <c r="B98" s="215"/>
      <c r="D98" s="216" t="s">
        <v>166</v>
      </c>
      <c r="E98" s="217" t="s">
        <v>5</v>
      </c>
      <c r="F98" s="218" t="s">
        <v>85</v>
      </c>
      <c r="H98" s="219">
        <v>1</v>
      </c>
      <c r="I98" s="220"/>
      <c r="J98" s="220"/>
      <c r="M98" s="215"/>
      <c r="N98" s="221"/>
      <c r="O98" s="222"/>
      <c r="P98" s="222"/>
      <c r="Q98" s="222"/>
      <c r="R98" s="222"/>
      <c r="S98" s="222"/>
      <c r="T98" s="222"/>
      <c r="U98" s="222"/>
      <c r="V98" s="222"/>
      <c r="W98" s="222"/>
      <c r="X98" s="223"/>
      <c r="AT98" s="224" t="s">
        <v>166</v>
      </c>
      <c r="AU98" s="224" t="s">
        <v>87</v>
      </c>
      <c r="AV98" s="13" t="s">
        <v>87</v>
      </c>
      <c r="AW98" s="13" t="s">
        <v>7</v>
      </c>
      <c r="AX98" s="13" t="s">
        <v>85</v>
      </c>
      <c r="AY98" s="224" t="s">
        <v>154</v>
      </c>
    </row>
    <row r="99" spans="2:65" s="1" customFormat="1" ht="22.5" customHeight="1">
      <c r="B99" s="193"/>
      <c r="C99" s="194" t="s">
        <v>163</v>
      </c>
      <c r="D99" s="194" t="s">
        <v>158</v>
      </c>
      <c r="E99" s="195" t="s">
        <v>423</v>
      </c>
      <c r="F99" s="196" t="s">
        <v>424</v>
      </c>
      <c r="G99" s="197" t="s">
        <v>416</v>
      </c>
      <c r="H99" s="198">
        <v>1</v>
      </c>
      <c r="I99" s="199"/>
      <c r="J99" s="199"/>
      <c r="K99" s="200">
        <f>ROUND(P99*H99,2)</f>
        <v>0</v>
      </c>
      <c r="L99" s="196" t="s">
        <v>5</v>
      </c>
      <c r="M99" s="42"/>
      <c r="N99" s="201" t="s">
        <v>5</v>
      </c>
      <c r="O99" s="202" t="s">
        <v>47</v>
      </c>
      <c r="P99" s="130">
        <f>I99+J99</f>
        <v>0</v>
      </c>
      <c r="Q99" s="130">
        <f>ROUND(I99*H99,2)</f>
        <v>0</v>
      </c>
      <c r="R99" s="130">
        <f>ROUND(J99*H99,2)</f>
        <v>0</v>
      </c>
      <c r="S99" s="43"/>
      <c r="T99" s="203">
        <f>S99*H99</f>
        <v>0</v>
      </c>
      <c r="U99" s="203">
        <v>0</v>
      </c>
      <c r="V99" s="203">
        <f>U99*H99</f>
        <v>0</v>
      </c>
      <c r="W99" s="203">
        <v>0</v>
      </c>
      <c r="X99" s="204">
        <f>W99*H99</f>
        <v>0</v>
      </c>
      <c r="AR99" s="25" t="s">
        <v>163</v>
      </c>
      <c r="AT99" s="25" t="s">
        <v>158</v>
      </c>
      <c r="AU99" s="25" t="s">
        <v>87</v>
      </c>
      <c r="AY99" s="25" t="s">
        <v>154</v>
      </c>
      <c r="BE99" s="205">
        <f>IF(O99="základní",K99,0)</f>
        <v>0</v>
      </c>
      <c r="BF99" s="205">
        <f>IF(O99="snížená",K99,0)</f>
        <v>0</v>
      </c>
      <c r="BG99" s="205">
        <f>IF(O99="zákl. přenesená",K99,0)</f>
        <v>0</v>
      </c>
      <c r="BH99" s="205">
        <f>IF(O99="sníž. přenesená",K99,0)</f>
        <v>0</v>
      </c>
      <c r="BI99" s="205">
        <f>IF(O99="nulová",K99,0)</f>
        <v>0</v>
      </c>
      <c r="BJ99" s="25" t="s">
        <v>85</v>
      </c>
      <c r="BK99" s="205">
        <f>ROUND(P99*H99,2)</f>
        <v>0</v>
      </c>
      <c r="BL99" s="25" t="s">
        <v>163</v>
      </c>
      <c r="BM99" s="25" t="s">
        <v>425</v>
      </c>
    </row>
    <row r="100" spans="2:65" s="13" customFormat="1" ht="13.5">
      <c r="B100" s="215"/>
      <c r="D100" s="207" t="s">
        <v>166</v>
      </c>
      <c r="E100" s="224" t="s">
        <v>5</v>
      </c>
      <c r="F100" s="225" t="s">
        <v>85</v>
      </c>
      <c r="H100" s="226">
        <v>1</v>
      </c>
      <c r="I100" s="220"/>
      <c r="J100" s="220"/>
      <c r="M100" s="215"/>
      <c r="N100" s="221"/>
      <c r="O100" s="222"/>
      <c r="P100" s="222"/>
      <c r="Q100" s="222"/>
      <c r="R100" s="222"/>
      <c r="S100" s="222"/>
      <c r="T100" s="222"/>
      <c r="U100" s="222"/>
      <c r="V100" s="222"/>
      <c r="W100" s="222"/>
      <c r="X100" s="223"/>
      <c r="AT100" s="224" t="s">
        <v>166</v>
      </c>
      <c r="AU100" s="224" t="s">
        <v>87</v>
      </c>
      <c r="AV100" s="13" t="s">
        <v>87</v>
      </c>
      <c r="AW100" s="13" t="s">
        <v>7</v>
      </c>
      <c r="AX100" s="13" t="s">
        <v>85</v>
      </c>
      <c r="AY100" s="224" t="s">
        <v>154</v>
      </c>
    </row>
    <row r="101" spans="2:65" s="11" customFormat="1" ht="37.35" customHeight="1">
      <c r="B101" s="176"/>
      <c r="D101" s="177" t="s">
        <v>77</v>
      </c>
      <c r="E101" s="178" t="s">
        <v>426</v>
      </c>
      <c r="F101" s="178" t="s">
        <v>427</v>
      </c>
      <c r="I101" s="179"/>
      <c r="J101" s="179"/>
      <c r="K101" s="180">
        <f>BK101</f>
        <v>0</v>
      </c>
      <c r="M101" s="176"/>
      <c r="N101" s="181"/>
      <c r="O101" s="182"/>
      <c r="P101" s="182"/>
      <c r="Q101" s="183">
        <f>Q102</f>
        <v>0</v>
      </c>
      <c r="R101" s="183">
        <f>R102</f>
        <v>0</v>
      </c>
      <c r="S101" s="182"/>
      <c r="T101" s="184">
        <f>T102</f>
        <v>0</v>
      </c>
      <c r="U101" s="182"/>
      <c r="V101" s="184">
        <f>V102</f>
        <v>0</v>
      </c>
      <c r="W101" s="182"/>
      <c r="X101" s="185">
        <f>X102</f>
        <v>0</v>
      </c>
      <c r="AR101" s="177" t="s">
        <v>190</v>
      </c>
      <c r="AT101" s="186" t="s">
        <v>77</v>
      </c>
      <c r="AU101" s="186" t="s">
        <v>78</v>
      </c>
      <c r="AY101" s="177" t="s">
        <v>154</v>
      </c>
      <c r="BK101" s="187">
        <f>BK102</f>
        <v>0</v>
      </c>
    </row>
    <row r="102" spans="2:65" s="11" customFormat="1" ht="19.899999999999999" customHeight="1">
      <c r="B102" s="176"/>
      <c r="D102" s="190" t="s">
        <v>77</v>
      </c>
      <c r="E102" s="191" t="s">
        <v>78</v>
      </c>
      <c r="F102" s="191" t="s">
        <v>427</v>
      </c>
      <c r="I102" s="179"/>
      <c r="J102" s="179"/>
      <c r="K102" s="192">
        <f>BK102</f>
        <v>0</v>
      </c>
      <c r="M102" s="176"/>
      <c r="N102" s="181"/>
      <c r="O102" s="182"/>
      <c r="P102" s="182"/>
      <c r="Q102" s="183">
        <f>SUM(Q103:Q114)</f>
        <v>0</v>
      </c>
      <c r="R102" s="183">
        <f>SUM(R103:R114)</f>
        <v>0</v>
      </c>
      <c r="S102" s="182"/>
      <c r="T102" s="184">
        <f>SUM(T103:T114)</f>
        <v>0</v>
      </c>
      <c r="U102" s="182"/>
      <c r="V102" s="184">
        <f>SUM(V103:V114)</f>
        <v>0</v>
      </c>
      <c r="W102" s="182"/>
      <c r="X102" s="185">
        <f>SUM(X103:X114)</f>
        <v>0</v>
      </c>
      <c r="AR102" s="177" t="s">
        <v>190</v>
      </c>
      <c r="AT102" s="186" t="s">
        <v>77</v>
      </c>
      <c r="AU102" s="186" t="s">
        <v>85</v>
      </c>
      <c r="AY102" s="177" t="s">
        <v>154</v>
      </c>
      <c r="BK102" s="187">
        <f>SUM(BK103:BK114)</f>
        <v>0</v>
      </c>
    </row>
    <row r="103" spans="2:65" s="1" customFormat="1" ht="22.5" customHeight="1">
      <c r="B103" s="193"/>
      <c r="C103" s="194" t="s">
        <v>190</v>
      </c>
      <c r="D103" s="194" t="s">
        <v>158</v>
      </c>
      <c r="E103" s="195" t="s">
        <v>428</v>
      </c>
      <c r="F103" s="196" t="s">
        <v>429</v>
      </c>
      <c r="G103" s="197" t="s">
        <v>416</v>
      </c>
      <c r="H103" s="198">
        <v>1</v>
      </c>
      <c r="I103" s="199"/>
      <c r="J103" s="199"/>
      <c r="K103" s="200">
        <f>ROUND(P103*H103,2)</f>
        <v>0</v>
      </c>
      <c r="L103" s="196" t="s">
        <v>421</v>
      </c>
      <c r="M103" s="42"/>
      <c r="N103" s="201" t="s">
        <v>5</v>
      </c>
      <c r="O103" s="202" t="s">
        <v>47</v>
      </c>
      <c r="P103" s="130">
        <f>I103+J103</f>
        <v>0</v>
      </c>
      <c r="Q103" s="130">
        <f>ROUND(I103*H103,2)</f>
        <v>0</v>
      </c>
      <c r="R103" s="130">
        <f>ROUND(J103*H103,2)</f>
        <v>0</v>
      </c>
      <c r="S103" s="43"/>
      <c r="T103" s="203">
        <f>S103*H103</f>
        <v>0</v>
      </c>
      <c r="U103" s="203">
        <v>0</v>
      </c>
      <c r="V103" s="203">
        <f>U103*H103</f>
        <v>0</v>
      </c>
      <c r="W103" s="203">
        <v>0</v>
      </c>
      <c r="X103" s="204">
        <f>W103*H103</f>
        <v>0</v>
      </c>
      <c r="AR103" s="25" t="s">
        <v>430</v>
      </c>
      <c r="AT103" s="25" t="s">
        <v>158</v>
      </c>
      <c r="AU103" s="25" t="s">
        <v>87</v>
      </c>
      <c r="AY103" s="25" t="s">
        <v>154</v>
      </c>
      <c r="BE103" s="205">
        <f>IF(O103="základní",K103,0)</f>
        <v>0</v>
      </c>
      <c r="BF103" s="205">
        <f>IF(O103="snížená",K103,0)</f>
        <v>0</v>
      </c>
      <c r="BG103" s="205">
        <f>IF(O103="zákl. přenesená",K103,0)</f>
        <v>0</v>
      </c>
      <c r="BH103" s="205">
        <f>IF(O103="sníž. přenesená",K103,0)</f>
        <v>0</v>
      </c>
      <c r="BI103" s="205">
        <f>IF(O103="nulová",K103,0)</f>
        <v>0</v>
      </c>
      <c r="BJ103" s="25" t="s">
        <v>85</v>
      </c>
      <c r="BK103" s="205">
        <f>ROUND(P103*H103,2)</f>
        <v>0</v>
      </c>
      <c r="BL103" s="25" t="s">
        <v>430</v>
      </c>
      <c r="BM103" s="25" t="s">
        <v>431</v>
      </c>
    </row>
    <row r="104" spans="2:65" s="12" customFormat="1" ht="13.5">
      <c r="B104" s="206"/>
      <c r="D104" s="207" t="s">
        <v>166</v>
      </c>
      <c r="E104" s="208" t="s">
        <v>5</v>
      </c>
      <c r="F104" s="209" t="s">
        <v>432</v>
      </c>
      <c r="H104" s="210" t="s">
        <v>5</v>
      </c>
      <c r="I104" s="211"/>
      <c r="J104" s="211"/>
      <c r="M104" s="206"/>
      <c r="N104" s="212"/>
      <c r="O104" s="213"/>
      <c r="P104" s="213"/>
      <c r="Q104" s="213"/>
      <c r="R104" s="213"/>
      <c r="S104" s="213"/>
      <c r="T104" s="213"/>
      <c r="U104" s="213"/>
      <c r="V104" s="213"/>
      <c r="W104" s="213"/>
      <c r="X104" s="214"/>
      <c r="AT104" s="210" t="s">
        <v>166</v>
      </c>
      <c r="AU104" s="210" t="s">
        <v>87</v>
      </c>
      <c r="AV104" s="12" t="s">
        <v>85</v>
      </c>
      <c r="AW104" s="12" t="s">
        <v>7</v>
      </c>
      <c r="AX104" s="12" t="s">
        <v>78</v>
      </c>
      <c r="AY104" s="210" t="s">
        <v>154</v>
      </c>
    </row>
    <row r="105" spans="2:65" s="13" customFormat="1" ht="13.5">
      <c r="B105" s="215"/>
      <c r="D105" s="216" t="s">
        <v>166</v>
      </c>
      <c r="E105" s="217" t="s">
        <v>5</v>
      </c>
      <c r="F105" s="218" t="s">
        <v>85</v>
      </c>
      <c r="H105" s="219">
        <v>1</v>
      </c>
      <c r="I105" s="220"/>
      <c r="J105" s="220"/>
      <c r="M105" s="215"/>
      <c r="N105" s="221"/>
      <c r="O105" s="222"/>
      <c r="P105" s="222"/>
      <c r="Q105" s="222"/>
      <c r="R105" s="222"/>
      <c r="S105" s="222"/>
      <c r="T105" s="222"/>
      <c r="U105" s="222"/>
      <c r="V105" s="222"/>
      <c r="W105" s="222"/>
      <c r="X105" s="223"/>
      <c r="AT105" s="224" t="s">
        <v>166</v>
      </c>
      <c r="AU105" s="224" t="s">
        <v>87</v>
      </c>
      <c r="AV105" s="13" t="s">
        <v>87</v>
      </c>
      <c r="AW105" s="13" t="s">
        <v>7</v>
      </c>
      <c r="AX105" s="13" t="s">
        <v>85</v>
      </c>
      <c r="AY105" s="224" t="s">
        <v>154</v>
      </c>
    </row>
    <row r="106" spans="2:65" s="1" customFormat="1" ht="22.5" customHeight="1">
      <c r="B106" s="193"/>
      <c r="C106" s="194" t="s">
        <v>198</v>
      </c>
      <c r="D106" s="194" t="s">
        <v>158</v>
      </c>
      <c r="E106" s="195" t="s">
        <v>433</v>
      </c>
      <c r="F106" s="196" t="s">
        <v>434</v>
      </c>
      <c r="G106" s="197" t="s">
        <v>416</v>
      </c>
      <c r="H106" s="198">
        <v>1</v>
      </c>
      <c r="I106" s="199"/>
      <c r="J106" s="199"/>
      <c r="K106" s="200">
        <f>ROUND(P106*H106,2)</f>
        <v>0</v>
      </c>
      <c r="L106" s="196" t="s">
        <v>421</v>
      </c>
      <c r="M106" s="42"/>
      <c r="N106" s="201" t="s">
        <v>5</v>
      </c>
      <c r="O106" s="202" t="s">
        <v>47</v>
      </c>
      <c r="P106" s="130">
        <f>I106+J106</f>
        <v>0</v>
      </c>
      <c r="Q106" s="130">
        <f>ROUND(I106*H106,2)</f>
        <v>0</v>
      </c>
      <c r="R106" s="130">
        <f>ROUND(J106*H106,2)</f>
        <v>0</v>
      </c>
      <c r="S106" s="43"/>
      <c r="T106" s="203">
        <f>S106*H106</f>
        <v>0</v>
      </c>
      <c r="U106" s="203">
        <v>0</v>
      </c>
      <c r="V106" s="203">
        <f>U106*H106</f>
        <v>0</v>
      </c>
      <c r="W106" s="203">
        <v>0</v>
      </c>
      <c r="X106" s="204">
        <f>W106*H106</f>
        <v>0</v>
      </c>
      <c r="AR106" s="25" t="s">
        <v>430</v>
      </c>
      <c r="AT106" s="25" t="s">
        <v>158</v>
      </c>
      <c r="AU106" s="25" t="s">
        <v>87</v>
      </c>
      <c r="AY106" s="25" t="s">
        <v>154</v>
      </c>
      <c r="BE106" s="205">
        <f>IF(O106="základní",K106,0)</f>
        <v>0</v>
      </c>
      <c r="BF106" s="205">
        <f>IF(O106="snížená",K106,0)</f>
        <v>0</v>
      </c>
      <c r="BG106" s="205">
        <f>IF(O106="zákl. přenesená",K106,0)</f>
        <v>0</v>
      </c>
      <c r="BH106" s="205">
        <f>IF(O106="sníž. přenesená",K106,0)</f>
        <v>0</v>
      </c>
      <c r="BI106" s="205">
        <f>IF(O106="nulová",K106,0)</f>
        <v>0</v>
      </c>
      <c r="BJ106" s="25" t="s">
        <v>85</v>
      </c>
      <c r="BK106" s="205">
        <f>ROUND(P106*H106,2)</f>
        <v>0</v>
      </c>
      <c r="BL106" s="25" t="s">
        <v>430</v>
      </c>
      <c r="BM106" s="25" t="s">
        <v>435</v>
      </c>
    </row>
    <row r="107" spans="2:65" s="13" customFormat="1" ht="13.5">
      <c r="B107" s="215"/>
      <c r="D107" s="216" t="s">
        <v>166</v>
      </c>
      <c r="E107" s="217" t="s">
        <v>5</v>
      </c>
      <c r="F107" s="218" t="s">
        <v>85</v>
      </c>
      <c r="H107" s="219">
        <v>1</v>
      </c>
      <c r="I107" s="220"/>
      <c r="J107" s="220"/>
      <c r="M107" s="215"/>
      <c r="N107" s="221"/>
      <c r="O107" s="222"/>
      <c r="P107" s="222"/>
      <c r="Q107" s="222"/>
      <c r="R107" s="222"/>
      <c r="S107" s="222"/>
      <c r="T107" s="222"/>
      <c r="U107" s="222"/>
      <c r="V107" s="222"/>
      <c r="W107" s="222"/>
      <c r="X107" s="223"/>
      <c r="AT107" s="224" t="s">
        <v>166</v>
      </c>
      <c r="AU107" s="224" t="s">
        <v>87</v>
      </c>
      <c r="AV107" s="13" t="s">
        <v>87</v>
      </c>
      <c r="AW107" s="13" t="s">
        <v>7</v>
      </c>
      <c r="AX107" s="13" t="s">
        <v>85</v>
      </c>
      <c r="AY107" s="224" t="s">
        <v>154</v>
      </c>
    </row>
    <row r="108" spans="2:65" s="1" customFormat="1" ht="22.5" customHeight="1">
      <c r="B108" s="193"/>
      <c r="C108" s="194" t="s">
        <v>206</v>
      </c>
      <c r="D108" s="194" t="s">
        <v>158</v>
      </c>
      <c r="E108" s="195" t="s">
        <v>436</v>
      </c>
      <c r="F108" s="196" t="s">
        <v>437</v>
      </c>
      <c r="G108" s="197" t="s">
        <v>416</v>
      </c>
      <c r="H108" s="198">
        <v>1</v>
      </c>
      <c r="I108" s="199"/>
      <c r="J108" s="199"/>
      <c r="K108" s="200">
        <f>ROUND(P108*H108,2)</f>
        <v>0</v>
      </c>
      <c r="L108" s="196" t="s">
        <v>421</v>
      </c>
      <c r="M108" s="42"/>
      <c r="N108" s="201" t="s">
        <v>5</v>
      </c>
      <c r="O108" s="202" t="s">
        <v>47</v>
      </c>
      <c r="P108" s="130">
        <f>I108+J108</f>
        <v>0</v>
      </c>
      <c r="Q108" s="130">
        <f>ROUND(I108*H108,2)</f>
        <v>0</v>
      </c>
      <c r="R108" s="130">
        <f>ROUND(J108*H108,2)</f>
        <v>0</v>
      </c>
      <c r="S108" s="43"/>
      <c r="T108" s="203">
        <f>S108*H108</f>
        <v>0</v>
      </c>
      <c r="U108" s="203">
        <v>0</v>
      </c>
      <c r="V108" s="203">
        <f>U108*H108</f>
        <v>0</v>
      </c>
      <c r="W108" s="203">
        <v>0</v>
      </c>
      <c r="X108" s="204">
        <f>W108*H108</f>
        <v>0</v>
      </c>
      <c r="AR108" s="25" t="s">
        <v>430</v>
      </c>
      <c r="AT108" s="25" t="s">
        <v>158</v>
      </c>
      <c r="AU108" s="25" t="s">
        <v>87</v>
      </c>
      <c r="AY108" s="25" t="s">
        <v>154</v>
      </c>
      <c r="BE108" s="205">
        <f>IF(O108="základní",K108,0)</f>
        <v>0</v>
      </c>
      <c r="BF108" s="205">
        <f>IF(O108="snížená",K108,0)</f>
        <v>0</v>
      </c>
      <c r="BG108" s="205">
        <f>IF(O108="zákl. přenesená",K108,0)</f>
        <v>0</v>
      </c>
      <c r="BH108" s="205">
        <f>IF(O108="sníž. přenesená",K108,0)</f>
        <v>0</v>
      </c>
      <c r="BI108" s="205">
        <f>IF(O108="nulová",K108,0)</f>
        <v>0</v>
      </c>
      <c r="BJ108" s="25" t="s">
        <v>85</v>
      </c>
      <c r="BK108" s="205">
        <f>ROUND(P108*H108,2)</f>
        <v>0</v>
      </c>
      <c r="BL108" s="25" t="s">
        <v>430</v>
      </c>
      <c r="BM108" s="25" t="s">
        <v>438</v>
      </c>
    </row>
    <row r="109" spans="2:65" s="13" customFormat="1" ht="13.5">
      <c r="B109" s="215"/>
      <c r="D109" s="207" t="s">
        <v>166</v>
      </c>
      <c r="E109" s="224" t="s">
        <v>5</v>
      </c>
      <c r="F109" s="225" t="s">
        <v>85</v>
      </c>
      <c r="H109" s="226">
        <v>1</v>
      </c>
      <c r="I109" s="220"/>
      <c r="J109" s="220"/>
      <c r="M109" s="215"/>
      <c r="N109" s="221"/>
      <c r="O109" s="222"/>
      <c r="P109" s="222"/>
      <c r="Q109" s="222"/>
      <c r="R109" s="222"/>
      <c r="S109" s="222"/>
      <c r="T109" s="222"/>
      <c r="U109" s="222"/>
      <c r="V109" s="222"/>
      <c r="W109" s="222"/>
      <c r="X109" s="223"/>
      <c r="AT109" s="224" t="s">
        <v>166</v>
      </c>
      <c r="AU109" s="224" t="s">
        <v>87</v>
      </c>
      <c r="AV109" s="13" t="s">
        <v>87</v>
      </c>
      <c r="AW109" s="13" t="s">
        <v>7</v>
      </c>
      <c r="AX109" s="13" t="s">
        <v>85</v>
      </c>
      <c r="AY109" s="224" t="s">
        <v>154</v>
      </c>
    </row>
    <row r="110" spans="2:65" s="12" customFormat="1" ht="13.5">
      <c r="B110" s="206"/>
      <c r="D110" s="216" t="s">
        <v>166</v>
      </c>
      <c r="E110" s="265" t="s">
        <v>5</v>
      </c>
      <c r="F110" s="266" t="s">
        <v>439</v>
      </c>
      <c r="H110" s="267" t="s">
        <v>5</v>
      </c>
      <c r="I110" s="211"/>
      <c r="J110" s="211"/>
      <c r="M110" s="206"/>
      <c r="N110" s="212"/>
      <c r="O110" s="213"/>
      <c r="P110" s="213"/>
      <c r="Q110" s="213"/>
      <c r="R110" s="213"/>
      <c r="S110" s="213"/>
      <c r="T110" s="213"/>
      <c r="U110" s="213"/>
      <c r="V110" s="213"/>
      <c r="W110" s="213"/>
      <c r="X110" s="214"/>
      <c r="AT110" s="210" t="s">
        <v>166</v>
      </c>
      <c r="AU110" s="210" t="s">
        <v>87</v>
      </c>
      <c r="AV110" s="12" t="s">
        <v>85</v>
      </c>
      <c r="AW110" s="12" t="s">
        <v>7</v>
      </c>
      <c r="AX110" s="12" t="s">
        <v>78</v>
      </c>
      <c r="AY110" s="210" t="s">
        <v>154</v>
      </c>
    </row>
    <row r="111" spans="2:65" s="1" customFormat="1" ht="22.5" customHeight="1">
      <c r="B111" s="193"/>
      <c r="C111" s="194" t="s">
        <v>195</v>
      </c>
      <c r="D111" s="194" t="s">
        <v>158</v>
      </c>
      <c r="E111" s="195" t="s">
        <v>440</v>
      </c>
      <c r="F111" s="196" t="s">
        <v>441</v>
      </c>
      <c r="G111" s="197" t="s">
        <v>416</v>
      </c>
      <c r="H111" s="198">
        <v>1</v>
      </c>
      <c r="I111" s="199"/>
      <c r="J111" s="199"/>
      <c r="K111" s="200">
        <f>ROUND(P111*H111,2)</f>
        <v>0</v>
      </c>
      <c r="L111" s="196" t="s">
        <v>421</v>
      </c>
      <c r="M111" s="42"/>
      <c r="N111" s="201" t="s">
        <v>5</v>
      </c>
      <c r="O111" s="202" t="s">
        <v>47</v>
      </c>
      <c r="P111" s="130">
        <f>I111+J111</f>
        <v>0</v>
      </c>
      <c r="Q111" s="130">
        <f>ROUND(I111*H111,2)</f>
        <v>0</v>
      </c>
      <c r="R111" s="130">
        <f>ROUND(J111*H111,2)</f>
        <v>0</v>
      </c>
      <c r="S111" s="43"/>
      <c r="T111" s="203">
        <f>S111*H111</f>
        <v>0</v>
      </c>
      <c r="U111" s="203">
        <v>0</v>
      </c>
      <c r="V111" s="203">
        <f>U111*H111</f>
        <v>0</v>
      </c>
      <c r="W111" s="203">
        <v>0</v>
      </c>
      <c r="X111" s="204">
        <f>W111*H111</f>
        <v>0</v>
      </c>
      <c r="AR111" s="25" t="s">
        <v>163</v>
      </c>
      <c r="AT111" s="25" t="s">
        <v>158</v>
      </c>
      <c r="AU111" s="25" t="s">
        <v>87</v>
      </c>
      <c r="AY111" s="25" t="s">
        <v>154</v>
      </c>
      <c r="BE111" s="205">
        <f>IF(O111="základní",K111,0)</f>
        <v>0</v>
      </c>
      <c r="BF111" s="205">
        <f>IF(O111="snížená",K111,0)</f>
        <v>0</v>
      </c>
      <c r="BG111" s="205">
        <f>IF(O111="zákl. přenesená",K111,0)</f>
        <v>0</v>
      </c>
      <c r="BH111" s="205">
        <f>IF(O111="sníž. přenesená",K111,0)</f>
        <v>0</v>
      </c>
      <c r="BI111" s="205">
        <f>IF(O111="nulová",K111,0)</f>
        <v>0</v>
      </c>
      <c r="BJ111" s="25" t="s">
        <v>85</v>
      </c>
      <c r="BK111" s="205">
        <f>ROUND(P111*H111,2)</f>
        <v>0</v>
      </c>
      <c r="BL111" s="25" t="s">
        <v>163</v>
      </c>
      <c r="BM111" s="25" t="s">
        <v>442</v>
      </c>
    </row>
    <row r="112" spans="2:65" s="13" customFormat="1" ht="13.5">
      <c r="B112" s="215"/>
      <c r="D112" s="216" t="s">
        <v>166</v>
      </c>
      <c r="E112" s="217" t="s">
        <v>5</v>
      </c>
      <c r="F112" s="218" t="s">
        <v>85</v>
      </c>
      <c r="H112" s="219">
        <v>1</v>
      </c>
      <c r="I112" s="220"/>
      <c r="J112" s="220"/>
      <c r="M112" s="215"/>
      <c r="N112" s="221"/>
      <c r="O112" s="222"/>
      <c r="P112" s="222"/>
      <c r="Q112" s="222"/>
      <c r="R112" s="222"/>
      <c r="S112" s="222"/>
      <c r="T112" s="222"/>
      <c r="U112" s="222"/>
      <c r="V112" s="222"/>
      <c r="W112" s="222"/>
      <c r="X112" s="223"/>
      <c r="AT112" s="224" t="s">
        <v>166</v>
      </c>
      <c r="AU112" s="224" t="s">
        <v>87</v>
      </c>
      <c r="AV112" s="13" t="s">
        <v>87</v>
      </c>
      <c r="AW112" s="13" t="s">
        <v>7</v>
      </c>
      <c r="AX112" s="13" t="s">
        <v>85</v>
      </c>
      <c r="AY112" s="224" t="s">
        <v>154</v>
      </c>
    </row>
    <row r="113" spans="2:65" s="1" customFormat="1" ht="22.5" customHeight="1">
      <c r="B113" s="193"/>
      <c r="C113" s="194" t="s">
        <v>220</v>
      </c>
      <c r="D113" s="194" t="s">
        <v>158</v>
      </c>
      <c r="E113" s="195" t="s">
        <v>443</v>
      </c>
      <c r="F113" s="196" t="s">
        <v>444</v>
      </c>
      <c r="G113" s="197" t="s">
        <v>416</v>
      </c>
      <c r="H113" s="198">
        <v>1</v>
      </c>
      <c r="I113" s="199"/>
      <c r="J113" s="199"/>
      <c r="K113" s="200">
        <f>ROUND(P113*H113,2)</f>
        <v>0</v>
      </c>
      <c r="L113" s="196" t="s">
        <v>421</v>
      </c>
      <c r="M113" s="42"/>
      <c r="N113" s="201" t="s">
        <v>5</v>
      </c>
      <c r="O113" s="202" t="s">
        <v>47</v>
      </c>
      <c r="P113" s="130">
        <f>I113+J113</f>
        <v>0</v>
      </c>
      <c r="Q113" s="130">
        <f>ROUND(I113*H113,2)</f>
        <v>0</v>
      </c>
      <c r="R113" s="130">
        <f>ROUND(J113*H113,2)</f>
        <v>0</v>
      </c>
      <c r="S113" s="43"/>
      <c r="T113" s="203">
        <f>S113*H113</f>
        <v>0</v>
      </c>
      <c r="U113" s="203">
        <v>0</v>
      </c>
      <c r="V113" s="203">
        <f>U113*H113</f>
        <v>0</v>
      </c>
      <c r="W113" s="203">
        <v>0</v>
      </c>
      <c r="X113" s="204">
        <f>W113*H113</f>
        <v>0</v>
      </c>
      <c r="AR113" s="25" t="s">
        <v>163</v>
      </c>
      <c r="AT113" s="25" t="s">
        <v>158</v>
      </c>
      <c r="AU113" s="25" t="s">
        <v>87</v>
      </c>
      <c r="AY113" s="25" t="s">
        <v>154</v>
      </c>
      <c r="BE113" s="205">
        <f>IF(O113="základní",K113,0)</f>
        <v>0</v>
      </c>
      <c r="BF113" s="205">
        <f>IF(O113="snížená",K113,0)</f>
        <v>0</v>
      </c>
      <c r="BG113" s="205">
        <f>IF(O113="zákl. přenesená",K113,0)</f>
        <v>0</v>
      </c>
      <c r="BH113" s="205">
        <f>IF(O113="sníž. přenesená",K113,0)</f>
        <v>0</v>
      </c>
      <c r="BI113" s="205">
        <f>IF(O113="nulová",K113,0)</f>
        <v>0</v>
      </c>
      <c r="BJ113" s="25" t="s">
        <v>85</v>
      </c>
      <c r="BK113" s="205">
        <f>ROUND(P113*H113,2)</f>
        <v>0</v>
      </c>
      <c r="BL113" s="25" t="s">
        <v>163</v>
      </c>
      <c r="BM113" s="25" t="s">
        <v>445</v>
      </c>
    </row>
    <row r="114" spans="2:65" s="13" customFormat="1" ht="13.5">
      <c r="B114" s="215"/>
      <c r="D114" s="207" t="s">
        <v>166</v>
      </c>
      <c r="E114" s="224" t="s">
        <v>5</v>
      </c>
      <c r="F114" s="225" t="s">
        <v>85</v>
      </c>
      <c r="H114" s="226">
        <v>1</v>
      </c>
      <c r="I114" s="220"/>
      <c r="J114" s="220"/>
      <c r="M114" s="215"/>
      <c r="N114" s="268"/>
      <c r="O114" s="269"/>
      <c r="P114" s="269"/>
      <c r="Q114" s="269"/>
      <c r="R114" s="269"/>
      <c r="S114" s="269"/>
      <c r="T114" s="269"/>
      <c r="U114" s="269"/>
      <c r="V114" s="269"/>
      <c r="W114" s="269"/>
      <c r="X114" s="270"/>
      <c r="AT114" s="224" t="s">
        <v>166</v>
      </c>
      <c r="AU114" s="224" t="s">
        <v>87</v>
      </c>
      <c r="AV114" s="13" t="s">
        <v>87</v>
      </c>
      <c r="AW114" s="13" t="s">
        <v>7</v>
      </c>
      <c r="AX114" s="13" t="s">
        <v>85</v>
      </c>
      <c r="AY114" s="224" t="s">
        <v>154</v>
      </c>
    </row>
    <row r="115" spans="2:65" s="1" customFormat="1" ht="6.95" customHeight="1">
      <c r="B115" s="57"/>
      <c r="C115" s="58"/>
      <c r="D115" s="58"/>
      <c r="E115" s="58"/>
      <c r="F115" s="58"/>
      <c r="G115" s="58"/>
      <c r="H115" s="58"/>
      <c r="I115" s="139"/>
      <c r="J115" s="139"/>
      <c r="K115" s="58"/>
      <c r="L115" s="58"/>
      <c r="M115" s="42"/>
    </row>
  </sheetData>
  <autoFilter ref="C87:L114"/>
  <mergeCells count="12">
    <mergeCell ref="G1:H1"/>
    <mergeCell ref="M2:Z2"/>
    <mergeCell ref="E51:H51"/>
    <mergeCell ref="E53:H53"/>
    <mergeCell ref="E76:H76"/>
    <mergeCell ref="E78:H78"/>
    <mergeCell ref="E80:H80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scale="87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71" customWidth="1"/>
    <col min="2" max="2" width="1.6640625" style="271" customWidth="1"/>
    <col min="3" max="4" width="5" style="271" customWidth="1"/>
    <col min="5" max="5" width="11.6640625" style="271" customWidth="1"/>
    <col min="6" max="6" width="9.1640625" style="271" customWidth="1"/>
    <col min="7" max="7" width="5" style="271" customWidth="1"/>
    <col min="8" max="8" width="77.83203125" style="271" customWidth="1"/>
    <col min="9" max="10" width="20" style="271" customWidth="1"/>
    <col min="11" max="11" width="1.6640625" style="271" customWidth="1"/>
  </cols>
  <sheetData>
    <row r="1" spans="2:11" ht="37.5" customHeight="1"/>
    <row r="2" spans="2:11" ht="7.5" customHeight="1">
      <c r="B2" s="272"/>
      <c r="C2" s="273"/>
      <c r="D2" s="273"/>
      <c r="E2" s="273"/>
      <c r="F2" s="273"/>
      <c r="G2" s="273"/>
      <c r="H2" s="273"/>
      <c r="I2" s="273"/>
      <c r="J2" s="273"/>
      <c r="K2" s="274"/>
    </row>
    <row r="3" spans="2:11" s="16" customFormat="1" ht="45" customHeight="1">
      <c r="B3" s="275"/>
      <c r="C3" s="401" t="s">
        <v>446</v>
      </c>
      <c r="D3" s="401"/>
      <c r="E3" s="401"/>
      <c r="F3" s="401"/>
      <c r="G3" s="401"/>
      <c r="H3" s="401"/>
      <c r="I3" s="401"/>
      <c r="J3" s="401"/>
      <c r="K3" s="276"/>
    </row>
    <row r="4" spans="2:11" ht="25.5" customHeight="1">
      <c r="B4" s="277"/>
      <c r="C4" s="405" t="s">
        <v>447</v>
      </c>
      <c r="D4" s="405"/>
      <c r="E4" s="405"/>
      <c r="F4" s="405"/>
      <c r="G4" s="405"/>
      <c r="H4" s="405"/>
      <c r="I4" s="405"/>
      <c r="J4" s="405"/>
      <c r="K4" s="278"/>
    </row>
    <row r="5" spans="2:11" ht="5.25" customHeight="1">
      <c r="B5" s="277"/>
      <c r="C5" s="279"/>
      <c r="D5" s="279"/>
      <c r="E5" s="279"/>
      <c r="F5" s="279"/>
      <c r="G5" s="279"/>
      <c r="H5" s="279"/>
      <c r="I5" s="279"/>
      <c r="J5" s="279"/>
      <c r="K5" s="278"/>
    </row>
    <row r="6" spans="2:11" ht="15" customHeight="1">
      <c r="B6" s="277"/>
      <c r="C6" s="404" t="s">
        <v>448</v>
      </c>
      <c r="D6" s="404"/>
      <c r="E6" s="404"/>
      <c r="F6" s="404"/>
      <c r="G6" s="404"/>
      <c r="H6" s="404"/>
      <c r="I6" s="404"/>
      <c r="J6" s="404"/>
      <c r="K6" s="278"/>
    </row>
    <row r="7" spans="2:11" ht="15" customHeight="1">
      <c r="B7" s="281"/>
      <c r="C7" s="404" t="s">
        <v>449</v>
      </c>
      <c r="D7" s="404"/>
      <c r="E7" s="404"/>
      <c r="F7" s="404"/>
      <c r="G7" s="404"/>
      <c r="H7" s="404"/>
      <c r="I7" s="404"/>
      <c r="J7" s="404"/>
      <c r="K7" s="278"/>
    </row>
    <row r="8" spans="2:1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pans="2:11" ht="15" customHeight="1">
      <c r="B9" s="281"/>
      <c r="C9" s="404" t="s">
        <v>450</v>
      </c>
      <c r="D9" s="404"/>
      <c r="E9" s="404"/>
      <c r="F9" s="404"/>
      <c r="G9" s="404"/>
      <c r="H9" s="404"/>
      <c r="I9" s="404"/>
      <c r="J9" s="404"/>
      <c r="K9" s="278"/>
    </row>
    <row r="10" spans="2:11" ht="15" customHeight="1">
      <c r="B10" s="281"/>
      <c r="C10" s="280"/>
      <c r="D10" s="404" t="s">
        <v>451</v>
      </c>
      <c r="E10" s="404"/>
      <c r="F10" s="404"/>
      <c r="G10" s="404"/>
      <c r="H10" s="404"/>
      <c r="I10" s="404"/>
      <c r="J10" s="404"/>
      <c r="K10" s="278"/>
    </row>
    <row r="11" spans="2:11" ht="15" customHeight="1">
      <c r="B11" s="281"/>
      <c r="C11" s="282"/>
      <c r="D11" s="404" t="s">
        <v>452</v>
      </c>
      <c r="E11" s="404"/>
      <c r="F11" s="404"/>
      <c r="G11" s="404"/>
      <c r="H11" s="404"/>
      <c r="I11" s="404"/>
      <c r="J11" s="404"/>
      <c r="K11" s="278"/>
    </row>
    <row r="12" spans="2:11" ht="12.75" customHeight="1">
      <c r="B12" s="281"/>
      <c r="C12" s="282"/>
      <c r="D12" s="282"/>
      <c r="E12" s="282"/>
      <c r="F12" s="282"/>
      <c r="G12" s="282"/>
      <c r="H12" s="282"/>
      <c r="I12" s="282"/>
      <c r="J12" s="282"/>
      <c r="K12" s="278"/>
    </row>
    <row r="13" spans="2:11" ht="15" customHeight="1">
      <c r="B13" s="281"/>
      <c r="C13" s="282"/>
      <c r="D13" s="404" t="s">
        <v>453</v>
      </c>
      <c r="E13" s="404"/>
      <c r="F13" s="404"/>
      <c r="G13" s="404"/>
      <c r="H13" s="404"/>
      <c r="I13" s="404"/>
      <c r="J13" s="404"/>
      <c r="K13" s="278"/>
    </row>
    <row r="14" spans="2:11" ht="15" customHeight="1">
      <c r="B14" s="281"/>
      <c r="C14" s="282"/>
      <c r="D14" s="404" t="s">
        <v>454</v>
      </c>
      <c r="E14" s="404"/>
      <c r="F14" s="404"/>
      <c r="G14" s="404"/>
      <c r="H14" s="404"/>
      <c r="I14" s="404"/>
      <c r="J14" s="404"/>
      <c r="K14" s="278"/>
    </row>
    <row r="15" spans="2:11" ht="15" customHeight="1">
      <c r="B15" s="281"/>
      <c r="C15" s="282"/>
      <c r="D15" s="404" t="s">
        <v>455</v>
      </c>
      <c r="E15" s="404"/>
      <c r="F15" s="404"/>
      <c r="G15" s="404"/>
      <c r="H15" s="404"/>
      <c r="I15" s="404"/>
      <c r="J15" s="404"/>
      <c r="K15" s="278"/>
    </row>
    <row r="16" spans="2:11" ht="15" customHeight="1">
      <c r="B16" s="281"/>
      <c r="C16" s="282"/>
      <c r="D16" s="282"/>
      <c r="E16" s="283" t="s">
        <v>84</v>
      </c>
      <c r="F16" s="404" t="s">
        <v>456</v>
      </c>
      <c r="G16" s="404"/>
      <c r="H16" s="404"/>
      <c r="I16" s="404"/>
      <c r="J16" s="404"/>
      <c r="K16" s="278"/>
    </row>
    <row r="17" spans="2:11" ht="15" customHeight="1">
      <c r="B17" s="281"/>
      <c r="C17" s="282"/>
      <c r="D17" s="282"/>
      <c r="E17" s="283" t="s">
        <v>457</v>
      </c>
      <c r="F17" s="404" t="s">
        <v>458</v>
      </c>
      <c r="G17" s="404"/>
      <c r="H17" s="404"/>
      <c r="I17" s="404"/>
      <c r="J17" s="404"/>
      <c r="K17" s="278"/>
    </row>
    <row r="18" spans="2:11" ht="15" customHeight="1">
      <c r="B18" s="281"/>
      <c r="C18" s="282"/>
      <c r="D18" s="282"/>
      <c r="E18" s="283" t="s">
        <v>459</v>
      </c>
      <c r="F18" s="404" t="s">
        <v>460</v>
      </c>
      <c r="G18" s="404"/>
      <c r="H18" s="404"/>
      <c r="I18" s="404"/>
      <c r="J18" s="404"/>
      <c r="K18" s="278"/>
    </row>
    <row r="19" spans="2:11" ht="15" customHeight="1">
      <c r="B19" s="281"/>
      <c r="C19" s="282"/>
      <c r="D19" s="282"/>
      <c r="E19" s="283" t="s">
        <v>92</v>
      </c>
      <c r="F19" s="404" t="s">
        <v>93</v>
      </c>
      <c r="G19" s="404"/>
      <c r="H19" s="404"/>
      <c r="I19" s="404"/>
      <c r="J19" s="404"/>
      <c r="K19" s="278"/>
    </row>
    <row r="20" spans="2:11" ht="15" customHeight="1">
      <c r="B20" s="281"/>
      <c r="C20" s="282"/>
      <c r="D20" s="282"/>
      <c r="E20" s="283" t="s">
        <v>407</v>
      </c>
      <c r="F20" s="404" t="s">
        <v>408</v>
      </c>
      <c r="G20" s="404"/>
      <c r="H20" s="404"/>
      <c r="I20" s="404"/>
      <c r="J20" s="404"/>
      <c r="K20" s="278"/>
    </row>
    <row r="21" spans="2:11" ht="15" customHeight="1">
      <c r="B21" s="281"/>
      <c r="C21" s="282"/>
      <c r="D21" s="282"/>
      <c r="E21" s="283" t="s">
        <v>90</v>
      </c>
      <c r="F21" s="404" t="s">
        <v>461</v>
      </c>
      <c r="G21" s="404"/>
      <c r="H21" s="404"/>
      <c r="I21" s="404"/>
      <c r="J21" s="404"/>
      <c r="K21" s="278"/>
    </row>
    <row r="22" spans="2:11" ht="12.75" customHeight="1">
      <c r="B22" s="281"/>
      <c r="C22" s="282"/>
      <c r="D22" s="282"/>
      <c r="E22" s="282"/>
      <c r="F22" s="282"/>
      <c r="G22" s="282"/>
      <c r="H22" s="282"/>
      <c r="I22" s="282"/>
      <c r="J22" s="282"/>
      <c r="K22" s="278"/>
    </row>
    <row r="23" spans="2:11" ht="15" customHeight="1">
      <c r="B23" s="281"/>
      <c r="C23" s="404" t="s">
        <v>462</v>
      </c>
      <c r="D23" s="404"/>
      <c r="E23" s="404"/>
      <c r="F23" s="404"/>
      <c r="G23" s="404"/>
      <c r="H23" s="404"/>
      <c r="I23" s="404"/>
      <c r="J23" s="404"/>
      <c r="K23" s="278"/>
    </row>
    <row r="24" spans="2:11" ht="15" customHeight="1">
      <c r="B24" s="281"/>
      <c r="C24" s="404" t="s">
        <v>463</v>
      </c>
      <c r="D24" s="404"/>
      <c r="E24" s="404"/>
      <c r="F24" s="404"/>
      <c r="G24" s="404"/>
      <c r="H24" s="404"/>
      <c r="I24" s="404"/>
      <c r="J24" s="404"/>
      <c r="K24" s="278"/>
    </row>
    <row r="25" spans="2:11" ht="15" customHeight="1">
      <c r="B25" s="281"/>
      <c r="C25" s="280"/>
      <c r="D25" s="404" t="s">
        <v>464</v>
      </c>
      <c r="E25" s="404"/>
      <c r="F25" s="404"/>
      <c r="G25" s="404"/>
      <c r="H25" s="404"/>
      <c r="I25" s="404"/>
      <c r="J25" s="404"/>
      <c r="K25" s="278"/>
    </row>
    <row r="26" spans="2:11" ht="15" customHeight="1">
      <c r="B26" s="281"/>
      <c r="C26" s="282"/>
      <c r="D26" s="404" t="s">
        <v>465</v>
      </c>
      <c r="E26" s="404"/>
      <c r="F26" s="404"/>
      <c r="G26" s="404"/>
      <c r="H26" s="404"/>
      <c r="I26" s="404"/>
      <c r="J26" s="404"/>
      <c r="K26" s="278"/>
    </row>
    <row r="27" spans="2:11" ht="12.75" customHeight="1">
      <c r="B27" s="281"/>
      <c r="C27" s="282"/>
      <c r="D27" s="282"/>
      <c r="E27" s="282"/>
      <c r="F27" s="282"/>
      <c r="G27" s="282"/>
      <c r="H27" s="282"/>
      <c r="I27" s="282"/>
      <c r="J27" s="282"/>
      <c r="K27" s="278"/>
    </row>
    <row r="28" spans="2:11" ht="15" customHeight="1">
      <c r="B28" s="281"/>
      <c r="C28" s="282"/>
      <c r="D28" s="404" t="s">
        <v>466</v>
      </c>
      <c r="E28" s="404"/>
      <c r="F28" s="404"/>
      <c r="G28" s="404"/>
      <c r="H28" s="404"/>
      <c r="I28" s="404"/>
      <c r="J28" s="404"/>
      <c r="K28" s="278"/>
    </row>
    <row r="29" spans="2:11" ht="15" customHeight="1">
      <c r="B29" s="281"/>
      <c r="C29" s="282"/>
      <c r="D29" s="404" t="s">
        <v>467</v>
      </c>
      <c r="E29" s="404"/>
      <c r="F29" s="404"/>
      <c r="G29" s="404"/>
      <c r="H29" s="404"/>
      <c r="I29" s="404"/>
      <c r="J29" s="404"/>
      <c r="K29" s="278"/>
    </row>
    <row r="30" spans="2:11" ht="12.75" customHeight="1">
      <c r="B30" s="281"/>
      <c r="C30" s="282"/>
      <c r="D30" s="282"/>
      <c r="E30" s="282"/>
      <c r="F30" s="282"/>
      <c r="G30" s="282"/>
      <c r="H30" s="282"/>
      <c r="I30" s="282"/>
      <c r="J30" s="282"/>
      <c r="K30" s="278"/>
    </row>
    <row r="31" spans="2:11" ht="15" customHeight="1">
      <c r="B31" s="281"/>
      <c r="C31" s="282"/>
      <c r="D31" s="404" t="s">
        <v>468</v>
      </c>
      <c r="E31" s="404"/>
      <c r="F31" s="404"/>
      <c r="G31" s="404"/>
      <c r="H31" s="404"/>
      <c r="I31" s="404"/>
      <c r="J31" s="404"/>
      <c r="K31" s="278"/>
    </row>
    <row r="32" spans="2:11" ht="15" customHeight="1">
      <c r="B32" s="281"/>
      <c r="C32" s="282"/>
      <c r="D32" s="404" t="s">
        <v>469</v>
      </c>
      <c r="E32" s="404"/>
      <c r="F32" s="404"/>
      <c r="G32" s="404"/>
      <c r="H32" s="404"/>
      <c r="I32" s="404"/>
      <c r="J32" s="404"/>
      <c r="K32" s="278"/>
    </row>
    <row r="33" spans="2:11" ht="15" customHeight="1">
      <c r="B33" s="281"/>
      <c r="C33" s="282"/>
      <c r="D33" s="404" t="s">
        <v>470</v>
      </c>
      <c r="E33" s="404"/>
      <c r="F33" s="404"/>
      <c r="G33" s="404"/>
      <c r="H33" s="404"/>
      <c r="I33" s="404"/>
      <c r="J33" s="404"/>
      <c r="K33" s="278"/>
    </row>
    <row r="34" spans="2:11" ht="15" customHeight="1">
      <c r="B34" s="281"/>
      <c r="C34" s="282"/>
      <c r="D34" s="280"/>
      <c r="E34" s="284" t="s">
        <v>135</v>
      </c>
      <c r="F34" s="280"/>
      <c r="G34" s="404" t="s">
        <v>471</v>
      </c>
      <c r="H34" s="404"/>
      <c r="I34" s="404"/>
      <c r="J34" s="404"/>
      <c r="K34" s="278"/>
    </row>
    <row r="35" spans="2:11" ht="30.75" customHeight="1">
      <c r="B35" s="281"/>
      <c r="C35" s="282"/>
      <c r="D35" s="280"/>
      <c r="E35" s="284" t="s">
        <v>472</v>
      </c>
      <c r="F35" s="280"/>
      <c r="G35" s="404" t="s">
        <v>473</v>
      </c>
      <c r="H35" s="404"/>
      <c r="I35" s="404"/>
      <c r="J35" s="404"/>
      <c r="K35" s="278"/>
    </row>
    <row r="36" spans="2:11" ht="15" customHeight="1">
      <c r="B36" s="281"/>
      <c r="C36" s="282"/>
      <c r="D36" s="280"/>
      <c r="E36" s="284" t="s">
        <v>57</v>
      </c>
      <c r="F36" s="280"/>
      <c r="G36" s="404" t="s">
        <v>474</v>
      </c>
      <c r="H36" s="404"/>
      <c r="I36" s="404"/>
      <c r="J36" s="404"/>
      <c r="K36" s="278"/>
    </row>
    <row r="37" spans="2:11" ht="15" customHeight="1">
      <c r="B37" s="281"/>
      <c r="C37" s="282"/>
      <c r="D37" s="280"/>
      <c r="E37" s="284" t="s">
        <v>136</v>
      </c>
      <c r="F37" s="280"/>
      <c r="G37" s="404" t="s">
        <v>475</v>
      </c>
      <c r="H37" s="404"/>
      <c r="I37" s="404"/>
      <c r="J37" s="404"/>
      <c r="K37" s="278"/>
    </row>
    <row r="38" spans="2:11" ht="15" customHeight="1">
      <c r="B38" s="281"/>
      <c r="C38" s="282"/>
      <c r="D38" s="280"/>
      <c r="E38" s="284" t="s">
        <v>137</v>
      </c>
      <c r="F38" s="280"/>
      <c r="G38" s="404" t="s">
        <v>476</v>
      </c>
      <c r="H38" s="404"/>
      <c r="I38" s="404"/>
      <c r="J38" s="404"/>
      <c r="K38" s="278"/>
    </row>
    <row r="39" spans="2:11" ht="15" customHeight="1">
      <c r="B39" s="281"/>
      <c r="C39" s="282"/>
      <c r="D39" s="280"/>
      <c r="E39" s="284" t="s">
        <v>138</v>
      </c>
      <c r="F39" s="280"/>
      <c r="G39" s="404" t="s">
        <v>477</v>
      </c>
      <c r="H39" s="404"/>
      <c r="I39" s="404"/>
      <c r="J39" s="404"/>
      <c r="K39" s="278"/>
    </row>
    <row r="40" spans="2:11" ht="15" customHeight="1">
      <c r="B40" s="281"/>
      <c r="C40" s="282"/>
      <c r="D40" s="280"/>
      <c r="E40" s="284" t="s">
        <v>478</v>
      </c>
      <c r="F40" s="280"/>
      <c r="G40" s="404" t="s">
        <v>479</v>
      </c>
      <c r="H40" s="404"/>
      <c r="I40" s="404"/>
      <c r="J40" s="404"/>
      <c r="K40" s="278"/>
    </row>
    <row r="41" spans="2:11" ht="15" customHeight="1">
      <c r="B41" s="281"/>
      <c r="C41" s="282"/>
      <c r="D41" s="280"/>
      <c r="E41" s="284"/>
      <c r="F41" s="280"/>
      <c r="G41" s="404" t="s">
        <v>480</v>
      </c>
      <c r="H41" s="404"/>
      <c r="I41" s="404"/>
      <c r="J41" s="404"/>
      <c r="K41" s="278"/>
    </row>
    <row r="42" spans="2:11" ht="15" customHeight="1">
      <c r="B42" s="281"/>
      <c r="C42" s="282"/>
      <c r="D42" s="280"/>
      <c r="E42" s="284" t="s">
        <v>481</v>
      </c>
      <c r="F42" s="280"/>
      <c r="G42" s="404" t="s">
        <v>482</v>
      </c>
      <c r="H42" s="404"/>
      <c r="I42" s="404"/>
      <c r="J42" s="404"/>
      <c r="K42" s="278"/>
    </row>
    <row r="43" spans="2:11" ht="15" customHeight="1">
      <c r="B43" s="281"/>
      <c r="C43" s="282"/>
      <c r="D43" s="280"/>
      <c r="E43" s="284" t="s">
        <v>141</v>
      </c>
      <c r="F43" s="280"/>
      <c r="G43" s="404" t="s">
        <v>483</v>
      </c>
      <c r="H43" s="404"/>
      <c r="I43" s="404"/>
      <c r="J43" s="404"/>
      <c r="K43" s="278"/>
    </row>
    <row r="44" spans="2:11" ht="12.75" customHeight="1">
      <c r="B44" s="281"/>
      <c r="C44" s="282"/>
      <c r="D44" s="280"/>
      <c r="E44" s="280"/>
      <c r="F44" s="280"/>
      <c r="G44" s="280"/>
      <c r="H44" s="280"/>
      <c r="I44" s="280"/>
      <c r="J44" s="280"/>
      <c r="K44" s="278"/>
    </row>
    <row r="45" spans="2:11" ht="15" customHeight="1">
      <c r="B45" s="281"/>
      <c r="C45" s="282"/>
      <c r="D45" s="404" t="s">
        <v>484</v>
      </c>
      <c r="E45" s="404"/>
      <c r="F45" s="404"/>
      <c r="G45" s="404"/>
      <c r="H45" s="404"/>
      <c r="I45" s="404"/>
      <c r="J45" s="404"/>
      <c r="K45" s="278"/>
    </row>
    <row r="46" spans="2:11" ht="15" customHeight="1">
      <c r="B46" s="281"/>
      <c r="C46" s="282"/>
      <c r="D46" s="282"/>
      <c r="E46" s="404" t="s">
        <v>485</v>
      </c>
      <c r="F46" s="404"/>
      <c r="G46" s="404"/>
      <c r="H46" s="404"/>
      <c r="I46" s="404"/>
      <c r="J46" s="404"/>
      <c r="K46" s="278"/>
    </row>
    <row r="47" spans="2:11" ht="15" customHeight="1">
      <c r="B47" s="281"/>
      <c r="C47" s="282"/>
      <c r="D47" s="282"/>
      <c r="E47" s="404" t="s">
        <v>486</v>
      </c>
      <c r="F47" s="404"/>
      <c r="G47" s="404"/>
      <c r="H47" s="404"/>
      <c r="I47" s="404"/>
      <c r="J47" s="404"/>
      <c r="K47" s="278"/>
    </row>
    <row r="48" spans="2:11" ht="15" customHeight="1">
      <c r="B48" s="281"/>
      <c r="C48" s="282"/>
      <c r="D48" s="282"/>
      <c r="E48" s="404" t="s">
        <v>487</v>
      </c>
      <c r="F48" s="404"/>
      <c r="G48" s="404"/>
      <c r="H48" s="404"/>
      <c r="I48" s="404"/>
      <c r="J48" s="404"/>
      <c r="K48" s="278"/>
    </row>
    <row r="49" spans="2:11" ht="15" customHeight="1">
      <c r="B49" s="281"/>
      <c r="C49" s="282"/>
      <c r="D49" s="404" t="s">
        <v>488</v>
      </c>
      <c r="E49" s="404"/>
      <c r="F49" s="404"/>
      <c r="G49" s="404"/>
      <c r="H49" s="404"/>
      <c r="I49" s="404"/>
      <c r="J49" s="404"/>
      <c r="K49" s="278"/>
    </row>
    <row r="50" spans="2:11" ht="25.5" customHeight="1">
      <c r="B50" s="277"/>
      <c r="C50" s="405" t="s">
        <v>489</v>
      </c>
      <c r="D50" s="405"/>
      <c r="E50" s="405"/>
      <c r="F50" s="405"/>
      <c r="G50" s="405"/>
      <c r="H50" s="405"/>
      <c r="I50" s="405"/>
      <c r="J50" s="405"/>
      <c r="K50" s="278"/>
    </row>
    <row r="51" spans="2:11" ht="5.25" customHeight="1">
      <c r="B51" s="277"/>
      <c r="C51" s="279"/>
      <c r="D51" s="279"/>
      <c r="E51" s="279"/>
      <c r="F51" s="279"/>
      <c r="G51" s="279"/>
      <c r="H51" s="279"/>
      <c r="I51" s="279"/>
      <c r="J51" s="279"/>
      <c r="K51" s="278"/>
    </row>
    <row r="52" spans="2:11" ht="15" customHeight="1">
      <c r="B52" s="277"/>
      <c r="C52" s="404" t="s">
        <v>490</v>
      </c>
      <c r="D52" s="404"/>
      <c r="E52" s="404"/>
      <c r="F52" s="404"/>
      <c r="G52" s="404"/>
      <c r="H52" s="404"/>
      <c r="I52" s="404"/>
      <c r="J52" s="404"/>
      <c r="K52" s="278"/>
    </row>
    <row r="53" spans="2:11" ht="15" customHeight="1">
      <c r="B53" s="277"/>
      <c r="C53" s="404" t="s">
        <v>491</v>
      </c>
      <c r="D53" s="404"/>
      <c r="E53" s="404"/>
      <c r="F53" s="404"/>
      <c r="G53" s="404"/>
      <c r="H53" s="404"/>
      <c r="I53" s="404"/>
      <c r="J53" s="404"/>
      <c r="K53" s="278"/>
    </row>
    <row r="54" spans="2:11" ht="12.75" customHeight="1">
      <c r="B54" s="277"/>
      <c r="C54" s="280"/>
      <c r="D54" s="280"/>
      <c r="E54" s="280"/>
      <c r="F54" s="280"/>
      <c r="G54" s="280"/>
      <c r="H54" s="280"/>
      <c r="I54" s="280"/>
      <c r="J54" s="280"/>
      <c r="K54" s="278"/>
    </row>
    <row r="55" spans="2:11" ht="15" customHeight="1">
      <c r="B55" s="277"/>
      <c r="C55" s="404" t="s">
        <v>492</v>
      </c>
      <c r="D55" s="404"/>
      <c r="E55" s="404"/>
      <c r="F55" s="404"/>
      <c r="G55" s="404"/>
      <c r="H55" s="404"/>
      <c r="I55" s="404"/>
      <c r="J55" s="404"/>
      <c r="K55" s="278"/>
    </row>
    <row r="56" spans="2:11" ht="15" customHeight="1">
      <c r="B56" s="277"/>
      <c r="C56" s="282"/>
      <c r="D56" s="404" t="s">
        <v>493</v>
      </c>
      <c r="E56" s="404"/>
      <c r="F56" s="404"/>
      <c r="G56" s="404"/>
      <c r="H56" s="404"/>
      <c r="I56" s="404"/>
      <c r="J56" s="404"/>
      <c r="K56" s="278"/>
    </row>
    <row r="57" spans="2:11" ht="15" customHeight="1">
      <c r="B57" s="277"/>
      <c r="C57" s="282"/>
      <c r="D57" s="404" t="s">
        <v>494</v>
      </c>
      <c r="E57" s="404"/>
      <c r="F57" s="404"/>
      <c r="G57" s="404"/>
      <c r="H57" s="404"/>
      <c r="I57" s="404"/>
      <c r="J57" s="404"/>
      <c r="K57" s="278"/>
    </row>
    <row r="58" spans="2:11" ht="15" customHeight="1">
      <c r="B58" s="277"/>
      <c r="C58" s="282"/>
      <c r="D58" s="404" t="s">
        <v>495</v>
      </c>
      <c r="E58" s="404"/>
      <c r="F58" s="404"/>
      <c r="G58" s="404"/>
      <c r="H58" s="404"/>
      <c r="I58" s="404"/>
      <c r="J58" s="404"/>
      <c r="K58" s="278"/>
    </row>
    <row r="59" spans="2:11" ht="15" customHeight="1">
      <c r="B59" s="277"/>
      <c r="C59" s="282"/>
      <c r="D59" s="404" t="s">
        <v>496</v>
      </c>
      <c r="E59" s="404"/>
      <c r="F59" s="404"/>
      <c r="G59" s="404"/>
      <c r="H59" s="404"/>
      <c r="I59" s="404"/>
      <c r="J59" s="404"/>
      <c r="K59" s="278"/>
    </row>
    <row r="60" spans="2:11" ht="15" customHeight="1">
      <c r="B60" s="277"/>
      <c r="C60" s="282"/>
      <c r="D60" s="403" t="s">
        <v>497</v>
      </c>
      <c r="E60" s="403"/>
      <c r="F60" s="403"/>
      <c r="G60" s="403"/>
      <c r="H60" s="403"/>
      <c r="I60" s="403"/>
      <c r="J60" s="403"/>
      <c r="K60" s="278"/>
    </row>
    <row r="61" spans="2:11" ht="15" customHeight="1">
      <c r="B61" s="277"/>
      <c r="C61" s="282"/>
      <c r="D61" s="404" t="s">
        <v>498</v>
      </c>
      <c r="E61" s="404"/>
      <c r="F61" s="404"/>
      <c r="G61" s="404"/>
      <c r="H61" s="404"/>
      <c r="I61" s="404"/>
      <c r="J61" s="404"/>
      <c r="K61" s="278"/>
    </row>
    <row r="62" spans="2:11" ht="12.75" customHeight="1">
      <c r="B62" s="277"/>
      <c r="C62" s="282"/>
      <c r="D62" s="282"/>
      <c r="E62" s="285"/>
      <c r="F62" s="282"/>
      <c r="G62" s="282"/>
      <c r="H62" s="282"/>
      <c r="I62" s="282"/>
      <c r="J62" s="282"/>
      <c r="K62" s="278"/>
    </row>
    <row r="63" spans="2:11" ht="15" customHeight="1">
      <c r="B63" s="277"/>
      <c r="C63" s="282"/>
      <c r="D63" s="404" t="s">
        <v>499</v>
      </c>
      <c r="E63" s="404"/>
      <c r="F63" s="404"/>
      <c r="G63" s="404"/>
      <c r="H63" s="404"/>
      <c r="I63" s="404"/>
      <c r="J63" s="404"/>
      <c r="K63" s="278"/>
    </row>
    <row r="64" spans="2:11" ht="15" customHeight="1">
      <c r="B64" s="277"/>
      <c r="C64" s="282"/>
      <c r="D64" s="403" t="s">
        <v>500</v>
      </c>
      <c r="E64" s="403"/>
      <c r="F64" s="403"/>
      <c r="G64" s="403"/>
      <c r="H64" s="403"/>
      <c r="I64" s="403"/>
      <c r="J64" s="403"/>
      <c r="K64" s="278"/>
    </row>
    <row r="65" spans="2:11" ht="15" customHeight="1">
      <c r="B65" s="277"/>
      <c r="C65" s="282"/>
      <c r="D65" s="404" t="s">
        <v>501</v>
      </c>
      <c r="E65" s="404"/>
      <c r="F65" s="404"/>
      <c r="G65" s="404"/>
      <c r="H65" s="404"/>
      <c r="I65" s="404"/>
      <c r="J65" s="404"/>
      <c r="K65" s="278"/>
    </row>
    <row r="66" spans="2:11" ht="15" customHeight="1">
      <c r="B66" s="277"/>
      <c r="C66" s="282"/>
      <c r="D66" s="404" t="s">
        <v>502</v>
      </c>
      <c r="E66" s="404"/>
      <c r="F66" s="404"/>
      <c r="G66" s="404"/>
      <c r="H66" s="404"/>
      <c r="I66" s="404"/>
      <c r="J66" s="404"/>
      <c r="K66" s="278"/>
    </row>
    <row r="67" spans="2:11" ht="15" customHeight="1">
      <c r="B67" s="277"/>
      <c r="C67" s="282"/>
      <c r="D67" s="404" t="s">
        <v>503</v>
      </c>
      <c r="E67" s="404"/>
      <c r="F67" s="404"/>
      <c r="G67" s="404"/>
      <c r="H67" s="404"/>
      <c r="I67" s="404"/>
      <c r="J67" s="404"/>
      <c r="K67" s="278"/>
    </row>
    <row r="68" spans="2:11" ht="15" customHeight="1">
      <c r="B68" s="277"/>
      <c r="C68" s="282"/>
      <c r="D68" s="404" t="s">
        <v>504</v>
      </c>
      <c r="E68" s="404"/>
      <c r="F68" s="404"/>
      <c r="G68" s="404"/>
      <c r="H68" s="404"/>
      <c r="I68" s="404"/>
      <c r="J68" s="404"/>
      <c r="K68" s="278"/>
    </row>
    <row r="69" spans="2:11" ht="12.75" customHeight="1">
      <c r="B69" s="286"/>
      <c r="C69" s="287"/>
      <c r="D69" s="287"/>
      <c r="E69" s="287"/>
      <c r="F69" s="287"/>
      <c r="G69" s="287"/>
      <c r="H69" s="287"/>
      <c r="I69" s="287"/>
      <c r="J69" s="287"/>
      <c r="K69" s="288"/>
    </row>
    <row r="70" spans="2:11" ht="18.75" customHeight="1">
      <c r="B70" s="289"/>
      <c r="C70" s="289"/>
      <c r="D70" s="289"/>
      <c r="E70" s="289"/>
      <c r="F70" s="289"/>
      <c r="G70" s="289"/>
      <c r="H70" s="289"/>
      <c r="I70" s="289"/>
      <c r="J70" s="289"/>
      <c r="K70" s="290"/>
    </row>
    <row r="71" spans="2:11" ht="18.75" customHeight="1">
      <c r="B71" s="290"/>
      <c r="C71" s="290"/>
      <c r="D71" s="290"/>
      <c r="E71" s="290"/>
      <c r="F71" s="290"/>
      <c r="G71" s="290"/>
      <c r="H71" s="290"/>
      <c r="I71" s="290"/>
      <c r="J71" s="290"/>
      <c r="K71" s="290"/>
    </row>
    <row r="72" spans="2:11" ht="7.5" customHeight="1">
      <c r="B72" s="291"/>
      <c r="C72" s="292"/>
      <c r="D72" s="292"/>
      <c r="E72" s="292"/>
      <c r="F72" s="292"/>
      <c r="G72" s="292"/>
      <c r="H72" s="292"/>
      <c r="I72" s="292"/>
      <c r="J72" s="292"/>
      <c r="K72" s="293"/>
    </row>
    <row r="73" spans="2:11" ht="45" customHeight="1">
      <c r="B73" s="294"/>
      <c r="C73" s="402" t="s">
        <v>101</v>
      </c>
      <c r="D73" s="402"/>
      <c r="E73" s="402"/>
      <c r="F73" s="402"/>
      <c r="G73" s="402"/>
      <c r="H73" s="402"/>
      <c r="I73" s="402"/>
      <c r="J73" s="402"/>
      <c r="K73" s="295"/>
    </row>
    <row r="74" spans="2:11" ht="17.25" customHeight="1">
      <c r="B74" s="294"/>
      <c r="C74" s="296" t="s">
        <v>505</v>
      </c>
      <c r="D74" s="296"/>
      <c r="E74" s="296"/>
      <c r="F74" s="296" t="s">
        <v>506</v>
      </c>
      <c r="G74" s="297"/>
      <c r="H74" s="296" t="s">
        <v>136</v>
      </c>
      <c r="I74" s="296" t="s">
        <v>61</v>
      </c>
      <c r="J74" s="296" t="s">
        <v>507</v>
      </c>
      <c r="K74" s="295"/>
    </row>
    <row r="75" spans="2:11" ht="17.25" customHeight="1">
      <c r="B75" s="294"/>
      <c r="C75" s="298" t="s">
        <v>508</v>
      </c>
      <c r="D75" s="298"/>
      <c r="E75" s="298"/>
      <c r="F75" s="299" t="s">
        <v>509</v>
      </c>
      <c r="G75" s="300"/>
      <c r="H75" s="298"/>
      <c r="I75" s="298"/>
      <c r="J75" s="298" t="s">
        <v>510</v>
      </c>
      <c r="K75" s="295"/>
    </row>
    <row r="76" spans="2:11" ht="5.25" customHeight="1">
      <c r="B76" s="294"/>
      <c r="C76" s="301"/>
      <c r="D76" s="301"/>
      <c r="E76" s="301"/>
      <c r="F76" s="301"/>
      <c r="G76" s="302"/>
      <c r="H76" s="301"/>
      <c r="I76" s="301"/>
      <c r="J76" s="301"/>
      <c r="K76" s="295"/>
    </row>
    <row r="77" spans="2:11" ht="15" customHeight="1">
      <c r="B77" s="294"/>
      <c r="C77" s="284" t="s">
        <v>57</v>
      </c>
      <c r="D77" s="301"/>
      <c r="E77" s="301"/>
      <c r="F77" s="303" t="s">
        <v>511</v>
      </c>
      <c r="G77" s="302"/>
      <c r="H77" s="284" t="s">
        <v>512</v>
      </c>
      <c r="I77" s="284" t="s">
        <v>513</v>
      </c>
      <c r="J77" s="284">
        <v>20</v>
      </c>
      <c r="K77" s="295"/>
    </row>
    <row r="78" spans="2:11" ht="15" customHeight="1">
      <c r="B78" s="294"/>
      <c r="C78" s="284" t="s">
        <v>514</v>
      </c>
      <c r="D78" s="284"/>
      <c r="E78" s="284"/>
      <c r="F78" s="303" t="s">
        <v>511</v>
      </c>
      <c r="G78" s="302"/>
      <c r="H78" s="284" t="s">
        <v>515</v>
      </c>
      <c r="I78" s="284" t="s">
        <v>513</v>
      </c>
      <c r="J78" s="284">
        <v>120</v>
      </c>
      <c r="K78" s="295"/>
    </row>
    <row r="79" spans="2:11" ht="15" customHeight="1">
      <c r="B79" s="304"/>
      <c r="C79" s="284" t="s">
        <v>516</v>
      </c>
      <c r="D79" s="284"/>
      <c r="E79" s="284"/>
      <c r="F79" s="303" t="s">
        <v>517</v>
      </c>
      <c r="G79" s="302"/>
      <c r="H79" s="284" t="s">
        <v>518</v>
      </c>
      <c r="I79" s="284" t="s">
        <v>513</v>
      </c>
      <c r="J79" s="284">
        <v>50</v>
      </c>
      <c r="K79" s="295"/>
    </row>
    <row r="80" spans="2:11" ht="15" customHeight="1">
      <c r="B80" s="304"/>
      <c r="C80" s="284" t="s">
        <v>519</v>
      </c>
      <c r="D80" s="284"/>
      <c r="E80" s="284"/>
      <c r="F80" s="303" t="s">
        <v>511</v>
      </c>
      <c r="G80" s="302"/>
      <c r="H80" s="284" t="s">
        <v>520</v>
      </c>
      <c r="I80" s="284" t="s">
        <v>521</v>
      </c>
      <c r="J80" s="284"/>
      <c r="K80" s="295"/>
    </row>
    <row r="81" spans="2:11" ht="15" customHeight="1">
      <c r="B81" s="304"/>
      <c r="C81" s="305" t="s">
        <v>522</v>
      </c>
      <c r="D81" s="305"/>
      <c r="E81" s="305"/>
      <c r="F81" s="306" t="s">
        <v>517</v>
      </c>
      <c r="G81" s="305"/>
      <c r="H81" s="305" t="s">
        <v>523</v>
      </c>
      <c r="I81" s="305" t="s">
        <v>513</v>
      </c>
      <c r="J81" s="305">
        <v>15</v>
      </c>
      <c r="K81" s="295"/>
    </row>
    <row r="82" spans="2:11" ht="15" customHeight="1">
      <c r="B82" s="304"/>
      <c r="C82" s="305" t="s">
        <v>524</v>
      </c>
      <c r="D82" s="305"/>
      <c r="E82" s="305"/>
      <c r="F82" s="306" t="s">
        <v>517</v>
      </c>
      <c r="G82" s="305"/>
      <c r="H82" s="305" t="s">
        <v>525</v>
      </c>
      <c r="I82" s="305" t="s">
        <v>513</v>
      </c>
      <c r="J82" s="305">
        <v>15</v>
      </c>
      <c r="K82" s="295"/>
    </row>
    <row r="83" spans="2:11" ht="15" customHeight="1">
      <c r="B83" s="304"/>
      <c r="C83" s="305" t="s">
        <v>526</v>
      </c>
      <c r="D83" s="305"/>
      <c r="E83" s="305"/>
      <c r="F83" s="306" t="s">
        <v>517</v>
      </c>
      <c r="G83" s="305"/>
      <c r="H83" s="305" t="s">
        <v>527</v>
      </c>
      <c r="I83" s="305" t="s">
        <v>513</v>
      </c>
      <c r="J83" s="305">
        <v>20</v>
      </c>
      <c r="K83" s="295"/>
    </row>
    <row r="84" spans="2:11" ht="15" customHeight="1">
      <c r="B84" s="304"/>
      <c r="C84" s="305" t="s">
        <v>528</v>
      </c>
      <c r="D84" s="305"/>
      <c r="E84" s="305"/>
      <c r="F84" s="306" t="s">
        <v>517</v>
      </c>
      <c r="G84" s="305"/>
      <c r="H84" s="305" t="s">
        <v>529</v>
      </c>
      <c r="I84" s="305" t="s">
        <v>513</v>
      </c>
      <c r="J84" s="305">
        <v>20</v>
      </c>
      <c r="K84" s="295"/>
    </row>
    <row r="85" spans="2:11" ht="15" customHeight="1">
      <c r="B85" s="304"/>
      <c r="C85" s="284" t="s">
        <v>530</v>
      </c>
      <c r="D85" s="284"/>
      <c r="E85" s="284"/>
      <c r="F85" s="303" t="s">
        <v>517</v>
      </c>
      <c r="G85" s="302"/>
      <c r="H85" s="284" t="s">
        <v>531</v>
      </c>
      <c r="I85" s="284" t="s">
        <v>513</v>
      </c>
      <c r="J85" s="284">
        <v>50</v>
      </c>
      <c r="K85" s="295"/>
    </row>
    <row r="86" spans="2:11" ht="15" customHeight="1">
      <c r="B86" s="304"/>
      <c r="C86" s="284" t="s">
        <v>532</v>
      </c>
      <c r="D86" s="284"/>
      <c r="E86" s="284"/>
      <c r="F86" s="303" t="s">
        <v>517</v>
      </c>
      <c r="G86" s="302"/>
      <c r="H86" s="284" t="s">
        <v>533</v>
      </c>
      <c r="I86" s="284" t="s">
        <v>513</v>
      </c>
      <c r="J86" s="284">
        <v>20</v>
      </c>
      <c r="K86" s="295"/>
    </row>
    <row r="87" spans="2:11" ht="15" customHeight="1">
      <c r="B87" s="304"/>
      <c r="C87" s="284" t="s">
        <v>534</v>
      </c>
      <c r="D87" s="284"/>
      <c r="E87" s="284"/>
      <c r="F87" s="303" t="s">
        <v>517</v>
      </c>
      <c r="G87" s="302"/>
      <c r="H87" s="284" t="s">
        <v>535</v>
      </c>
      <c r="I87" s="284" t="s">
        <v>513</v>
      </c>
      <c r="J87" s="284">
        <v>20</v>
      </c>
      <c r="K87" s="295"/>
    </row>
    <row r="88" spans="2:11" ht="15" customHeight="1">
      <c r="B88" s="304"/>
      <c r="C88" s="284" t="s">
        <v>536</v>
      </c>
      <c r="D88" s="284"/>
      <c r="E88" s="284"/>
      <c r="F88" s="303" t="s">
        <v>517</v>
      </c>
      <c r="G88" s="302"/>
      <c r="H88" s="284" t="s">
        <v>537</v>
      </c>
      <c r="I88" s="284" t="s">
        <v>513</v>
      </c>
      <c r="J88" s="284">
        <v>50</v>
      </c>
      <c r="K88" s="295"/>
    </row>
    <row r="89" spans="2:11" ht="15" customHeight="1">
      <c r="B89" s="304"/>
      <c r="C89" s="284" t="s">
        <v>538</v>
      </c>
      <c r="D89" s="284"/>
      <c r="E89" s="284"/>
      <c r="F89" s="303" t="s">
        <v>517</v>
      </c>
      <c r="G89" s="302"/>
      <c r="H89" s="284" t="s">
        <v>538</v>
      </c>
      <c r="I89" s="284" t="s">
        <v>513</v>
      </c>
      <c r="J89" s="284">
        <v>50</v>
      </c>
      <c r="K89" s="295"/>
    </row>
    <row r="90" spans="2:11" ht="15" customHeight="1">
      <c r="B90" s="304"/>
      <c r="C90" s="284" t="s">
        <v>142</v>
      </c>
      <c r="D90" s="284"/>
      <c r="E90" s="284"/>
      <c r="F90" s="303" t="s">
        <v>517</v>
      </c>
      <c r="G90" s="302"/>
      <c r="H90" s="284" t="s">
        <v>539</v>
      </c>
      <c r="I90" s="284" t="s">
        <v>513</v>
      </c>
      <c r="J90" s="284">
        <v>255</v>
      </c>
      <c r="K90" s="295"/>
    </row>
    <row r="91" spans="2:11" ht="15" customHeight="1">
      <c r="B91" s="304"/>
      <c r="C91" s="284" t="s">
        <v>540</v>
      </c>
      <c r="D91" s="284"/>
      <c r="E91" s="284"/>
      <c r="F91" s="303" t="s">
        <v>511</v>
      </c>
      <c r="G91" s="302"/>
      <c r="H91" s="284" t="s">
        <v>541</v>
      </c>
      <c r="I91" s="284" t="s">
        <v>542</v>
      </c>
      <c r="J91" s="284"/>
      <c r="K91" s="295"/>
    </row>
    <row r="92" spans="2:11" ht="15" customHeight="1">
      <c r="B92" s="304"/>
      <c r="C92" s="284" t="s">
        <v>543</v>
      </c>
      <c r="D92" s="284"/>
      <c r="E92" s="284"/>
      <c r="F92" s="303" t="s">
        <v>511</v>
      </c>
      <c r="G92" s="302"/>
      <c r="H92" s="284" t="s">
        <v>544</v>
      </c>
      <c r="I92" s="284" t="s">
        <v>545</v>
      </c>
      <c r="J92" s="284"/>
      <c r="K92" s="295"/>
    </row>
    <row r="93" spans="2:11" ht="15" customHeight="1">
      <c r="B93" s="304"/>
      <c r="C93" s="284" t="s">
        <v>546</v>
      </c>
      <c r="D93" s="284"/>
      <c r="E93" s="284"/>
      <c r="F93" s="303" t="s">
        <v>511</v>
      </c>
      <c r="G93" s="302"/>
      <c r="H93" s="284" t="s">
        <v>546</v>
      </c>
      <c r="I93" s="284" t="s">
        <v>545</v>
      </c>
      <c r="J93" s="284"/>
      <c r="K93" s="295"/>
    </row>
    <row r="94" spans="2:11" ht="15" customHeight="1">
      <c r="B94" s="304"/>
      <c r="C94" s="284" t="s">
        <v>42</v>
      </c>
      <c r="D94" s="284"/>
      <c r="E94" s="284"/>
      <c r="F94" s="303" t="s">
        <v>511</v>
      </c>
      <c r="G94" s="302"/>
      <c r="H94" s="284" t="s">
        <v>547</v>
      </c>
      <c r="I94" s="284" t="s">
        <v>545</v>
      </c>
      <c r="J94" s="284"/>
      <c r="K94" s="295"/>
    </row>
    <row r="95" spans="2:11" ht="15" customHeight="1">
      <c r="B95" s="304"/>
      <c r="C95" s="284" t="s">
        <v>52</v>
      </c>
      <c r="D95" s="284"/>
      <c r="E95" s="284"/>
      <c r="F95" s="303" t="s">
        <v>511</v>
      </c>
      <c r="G95" s="302"/>
      <c r="H95" s="284" t="s">
        <v>548</v>
      </c>
      <c r="I95" s="284" t="s">
        <v>545</v>
      </c>
      <c r="J95" s="284"/>
      <c r="K95" s="295"/>
    </row>
    <row r="96" spans="2:11" ht="15" customHeight="1">
      <c r="B96" s="307"/>
      <c r="C96" s="308"/>
      <c r="D96" s="308"/>
      <c r="E96" s="308"/>
      <c r="F96" s="308"/>
      <c r="G96" s="308"/>
      <c r="H96" s="308"/>
      <c r="I96" s="308"/>
      <c r="J96" s="308"/>
      <c r="K96" s="309"/>
    </row>
    <row r="97" spans="2:11" ht="18.75" customHeight="1">
      <c r="B97" s="310"/>
      <c r="C97" s="311"/>
      <c r="D97" s="311"/>
      <c r="E97" s="311"/>
      <c r="F97" s="311"/>
      <c r="G97" s="311"/>
      <c r="H97" s="311"/>
      <c r="I97" s="311"/>
      <c r="J97" s="311"/>
      <c r="K97" s="310"/>
    </row>
    <row r="98" spans="2:11" ht="18.75" customHeight="1">
      <c r="B98" s="290"/>
      <c r="C98" s="290"/>
      <c r="D98" s="290"/>
      <c r="E98" s="290"/>
      <c r="F98" s="290"/>
      <c r="G98" s="290"/>
      <c r="H98" s="290"/>
      <c r="I98" s="290"/>
      <c r="J98" s="290"/>
      <c r="K98" s="290"/>
    </row>
    <row r="99" spans="2:11" ht="7.5" customHeight="1">
      <c r="B99" s="291"/>
      <c r="C99" s="292"/>
      <c r="D99" s="292"/>
      <c r="E99" s="292"/>
      <c r="F99" s="292"/>
      <c r="G99" s="292"/>
      <c r="H99" s="292"/>
      <c r="I99" s="292"/>
      <c r="J99" s="292"/>
      <c r="K99" s="293"/>
    </row>
    <row r="100" spans="2:11" ht="45" customHeight="1">
      <c r="B100" s="294"/>
      <c r="C100" s="402" t="s">
        <v>549</v>
      </c>
      <c r="D100" s="402"/>
      <c r="E100" s="402"/>
      <c r="F100" s="402"/>
      <c r="G100" s="402"/>
      <c r="H100" s="402"/>
      <c r="I100" s="402"/>
      <c r="J100" s="402"/>
      <c r="K100" s="295"/>
    </row>
    <row r="101" spans="2:11" ht="17.25" customHeight="1">
      <c r="B101" s="294"/>
      <c r="C101" s="296" t="s">
        <v>505</v>
      </c>
      <c r="D101" s="296"/>
      <c r="E101" s="296"/>
      <c r="F101" s="296" t="s">
        <v>506</v>
      </c>
      <c r="G101" s="297"/>
      <c r="H101" s="296" t="s">
        <v>136</v>
      </c>
      <c r="I101" s="296" t="s">
        <v>61</v>
      </c>
      <c r="J101" s="296" t="s">
        <v>507</v>
      </c>
      <c r="K101" s="295"/>
    </row>
    <row r="102" spans="2:11" ht="17.25" customHeight="1">
      <c r="B102" s="294"/>
      <c r="C102" s="298" t="s">
        <v>508</v>
      </c>
      <c r="D102" s="298"/>
      <c r="E102" s="298"/>
      <c r="F102" s="299" t="s">
        <v>509</v>
      </c>
      <c r="G102" s="300"/>
      <c r="H102" s="298"/>
      <c r="I102" s="298"/>
      <c r="J102" s="298" t="s">
        <v>510</v>
      </c>
      <c r="K102" s="295"/>
    </row>
    <row r="103" spans="2:11" ht="5.25" customHeight="1">
      <c r="B103" s="294"/>
      <c r="C103" s="296"/>
      <c r="D103" s="296"/>
      <c r="E103" s="296"/>
      <c r="F103" s="296"/>
      <c r="G103" s="312"/>
      <c r="H103" s="296"/>
      <c r="I103" s="296"/>
      <c r="J103" s="296"/>
      <c r="K103" s="295"/>
    </row>
    <row r="104" spans="2:11" ht="15" customHeight="1">
      <c r="B104" s="294"/>
      <c r="C104" s="284" t="s">
        <v>57</v>
      </c>
      <c r="D104" s="301"/>
      <c r="E104" s="301"/>
      <c r="F104" s="303" t="s">
        <v>511</v>
      </c>
      <c r="G104" s="312"/>
      <c r="H104" s="284" t="s">
        <v>550</v>
      </c>
      <c r="I104" s="284" t="s">
        <v>513</v>
      </c>
      <c r="J104" s="284">
        <v>20</v>
      </c>
      <c r="K104" s="295"/>
    </row>
    <row r="105" spans="2:11" ht="15" customHeight="1">
      <c r="B105" s="294"/>
      <c r="C105" s="284" t="s">
        <v>514</v>
      </c>
      <c r="D105" s="284"/>
      <c r="E105" s="284"/>
      <c r="F105" s="303" t="s">
        <v>511</v>
      </c>
      <c r="G105" s="284"/>
      <c r="H105" s="284" t="s">
        <v>550</v>
      </c>
      <c r="I105" s="284" t="s">
        <v>513</v>
      </c>
      <c r="J105" s="284">
        <v>120</v>
      </c>
      <c r="K105" s="295"/>
    </row>
    <row r="106" spans="2:11" ht="15" customHeight="1">
      <c r="B106" s="304"/>
      <c r="C106" s="284" t="s">
        <v>516</v>
      </c>
      <c r="D106" s="284"/>
      <c r="E106" s="284"/>
      <c r="F106" s="303" t="s">
        <v>517</v>
      </c>
      <c r="G106" s="284"/>
      <c r="H106" s="284" t="s">
        <v>550</v>
      </c>
      <c r="I106" s="284" t="s">
        <v>513</v>
      </c>
      <c r="J106" s="284">
        <v>50</v>
      </c>
      <c r="K106" s="295"/>
    </row>
    <row r="107" spans="2:11" ht="15" customHeight="1">
      <c r="B107" s="304"/>
      <c r="C107" s="284" t="s">
        <v>519</v>
      </c>
      <c r="D107" s="284"/>
      <c r="E107" s="284"/>
      <c r="F107" s="303" t="s">
        <v>511</v>
      </c>
      <c r="G107" s="284"/>
      <c r="H107" s="284" t="s">
        <v>550</v>
      </c>
      <c r="I107" s="284" t="s">
        <v>521</v>
      </c>
      <c r="J107" s="284"/>
      <c r="K107" s="295"/>
    </row>
    <row r="108" spans="2:11" ht="15" customHeight="1">
      <c r="B108" s="304"/>
      <c r="C108" s="284" t="s">
        <v>530</v>
      </c>
      <c r="D108" s="284"/>
      <c r="E108" s="284"/>
      <c r="F108" s="303" t="s">
        <v>517</v>
      </c>
      <c r="G108" s="284"/>
      <c r="H108" s="284" t="s">
        <v>550</v>
      </c>
      <c r="I108" s="284" t="s">
        <v>513</v>
      </c>
      <c r="J108" s="284">
        <v>50</v>
      </c>
      <c r="K108" s="295"/>
    </row>
    <row r="109" spans="2:11" ht="15" customHeight="1">
      <c r="B109" s="304"/>
      <c r="C109" s="284" t="s">
        <v>538</v>
      </c>
      <c r="D109" s="284"/>
      <c r="E109" s="284"/>
      <c r="F109" s="303" t="s">
        <v>517</v>
      </c>
      <c r="G109" s="284"/>
      <c r="H109" s="284" t="s">
        <v>550</v>
      </c>
      <c r="I109" s="284" t="s">
        <v>513</v>
      </c>
      <c r="J109" s="284">
        <v>50</v>
      </c>
      <c r="K109" s="295"/>
    </row>
    <row r="110" spans="2:11" ht="15" customHeight="1">
      <c r="B110" s="304"/>
      <c r="C110" s="284" t="s">
        <v>536</v>
      </c>
      <c r="D110" s="284"/>
      <c r="E110" s="284"/>
      <c r="F110" s="303" t="s">
        <v>517</v>
      </c>
      <c r="G110" s="284"/>
      <c r="H110" s="284" t="s">
        <v>550</v>
      </c>
      <c r="I110" s="284" t="s">
        <v>513</v>
      </c>
      <c r="J110" s="284">
        <v>50</v>
      </c>
      <c r="K110" s="295"/>
    </row>
    <row r="111" spans="2:11" ht="15" customHeight="1">
      <c r="B111" s="304"/>
      <c r="C111" s="284" t="s">
        <v>57</v>
      </c>
      <c r="D111" s="284"/>
      <c r="E111" s="284"/>
      <c r="F111" s="303" t="s">
        <v>511</v>
      </c>
      <c r="G111" s="284"/>
      <c r="H111" s="284" t="s">
        <v>551</v>
      </c>
      <c r="I111" s="284" t="s">
        <v>513</v>
      </c>
      <c r="J111" s="284">
        <v>20</v>
      </c>
      <c r="K111" s="295"/>
    </row>
    <row r="112" spans="2:11" ht="15" customHeight="1">
      <c r="B112" s="304"/>
      <c r="C112" s="284" t="s">
        <v>552</v>
      </c>
      <c r="D112" s="284"/>
      <c r="E112" s="284"/>
      <c r="F112" s="303" t="s">
        <v>511</v>
      </c>
      <c r="G112" s="284"/>
      <c r="H112" s="284" t="s">
        <v>553</v>
      </c>
      <c r="I112" s="284" t="s">
        <v>513</v>
      </c>
      <c r="J112" s="284">
        <v>120</v>
      </c>
      <c r="K112" s="295"/>
    </row>
    <row r="113" spans="2:11" ht="15" customHeight="1">
      <c r="B113" s="304"/>
      <c r="C113" s="284" t="s">
        <v>42</v>
      </c>
      <c r="D113" s="284"/>
      <c r="E113" s="284"/>
      <c r="F113" s="303" t="s">
        <v>511</v>
      </c>
      <c r="G113" s="284"/>
      <c r="H113" s="284" t="s">
        <v>554</v>
      </c>
      <c r="I113" s="284" t="s">
        <v>545</v>
      </c>
      <c r="J113" s="284"/>
      <c r="K113" s="295"/>
    </row>
    <row r="114" spans="2:11" ht="15" customHeight="1">
      <c r="B114" s="304"/>
      <c r="C114" s="284" t="s">
        <v>52</v>
      </c>
      <c r="D114" s="284"/>
      <c r="E114" s="284"/>
      <c r="F114" s="303" t="s">
        <v>511</v>
      </c>
      <c r="G114" s="284"/>
      <c r="H114" s="284" t="s">
        <v>555</v>
      </c>
      <c r="I114" s="284" t="s">
        <v>545</v>
      </c>
      <c r="J114" s="284"/>
      <c r="K114" s="295"/>
    </row>
    <row r="115" spans="2:11" ht="15" customHeight="1">
      <c r="B115" s="304"/>
      <c r="C115" s="284" t="s">
        <v>61</v>
      </c>
      <c r="D115" s="284"/>
      <c r="E115" s="284"/>
      <c r="F115" s="303" t="s">
        <v>511</v>
      </c>
      <c r="G115" s="284"/>
      <c r="H115" s="284" t="s">
        <v>556</v>
      </c>
      <c r="I115" s="284" t="s">
        <v>557</v>
      </c>
      <c r="J115" s="284"/>
      <c r="K115" s="295"/>
    </row>
    <row r="116" spans="2:11" ht="15" customHeight="1">
      <c r="B116" s="307"/>
      <c r="C116" s="313"/>
      <c r="D116" s="313"/>
      <c r="E116" s="313"/>
      <c r="F116" s="313"/>
      <c r="G116" s="313"/>
      <c r="H116" s="313"/>
      <c r="I116" s="313"/>
      <c r="J116" s="313"/>
      <c r="K116" s="309"/>
    </row>
    <row r="117" spans="2:11" ht="18.75" customHeight="1">
      <c r="B117" s="314"/>
      <c r="C117" s="280"/>
      <c r="D117" s="280"/>
      <c r="E117" s="280"/>
      <c r="F117" s="315"/>
      <c r="G117" s="280"/>
      <c r="H117" s="280"/>
      <c r="I117" s="280"/>
      <c r="J117" s="280"/>
      <c r="K117" s="314"/>
    </row>
    <row r="118" spans="2:11" ht="18.75" customHeight="1">
      <c r="B118" s="290"/>
      <c r="C118" s="290"/>
      <c r="D118" s="290"/>
      <c r="E118" s="290"/>
      <c r="F118" s="290"/>
      <c r="G118" s="290"/>
      <c r="H118" s="290"/>
      <c r="I118" s="290"/>
      <c r="J118" s="290"/>
      <c r="K118" s="290"/>
    </row>
    <row r="119" spans="2:11" ht="7.5" customHeight="1">
      <c r="B119" s="316"/>
      <c r="C119" s="317"/>
      <c r="D119" s="317"/>
      <c r="E119" s="317"/>
      <c r="F119" s="317"/>
      <c r="G119" s="317"/>
      <c r="H119" s="317"/>
      <c r="I119" s="317"/>
      <c r="J119" s="317"/>
      <c r="K119" s="318"/>
    </row>
    <row r="120" spans="2:11" ht="45" customHeight="1">
      <c r="B120" s="319"/>
      <c r="C120" s="401" t="s">
        <v>558</v>
      </c>
      <c r="D120" s="401"/>
      <c r="E120" s="401"/>
      <c r="F120" s="401"/>
      <c r="G120" s="401"/>
      <c r="H120" s="401"/>
      <c r="I120" s="401"/>
      <c r="J120" s="401"/>
      <c r="K120" s="320"/>
    </row>
    <row r="121" spans="2:11" ht="17.25" customHeight="1">
      <c r="B121" s="321"/>
      <c r="C121" s="296" t="s">
        <v>505</v>
      </c>
      <c r="D121" s="296"/>
      <c r="E121" s="296"/>
      <c r="F121" s="296" t="s">
        <v>506</v>
      </c>
      <c r="G121" s="297"/>
      <c r="H121" s="296" t="s">
        <v>136</v>
      </c>
      <c r="I121" s="296" t="s">
        <v>61</v>
      </c>
      <c r="J121" s="296" t="s">
        <v>507</v>
      </c>
      <c r="K121" s="322"/>
    </row>
    <row r="122" spans="2:11" ht="17.25" customHeight="1">
      <c r="B122" s="321"/>
      <c r="C122" s="298" t="s">
        <v>508</v>
      </c>
      <c r="D122" s="298"/>
      <c r="E122" s="298"/>
      <c r="F122" s="299" t="s">
        <v>509</v>
      </c>
      <c r="G122" s="300"/>
      <c r="H122" s="298"/>
      <c r="I122" s="298"/>
      <c r="J122" s="298" t="s">
        <v>510</v>
      </c>
      <c r="K122" s="322"/>
    </row>
    <row r="123" spans="2:11" ht="5.25" customHeight="1">
      <c r="B123" s="323"/>
      <c r="C123" s="301"/>
      <c r="D123" s="301"/>
      <c r="E123" s="301"/>
      <c r="F123" s="301"/>
      <c r="G123" s="284"/>
      <c r="H123" s="301"/>
      <c r="I123" s="301"/>
      <c r="J123" s="301"/>
      <c r="K123" s="324"/>
    </row>
    <row r="124" spans="2:11" ht="15" customHeight="1">
      <c r="B124" s="323"/>
      <c r="C124" s="284" t="s">
        <v>514</v>
      </c>
      <c r="D124" s="301"/>
      <c r="E124" s="301"/>
      <c r="F124" s="303" t="s">
        <v>511</v>
      </c>
      <c r="G124" s="284"/>
      <c r="H124" s="284" t="s">
        <v>550</v>
      </c>
      <c r="I124" s="284" t="s">
        <v>513</v>
      </c>
      <c r="J124" s="284">
        <v>120</v>
      </c>
      <c r="K124" s="325"/>
    </row>
    <row r="125" spans="2:11" ht="15" customHeight="1">
      <c r="B125" s="323"/>
      <c r="C125" s="284" t="s">
        <v>559</v>
      </c>
      <c r="D125" s="284"/>
      <c r="E125" s="284"/>
      <c r="F125" s="303" t="s">
        <v>511</v>
      </c>
      <c r="G125" s="284"/>
      <c r="H125" s="284" t="s">
        <v>560</v>
      </c>
      <c r="I125" s="284" t="s">
        <v>513</v>
      </c>
      <c r="J125" s="284" t="s">
        <v>561</v>
      </c>
      <c r="K125" s="325"/>
    </row>
    <row r="126" spans="2:11" ht="15" customHeight="1">
      <c r="B126" s="323"/>
      <c r="C126" s="284" t="s">
        <v>90</v>
      </c>
      <c r="D126" s="284"/>
      <c r="E126" s="284"/>
      <c r="F126" s="303" t="s">
        <v>511</v>
      </c>
      <c r="G126" s="284"/>
      <c r="H126" s="284" t="s">
        <v>562</v>
      </c>
      <c r="I126" s="284" t="s">
        <v>513</v>
      </c>
      <c r="J126" s="284" t="s">
        <v>561</v>
      </c>
      <c r="K126" s="325"/>
    </row>
    <row r="127" spans="2:11" ht="15" customHeight="1">
      <c r="B127" s="323"/>
      <c r="C127" s="284" t="s">
        <v>522</v>
      </c>
      <c r="D127" s="284"/>
      <c r="E127" s="284"/>
      <c r="F127" s="303" t="s">
        <v>517</v>
      </c>
      <c r="G127" s="284"/>
      <c r="H127" s="284" t="s">
        <v>523</v>
      </c>
      <c r="I127" s="284" t="s">
        <v>513</v>
      </c>
      <c r="J127" s="284">
        <v>15</v>
      </c>
      <c r="K127" s="325"/>
    </row>
    <row r="128" spans="2:11" ht="15" customHeight="1">
      <c r="B128" s="323"/>
      <c r="C128" s="305" t="s">
        <v>524</v>
      </c>
      <c r="D128" s="305"/>
      <c r="E128" s="305"/>
      <c r="F128" s="306" t="s">
        <v>517</v>
      </c>
      <c r="G128" s="305"/>
      <c r="H128" s="305" t="s">
        <v>525</v>
      </c>
      <c r="I128" s="305" t="s">
        <v>513</v>
      </c>
      <c r="J128" s="305">
        <v>15</v>
      </c>
      <c r="K128" s="325"/>
    </row>
    <row r="129" spans="2:11" ht="15" customHeight="1">
      <c r="B129" s="323"/>
      <c r="C129" s="305" t="s">
        <v>526</v>
      </c>
      <c r="D129" s="305"/>
      <c r="E129" s="305"/>
      <c r="F129" s="306" t="s">
        <v>517</v>
      </c>
      <c r="G129" s="305"/>
      <c r="H129" s="305" t="s">
        <v>527</v>
      </c>
      <c r="I129" s="305" t="s">
        <v>513</v>
      </c>
      <c r="J129" s="305">
        <v>20</v>
      </c>
      <c r="K129" s="325"/>
    </row>
    <row r="130" spans="2:11" ht="15" customHeight="1">
      <c r="B130" s="323"/>
      <c r="C130" s="305" t="s">
        <v>528</v>
      </c>
      <c r="D130" s="305"/>
      <c r="E130" s="305"/>
      <c r="F130" s="306" t="s">
        <v>517</v>
      </c>
      <c r="G130" s="305"/>
      <c r="H130" s="305" t="s">
        <v>529</v>
      </c>
      <c r="I130" s="305" t="s">
        <v>513</v>
      </c>
      <c r="J130" s="305">
        <v>20</v>
      </c>
      <c r="K130" s="325"/>
    </row>
    <row r="131" spans="2:11" ht="15" customHeight="1">
      <c r="B131" s="323"/>
      <c r="C131" s="284" t="s">
        <v>516</v>
      </c>
      <c r="D131" s="284"/>
      <c r="E131" s="284"/>
      <c r="F131" s="303" t="s">
        <v>517</v>
      </c>
      <c r="G131" s="284"/>
      <c r="H131" s="284" t="s">
        <v>550</v>
      </c>
      <c r="I131" s="284" t="s">
        <v>513</v>
      </c>
      <c r="J131" s="284">
        <v>50</v>
      </c>
      <c r="K131" s="325"/>
    </row>
    <row r="132" spans="2:11" ht="15" customHeight="1">
      <c r="B132" s="323"/>
      <c r="C132" s="284" t="s">
        <v>530</v>
      </c>
      <c r="D132" s="284"/>
      <c r="E132" s="284"/>
      <c r="F132" s="303" t="s">
        <v>517</v>
      </c>
      <c r="G132" s="284"/>
      <c r="H132" s="284" t="s">
        <v>550</v>
      </c>
      <c r="I132" s="284" t="s">
        <v>513</v>
      </c>
      <c r="J132" s="284">
        <v>50</v>
      </c>
      <c r="K132" s="325"/>
    </row>
    <row r="133" spans="2:11" ht="15" customHeight="1">
      <c r="B133" s="323"/>
      <c r="C133" s="284" t="s">
        <v>536</v>
      </c>
      <c r="D133" s="284"/>
      <c r="E133" s="284"/>
      <c r="F133" s="303" t="s">
        <v>517</v>
      </c>
      <c r="G133" s="284"/>
      <c r="H133" s="284" t="s">
        <v>550</v>
      </c>
      <c r="I133" s="284" t="s">
        <v>513</v>
      </c>
      <c r="J133" s="284">
        <v>50</v>
      </c>
      <c r="K133" s="325"/>
    </row>
    <row r="134" spans="2:11" ht="15" customHeight="1">
      <c r="B134" s="323"/>
      <c r="C134" s="284" t="s">
        <v>538</v>
      </c>
      <c r="D134" s="284"/>
      <c r="E134" s="284"/>
      <c r="F134" s="303" t="s">
        <v>517</v>
      </c>
      <c r="G134" s="284"/>
      <c r="H134" s="284" t="s">
        <v>550</v>
      </c>
      <c r="I134" s="284" t="s">
        <v>513</v>
      </c>
      <c r="J134" s="284">
        <v>50</v>
      </c>
      <c r="K134" s="325"/>
    </row>
    <row r="135" spans="2:11" ht="15" customHeight="1">
      <c r="B135" s="323"/>
      <c r="C135" s="284" t="s">
        <v>142</v>
      </c>
      <c r="D135" s="284"/>
      <c r="E135" s="284"/>
      <c r="F135" s="303" t="s">
        <v>517</v>
      </c>
      <c r="G135" s="284"/>
      <c r="H135" s="284" t="s">
        <v>563</v>
      </c>
      <c r="I135" s="284" t="s">
        <v>513</v>
      </c>
      <c r="J135" s="284">
        <v>255</v>
      </c>
      <c r="K135" s="325"/>
    </row>
    <row r="136" spans="2:11" ht="15" customHeight="1">
      <c r="B136" s="323"/>
      <c r="C136" s="284" t="s">
        <v>540</v>
      </c>
      <c r="D136" s="284"/>
      <c r="E136" s="284"/>
      <c r="F136" s="303" t="s">
        <v>511</v>
      </c>
      <c r="G136" s="284"/>
      <c r="H136" s="284" t="s">
        <v>564</v>
      </c>
      <c r="I136" s="284" t="s">
        <v>542</v>
      </c>
      <c r="J136" s="284"/>
      <c r="K136" s="325"/>
    </row>
    <row r="137" spans="2:11" ht="15" customHeight="1">
      <c r="B137" s="323"/>
      <c r="C137" s="284" t="s">
        <v>543</v>
      </c>
      <c r="D137" s="284"/>
      <c r="E137" s="284"/>
      <c r="F137" s="303" t="s">
        <v>511</v>
      </c>
      <c r="G137" s="284"/>
      <c r="H137" s="284" t="s">
        <v>565</v>
      </c>
      <c r="I137" s="284" t="s">
        <v>545</v>
      </c>
      <c r="J137" s="284"/>
      <c r="K137" s="325"/>
    </row>
    <row r="138" spans="2:11" ht="15" customHeight="1">
      <c r="B138" s="323"/>
      <c r="C138" s="284" t="s">
        <v>546</v>
      </c>
      <c r="D138" s="284"/>
      <c r="E138" s="284"/>
      <c r="F138" s="303" t="s">
        <v>511</v>
      </c>
      <c r="G138" s="284"/>
      <c r="H138" s="284" t="s">
        <v>546</v>
      </c>
      <c r="I138" s="284" t="s">
        <v>545</v>
      </c>
      <c r="J138" s="284"/>
      <c r="K138" s="325"/>
    </row>
    <row r="139" spans="2:11" ht="15" customHeight="1">
      <c r="B139" s="323"/>
      <c r="C139" s="284" t="s">
        <v>42</v>
      </c>
      <c r="D139" s="284"/>
      <c r="E139" s="284"/>
      <c r="F139" s="303" t="s">
        <v>511</v>
      </c>
      <c r="G139" s="284"/>
      <c r="H139" s="284" t="s">
        <v>566</v>
      </c>
      <c r="I139" s="284" t="s">
        <v>545</v>
      </c>
      <c r="J139" s="284"/>
      <c r="K139" s="325"/>
    </row>
    <row r="140" spans="2:11" ht="15" customHeight="1">
      <c r="B140" s="323"/>
      <c r="C140" s="284" t="s">
        <v>567</v>
      </c>
      <c r="D140" s="284"/>
      <c r="E140" s="284"/>
      <c r="F140" s="303" t="s">
        <v>511</v>
      </c>
      <c r="G140" s="284"/>
      <c r="H140" s="284" t="s">
        <v>568</v>
      </c>
      <c r="I140" s="284" t="s">
        <v>545</v>
      </c>
      <c r="J140" s="284"/>
      <c r="K140" s="325"/>
    </row>
    <row r="141" spans="2:11" ht="15" customHeight="1">
      <c r="B141" s="326"/>
      <c r="C141" s="327"/>
      <c r="D141" s="327"/>
      <c r="E141" s="327"/>
      <c r="F141" s="327"/>
      <c r="G141" s="327"/>
      <c r="H141" s="327"/>
      <c r="I141" s="327"/>
      <c r="J141" s="327"/>
      <c r="K141" s="328"/>
    </row>
    <row r="142" spans="2:11" ht="18.75" customHeight="1">
      <c r="B142" s="280"/>
      <c r="C142" s="280"/>
      <c r="D142" s="280"/>
      <c r="E142" s="280"/>
      <c r="F142" s="315"/>
      <c r="G142" s="280"/>
      <c r="H142" s="280"/>
      <c r="I142" s="280"/>
      <c r="J142" s="280"/>
      <c r="K142" s="280"/>
    </row>
    <row r="143" spans="2:11" ht="18.75" customHeight="1">
      <c r="B143" s="290"/>
      <c r="C143" s="290"/>
      <c r="D143" s="290"/>
      <c r="E143" s="290"/>
      <c r="F143" s="290"/>
      <c r="G143" s="290"/>
      <c r="H143" s="290"/>
      <c r="I143" s="290"/>
      <c r="J143" s="290"/>
      <c r="K143" s="290"/>
    </row>
    <row r="144" spans="2:11" ht="7.5" customHeight="1">
      <c r="B144" s="291"/>
      <c r="C144" s="292"/>
      <c r="D144" s="292"/>
      <c r="E144" s="292"/>
      <c r="F144" s="292"/>
      <c r="G144" s="292"/>
      <c r="H144" s="292"/>
      <c r="I144" s="292"/>
      <c r="J144" s="292"/>
      <c r="K144" s="293"/>
    </row>
    <row r="145" spans="2:11" ht="45" customHeight="1">
      <c r="B145" s="294"/>
      <c r="C145" s="402" t="s">
        <v>569</v>
      </c>
      <c r="D145" s="402"/>
      <c r="E145" s="402"/>
      <c r="F145" s="402"/>
      <c r="G145" s="402"/>
      <c r="H145" s="402"/>
      <c r="I145" s="402"/>
      <c r="J145" s="402"/>
      <c r="K145" s="295"/>
    </row>
    <row r="146" spans="2:11" ht="17.25" customHeight="1">
      <c r="B146" s="294"/>
      <c r="C146" s="296" t="s">
        <v>505</v>
      </c>
      <c r="D146" s="296"/>
      <c r="E146" s="296"/>
      <c r="F146" s="296" t="s">
        <v>506</v>
      </c>
      <c r="G146" s="297"/>
      <c r="H146" s="296" t="s">
        <v>136</v>
      </c>
      <c r="I146" s="296" t="s">
        <v>61</v>
      </c>
      <c r="J146" s="296" t="s">
        <v>507</v>
      </c>
      <c r="K146" s="295"/>
    </row>
    <row r="147" spans="2:11" ht="17.25" customHeight="1">
      <c r="B147" s="294"/>
      <c r="C147" s="298" t="s">
        <v>508</v>
      </c>
      <c r="D147" s="298"/>
      <c r="E147" s="298"/>
      <c r="F147" s="299" t="s">
        <v>509</v>
      </c>
      <c r="G147" s="300"/>
      <c r="H147" s="298"/>
      <c r="I147" s="298"/>
      <c r="J147" s="298" t="s">
        <v>510</v>
      </c>
      <c r="K147" s="295"/>
    </row>
    <row r="148" spans="2:11" ht="5.25" customHeight="1">
      <c r="B148" s="304"/>
      <c r="C148" s="301"/>
      <c r="D148" s="301"/>
      <c r="E148" s="301"/>
      <c r="F148" s="301"/>
      <c r="G148" s="302"/>
      <c r="H148" s="301"/>
      <c r="I148" s="301"/>
      <c r="J148" s="301"/>
      <c r="K148" s="325"/>
    </row>
    <row r="149" spans="2:11" ht="15" customHeight="1">
      <c r="B149" s="304"/>
      <c r="C149" s="329" t="s">
        <v>514</v>
      </c>
      <c r="D149" s="284"/>
      <c r="E149" s="284"/>
      <c r="F149" s="330" t="s">
        <v>511</v>
      </c>
      <c r="G149" s="284"/>
      <c r="H149" s="329" t="s">
        <v>550</v>
      </c>
      <c r="I149" s="329" t="s">
        <v>513</v>
      </c>
      <c r="J149" s="329">
        <v>120</v>
      </c>
      <c r="K149" s="325"/>
    </row>
    <row r="150" spans="2:11" ht="15" customHeight="1">
      <c r="B150" s="304"/>
      <c r="C150" s="329" t="s">
        <v>559</v>
      </c>
      <c r="D150" s="284"/>
      <c r="E150" s="284"/>
      <c r="F150" s="330" t="s">
        <v>511</v>
      </c>
      <c r="G150" s="284"/>
      <c r="H150" s="329" t="s">
        <v>570</v>
      </c>
      <c r="I150" s="329" t="s">
        <v>513</v>
      </c>
      <c r="J150" s="329" t="s">
        <v>561</v>
      </c>
      <c r="K150" s="325"/>
    </row>
    <row r="151" spans="2:11" ht="15" customHeight="1">
      <c r="B151" s="304"/>
      <c r="C151" s="329" t="s">
        <v>90</v>
      </c>
      <c r="D151" s="284"/>
      <c r="E151" s="284"/>
      <c r="F151" s="330" t="s">
        <v>511</v>
      </c>
      <c r="G151" s="284"/>
      <c r="H151" s="329" t="s">
        <v>571</v>
      </c>
      <c r="I151" s="329" t="s">
        <v>513</v>
      </c>
      <c r="J151" s="329" t="s">
        <v>561</v>
      </c>
      <c r="K151" s="325"/>
    </row>
    <row r="152" spans="2:11" ht="15" customHeight="1">
      <c r="B152" s="304"/>
      <c r="C152" s="329" t="s">
        <v>516</v>
      </c>
      <c r="D152" s="284"/>
      <c r="E152" s="284"/>
      <c r="F152" s="330" t="s">
        <v>517</v>
      </c>
      <c r="G152" s="284"/>
      <c r="H152" s="329" t="s">
        <v>550</v>
      </c>
      <c r="I152" s="329" t="s">
        <v>513</v>
      </c>
      <c r="J152" s="329">
        <v>50</v>
      </c>
      <c r="K152" s="325"/>
    </row>
    <row r="153" spans="2:11" ht="15" customHeight="1">
      <c r="B153" s="304"/>
      <c r="C153" s="329" t="s">
        <v>519</v>
      </c>
      <c r="D153" s="284"/>
      <c r="E153" s="284"/>
      <c r="F153" s="330" t="s">
        <v>511</v>
      </c>
      <c r="G153" s="284"/>
      <c r="H153" s="329" t="s">
        <v>550</v>
      </c>
      <c r="I153" s="329" t="s">
        <v>521</v>
      </c>
      <c r="J153" s="329"/>
      <c r="K153" s="325"/>
    </row>
    <row r="154" spans="2:11" ht="15" customHeight="1">
      <c r="B154" s="304"/>
      <c r="C154" s="329" t="s">
        <v>530</v>
      </c>
      <c r="D154" s="284"/>
      <c r="E154" s="284"/>
      <c r="F154" s="330" t="s">
        <v>517</v>
      </c>
      <c r="G154" s="284"/>
      <c r="H154" s="329" t="s">
        <v>550</v>
      </c>
      <c r="I154" s="329" t="s">
        <v>513</v>
      </c>
      <c r="J154" s="329">
        <v>50</v>
      </c>
      <c r="K154" s="325"/>
    </row>
    <row r="155" spans="2:11" ht="15" customHeight="1">
      <c r="B155" s="304"/>
      <c r="C155" s="329" t="s">
        <v>538</v>
      </c>
      <c r="D155" s="284"/>
      <c r="E155" s="284"/>
      <c r="F155" s="330" t="s">
        <v>517</v>
      </c>
      <c r="G155" s="284"/>
      <c r="H155" s="329" t="s">
        <v>550</v>
      </c>
      <c r="I155" s="329" t="s">
        <v>513</v>
      </c>
      <c r="J155" s="329">
        <v>50</v>
      </c>
      <c r="K155" s="325"/>
    </row>
    <row r="156" spans="2:11" ht="15" customHeight="1">
      <c r="B156" s="304"/>
      <c r="C156" s="329" t="s">
        <v>536</v>
      </c>
      <c r="D156" s="284"/>
      <c r="E156" s="284"/>
      <c r="F156" s="330" t="s">
        <v>517</v>
      </c>
      <c r="G156" s="284"/>
      <c r="H156" s="329" t="s">
        <v>550</v>
      </c>
      <c r="I156" s="329" t="s">
        <v>513</v>
      </c>
      <c r="J156" s="329">
        <v>50</v>
      </c>
      <c r="K156" s="325"/>
    </row>
    <row r="157" spans="2:11" ht="15" customHeight="1">
      <c r="B157" s="304"/>
      <c r="C157" s="329" t="s">
        <v>110</v>
      </c>
      <c r="D157" s="284"/>
      <c r="E157" s="284"/>
      <c r="F157" s="330" t="s">
        <v>511</v>
      </c>
      <c r="G157" s="284"/>
      <c r="H157" s="329" t="s">
        <v>572</v>
      </c>
      <c r="I157" s="329" t="s">
        <v>513</v>
      </c>
      <c r="J157" s="329" t="s">
        <v>573</v>
      </c>
      <c r="K157" s="325"/>
    </row>
    <row r="158" spans="2:11" ht="15" customHeight="1">
      <c r="B158" s="304"/>
      <c r="C158" s="329" t="s">
        <v>574</v>
      </c>
      <c r="D158" s="284"/>
      <c r="E158" s="284"/>
      <c r="F158" s="330" t="s">
        <v>511</v>
      </c>
      <c r="G158" s="284"/>
      <c r="H158" s="329" t="s">
        <v>575</v>
      </c>
      <c r="I158" s="329" t="s">
        <v>545</v>
      </c>
      <c r="J158" s="329"/>
      <c r="K158" s="325"/>
    </row>
    <row r="159" spans="2:11" ht="15" customHeight="1">
      <c r="B159" s="331"/>
      <c r="C159" s="313"/>
      <c r="D159" s="313"/>
      <c r="E159" s="313"/>
      <c r="F159" s="313"/>
      <c r="G159" s="313"/>
      <c r="H159" s="313"/>
      <c r="I159" s="313"/>
      <c r="J159" s="313"/>
      <c r="K159" s="332"/>
    </row>
    <row r="160" spans="2:11" ht="18.75" customHeight="1">
      <c r="B160" s="280"/>
      <c r="C160" s="284"/>
      <c r="D160" s="284"/>
      <c r="E160" s="284"/>
      <c r="F160" s="303"/>
      <c r="G160" s="284"/>
      <c r="H160" s="284"/>
      <c r="I160" s="284"/>
      <c r="J160" s="284"/>
      <c r="K160" s="280"/>
    </row>
    <row r="161" spans="2:11" ht="18.75" customHeight="1">
      <c r="B161" s="290"/>
      <c r="C161" s="290"/>
      <c r="D161" s="290"/>
      <c r="E161" s="290"/>
      <c r="F161" s="290"/>
      <c r="G161" s="290"/>
      <c r="H161" s="290"/>
      <c r="I161" s="290"/>
      <c r="J161" s="290"/>
      <c r="K161" s="290"/>
    </row>
    <row r="162" spans="2:11" ht="7.5" customHeight="1">
      <c r="B162" s="272"/>
      <c r="C162" s="273"/>
      <c r="D162" s="273"/>
      <c r="E162" s="273"/>
      <c r="F162" s="273"/>
      <c r="G162" s="273"/>
      <c r="H162" s="273"/>
      <c r="I162" s="273"/>
      <c r="J162" s="273"/>
      <c r="K162" s="274"/>
    </row>
    <row r="163" spans="2:11" ht="45" customHeight="1">
      <c r="B163" s="275"/>
      <c r="C163" s="401" t="s">
        <v>576</v>
      </c>
      <c r="D163" s="401"/>
      <c r="E163" s="401"/>
      <c r="F163" s="401"/>
      <c r="G163" s="401"/>
      <c r="H163" s="401"/>
      <c r="I163" s="401"/>
      <c r="J163" s="401"/>
      <c r="K163" s="276"/>
    </row>
    <row r="164" spans="2:11" ht="17.25" customHeight="1">
      <c r="B164" s="275"/>
      <c r="C164" s="296" t="s">
        <v>505</v>
      </c>
      <c r="D164" s="296"/>
      <c r="E164" s="296"/>
      <c r="F164" s="296" t="s">
        <v>506</v>
      </c>
      <c r="G164" s="333"/>
      <c r="H164" s="334" t="s">
        <v>136</v>
      </c>
      <c r="I164" s="334" t="s">
        <v>61</v>
      </c>
      <c r="J164" s="296" t="s">
        <v>507</v>
      </c>
      <c r="K164" s="276"/>
    </row>
    <row r="165" spans="2:11" ht="17.25" customHeight="1">
      <c r="B165" s="277"/>
      <c r="C165" s="298" t="s">
        <v>508</v>
      </c>
      <c r="D165" s="298"/>
      <c r="E165" s="298"/>
      <c r="F165" s="299" t="s">
        <v>509</v>
      </c>
      <c r="G165" s="335"/>
      <c r="H165" s="336"/>
      <c r="I165" s="336"/>
      <c r="J165" s="298" t="s">
        <v>510</v>
      </c>
      <c r="K165" s="278"/>
    </row>
    <row r="166" spans="2:11" ht="5.25" customHeight="1">
      <c r="B166" s="304"/>
      <c r="C166" s="301"/>
      <c r="D166" s="301"/>
      <c r="E166" s="301"/>
      <c r="F166" s="301"/>
      <c r="G166" s="302"/>
      <c r="H166" s="301"/>
      <c r="I166" s="301"/>
      <c r="J166" s="301"/>
      <c r="K166" s="325"/>
    </row>
    <row r="167" spans="2:11" ht="15" customHeight="1">
      <c r="B167" s="304"/>
      <c r="C167" s="284" t="s">
        <v>514</v>
      </c>
      <c r="D167" s="284"/>
      <c r="E167" s="284"/>
      <c r="F167" s="303" t="s">
        <v>511</v>
      </c>
      <c r="G167" s="284"/>
      <c r="H167" s="284" t="s">
        <v>550</v>
      </c>
      <c r="I167" s="284" t="s">
        <v>513</v>
      </c>
      <c r="J167" s="284">
        <v>120</v>
      </c>
      <c r="K167" s="325"/>
    </row>
    <row r="168" spans="2:11" ht="15" customHeight="1">
      <c r="B168" s="304"/>
      <c r="C168" s="284" t="s">
        <v>559</v>
      </c>
      <c r="D168" s="284"/>
      <c r="E168" s="284"/>
      <c r="F168" s="303" t="s">
        <v>511</v>
      </c>
      <c r="G168" s="284"/>
      <c r="H168" s="284" t="s">
        <v>560</v>
      </c>
      <c r="I168" s="284" t="s">
        <v>513</v>
      </c>
      <c r="J168" s="284" t="s">
        <v>561</v>
      </c>
      <c r="K168" s="325"/>
    </row>
    <row r="169" spans="2:11" ht="15" customHeight="1">
      <c r="B169" s="304"/>
      <c r="C169" s="284" t="s">
        <v>90</v>
      </c>
      <c r="D169" s="284"/>
      <c r="E169" s="284"/>
      <c r="F169" s="303" t="s">
        <v>511</v>
      </c>
      <c r="G169" s="284"/>
      <c r="H169" s="284" t="s">
        <v>577</v>
      </c>
      <c r="I169" s="284" t="s">
        <v>513</v>
      </c>
      <c r="J169" s="284" t="s">
        <v>561</v>
      </c>
      <c r="K169" s="325"/>
    </row>
    <row r="170" spans="2:11" ht="15" customHeight="1">
      <c r="B170" s="304"/>
      <c r="C170" s="284" t="s">
        <v>516</v>
      </c>
      <c r="D170" s="284"/>
      <c r="E170" s="284"/>
      <c r="F170" s="303" t="s">
        <v>517</v>
      </c>
      <c r="G170" s="284"/>
      <c r="H170" s="284" t="s">
        <v>577</v>
      </c>
      <c r="I170" s="284" t="s">
        <v>513</v>
      </c>
      <c r="J170" s="284">
        <v>50</v>
      </c>
      <c r="K170" s="325"/>
    </row>
    <row r="171" spans="2:11" ht="15" customHeight="1">
      <c r="B171" s="304"/>
      <c r="C171" s="284" t="s">
        <v>519</v>
      </c>
      <c r="D171" s="284"/>
      <c r="E171" s="284"/>
      <c r="F171" s="303" t="s">
        <v>511</v>
      </c>
      <c r="G171" s="284"/>
      <c r="H171" s="284" t="s">
        <v>577</v>
      </c>
      <c r="I171" s="284" t="s">
        <v>521</v>
      </c>
      <c r="J171" s="284"/>
      <c r="K171" s="325"/>
    </row>
    <row r="172" spans="2:11" ht="15" customHeight="1">
      <c r="B172" s="304"/>
      <c r="C172" s="284" t="s">
        <v>530</v>
      </c>
      <c r="D172" s="284"/>
      <c r="E172" s="284"/>
      <c r="F172" s="303" t="s">
        <v>517</v>
      </c>
      <c r="G172" s="284"/>
      <c r="H172" s="284" t="s">
        <v>577</v>
      </c>
      <c r="I172" s="284" t="s">
        <v>513</v>
      </c>
      <c r="J172" s="284">
        <v>50</v>
      </c>
      <c r="K172" s="325"/>
    </row>
    <row r="173" spans="2:11" ht="15" customHeight="1">
      <c r="B173" s="304"/>
      <c r="C173" s="284" t="s">
        <v>538</v>
      </c>
      <c r="D173" s="284"/>
      <c r="E173" s="284"/>
      <c r="F173" s="303" t="s">
        <v>517</v>
      </c>
      <c r="G173" s="284"/>
      <c r="H173" s="284" t="s">
        <v>577</v>
      </c>
      <c r="I173" s="284" t="s">
        <v>513</v>
      </c>
      <c r="J173" s="284">
        <v>50</v>
      </c>
      <c r="K173" s="325"/>
    </row>
    <row r="174" spans="2:11" ht="15" customHeight="1">
      <c r="B174" s="304"/>
      <c r="C174" s="284" t="s">
        <v>536</v>
      </c>
      <c r="D174" s="284"/>
      <c r="E174" s="284"/>
      <c r="F174" s="303" t="s">
        <v>517</v>
      </c>
      <c r="G174" s="284"/>
      <c r="H174" s="284" t="s">
        <v>577</v>
      </c>
      <c r="I174" s="284" t="s">
        <v>513</v>
      </c>
      <c r="J174" s="284">
        <v>50</v>
      </c>
      <c r="K174" s="325"/>
    </row>
    <row r="175" spans="2:11" ht="15" customHeight="1">
      <c r="B175" s="304"/>
      <c r="C175" s="284" t="s">
        <v>135</v>
      </c>
      <c r="D175" s="284"/>
      <c r="E175" s="284"/>
      <c r="F175" s="303" t="s">
        <v>511</v>
      </c>
      <c r="G175" s="284"/>
      <c r="H175" s="284" t="s">
        <v>578</v>
      </c>
      <c r="I175" s="284" t="s">
        <v>579</v>
      </c>
      <c r="J175" s="284"/>
      <c r="K175" s="325"/>
    </row>
    <row r="176" spans="2:11" ht="15" customHeight="1">
      <c r="B176" s="304"/>
      <c r="C176" s="284" t="s">
        <v>61</v>
      </c>
      <c r="D176" s="284"/>
      <c r="E176" s="284"/>
      <c r="F176" s="303" t="s">
        <v>511</v>
      </c>
      <c r="G176" s="284"/>
      <c r="H176" s="284" t="s">
        <v>580</v>
      </c>
      <c r="I176" s="284" t="s">
        <v>581</v>
      </c>
      <c r="J176" s="284">
        <v>1</v>
      </c>
      <c r="K176" s="325"/>
    </row>
    <row r="177" spans="2:11" ht="15" customHeight="1">
      <c r="B177" s="304"/>
      <c r="C177" s="284" t="s">
        <v>57</v>
      </c>
      <c r="D177" s="284"/>
      <c r="E177" s="284"/>
      <c r="F177" s="303" t="s">
        <v>511</v>
      </c>
      <c r="G177" s="284"/>
      <c r="H177" s="284" t="s">
        <v>582</v>
      </c>
      <c r="I177" s="284" t="s">
        <v>513</v>
      </c>
      <c r="J177" s="284">
        <v>20</v>
      </c>
      <c r="K177" s="325"/>
    </row>
    <row r="178" spans="2:11" ht="15" customHeight="1">
      <c r="B178" s="304"/>
      <c r="C178" s="284" t="s">
        <v>136</v>
      </c>
      <c r="D178" s="284"/>
      <c r="E178" s="284"/>
      <c r="F178" s="303" t="s">
        <v>511</v>
      </c>
      <c r="G178" s="284"/>
      <c r="H178" s="284" t="s">
        <v>583</v>
      </c>
      <c r="I178" s="284" t="s">
        <v>513</v>
      </c>
      <c r="J178" s="284">
        <v>255</v>
      </c>
      <c r="K178" s="325"/>
    </row>
    <row r="179" spans="2:11" ht="15" customHeight="1">
      <c r="B179" s="304"/>
      <c r="C179" s="284" t="s">
        <v>137</v>
      </c>
      <c r="D179" s="284"/>
      <c r="E179" s="284"/>
      <c r="F179" s="303" t="s">
        <v>511</v>
      </c>
      <c r="G179" s="284"/>
      <c r="H179" s="284" t="s">
        <v>476</v>
      </c>
      <c r="I179" s="284" t="s">
        <v>513</v>
      </c>
      <c r="J179" s="284">
        <v>10</v>
      </c>
      <c r="K179" s="325"/>
    </row>
    <row r="180" spans="2:11" ht="15" customHeight="1">
      <c r="B180" s="304"/>
      <c r="C180" s="284" t="s">
        <v>138</v>
      </c>
      <c r="D180" s="284"/>
      <c r="E180" s="284"/>
      <c r="F180" s="303" t="s">
        <v>511</v>
      </c>
      <c r="G180" s="284"/>
      <c r="H180" s="284" t="s">
        <v>584</v>
      </c>
      <c r="I180" s="284" t="s">
        <v>545</v>
      </c>
      <c r="J180" s="284"/>
      <c r="K180" s="325"/>
    </row>
    <row r="181" spans="2:11" ht="15" customHeight="1">
      <c r="B181" s="304"/>
      <c r="C181" s="284" t="s">
        <v>585</v>
      </c>
      <c r="D181" s="284"/>
      <c r="E181" s="284"/>
      <c r="F181" s="303" t="s">
        <v>511</v>
      </c>
      <c r="G181" s="284"/>
      <c r="H181" s="284" t="s">
        <v>586</v>
      </c>
      <c r="I181" s="284" t="s">
        <v>545</v>
      </c>
      <c r="J181" s="284"/>
      <c r="K181" s="325"/>
    </row>
    <row r="182" spans="2:11" ht="15" customHeight="1">
      <c r="B182" s="304"/>
      <c r="C182" s="284" t="s">
        <v>574</v>
      </c>
      <c r="D182" s="284"/>
      <c r="E182" s="284"/>
      <c r="F182" s="303" t="s">
        <v>511</v>
      </c>
      <c r="G182" s="284"/>
      <c r="H182" s="284" t="s">
        <v>587</v>
      </c>
      <c r="I182" s="284" t="s">
        <v>545</v>
      </c>
      <c r="J182" s="284"/>
      <c r="K182" s="325"/>
    </row>
    <row r="183" spans="2:11" ht="15" customHeight="1">
      <c r="B183" s="304"/>
      <c r="C183" s="284" t="s">
        <v>141</v>
      </c>
      <c r="D183" s="284"/>
      <c r="E183" s="284"/>
      <c r="F183" s="303" t="s">
        <v>517</v>
      </c>
      <c r="G183" s="284"/>
      <c r="H183" s="284" t="s">
        <v>588</v>
      </c>
      <c r="I183" s="284" t="s">
        <v>513</v>
      </c>
      <c r="J183" s="284">
        <v>50</v>
      </c>
      <c r="K183" s="325"/>
    </row>
    <row r="184" spans="2:11" ht="15" customHeight="1">
      <c r="B184" s="304"/>
      <c r="C184" s="284" t="s">
        <v>589</v>
      </c>
      <c r="D184" s="284"/>
      <c r="E184" s="284"/>
      <c r="F184" s="303" t="s">
        <v>517</v>
      </c>
      <c r="G184" s="284"/>
      <c r="H184" s="284" t="s">
        <v>590</v>
      </c>
      <c r="I184" s="284" t="s">
        <v>591</v>
      </c>
      <c r="J184" s="284"/>
      <c r="K184" s="325"/>
    </row>
    <row r="185" spans="2:11" ht="15" customHeight="1">
      <c r="B185" s="304"/>
      <c r="C185" s="284" t="s">
        <v>592</v>
      </c>
      <c r="D185" s="284"/>
      <c r="E185" s="284"/>
      <c r="F185" s="303" t="s">
        <v>517</v>
      </c>
      <c r="G185" s="284"/>
      <c r="H185" s="284" t="s">
        <v>593</v>
      </c>
      <c r="I185" s="284" t="s">
        <v>591</v>
      </c>
      <c r="J185" s="284"/>
      <c r="K185" s="325"/>
    </row>
    <row r="186" spans="2:11" ht="15" customHeight="1">
      <c r="B186" s="304"/>
      <c r="C186" s="284" t="s">
        <v>594</v>
      </c>
      <c r="D186" s="284"/>
      <c r="E186" s="284"/>
      <c r="F186" s="303" t="s">
        <v>517</v>
      </c>
      <c r="G186" s="284"/>
      <c r="H186" s="284" t="s">
        <v>595</v>
      </c>
      <c r="I186" s="284" t="s">
        <v>591</v>
      </c>
      <c r="J186" s="284"/>
      <c r="K186" s="325"/>
    </row>
    <row r="187" spans="2:11" ht="15" customHeight="1">
      <c r="B187" s="304"/>
      <c r="C187" s="337" t="s">
        <v>596</v>
      </c>
      <c r="D187" s="284"/>
      <c r="E187" s="284"/>
      <c r="F187" s="303" t="s">
        <v>517</v>
      </c>
      <c r="G187" s="284"/>
      <c r="H187" s="284" t="s">
        <v>597</v>
      </c>
      <c r="I187" s="284" t="s">
        <v>598</v>
      </c>
      <c r="J187" s="338" t="s">
        <v>599</v>
      </c>
      <c r="K187" s="325"/>
    </row>
    <row r="188" spans="2:11" ht="15" customHeight="1">
      <c r="B188" s="304"/>
      <c r="C188" s="289" t="s">
        <v>46</v>
      </c>
      <c r="D188" s="284"/>
      <c r="E188" s="284"/>
      <c r="F188" s="303" t="s">
        <v>511</v>
      </c>
      <c r="G188" s="284"/>
      <c r="H188" s="280" t="s">
        <v>600</v>
      </c>
      <c r="I188" s="284" t="s">
        <v>601</v>
      </c>
      <c r="J188" s="284"/>
      <c r="K188" s="325"/>
    </row>
    <row r="189" spans="2:11" ht="15" customHeight="1">
      <c r="B189" s="304"/>
      <c r="C189" s="289" t="s">
        <v>602</v>
      </c>
      <c r="D189" s="284"/>
      <c r="E189" s="284"/>
      <c r="F189" s="303" t="s">
        <v>511</v>
      </c>
      <c r="G189" s="284"/>
      <c r="H189" s="284" t="s">
        <v>603</v>
      </c>
      <c r="I189" s="284" t="s">
        <v>545</v>
      </c>
      <c r="J189" s="284"/>
      <c r="K189" s="325"/>
    </row>
    <row r="190" spans="2:11" ht="15" customHeight="1">
      <c r="B190" s="304"/>
      <c r="C190" s="289" t="s">
        <v>604</v>
      </c>
      <c r="D190" s="284"/>
      <c r="E190" s="284"/>
      <c r="F190" s="303" t="s">
        <v>511</v>
      </c>
      <c r="G190" s="284"/>
      <c r="H190" s="284" t="s">
        <v>605</v>
      </c>
      <c r="I190" s="284" t="s">
        <v>545</v>
      </c>
      <c r="J190" s="284"/>
      <c r="K190" s="325"/>
    </row>
    <row r="191" spans="2:11" ht="15" customHeight="1">
      <c r="B191" s="304"/>
      <c r="C191" s="289" t="s">
        <v>606</v>
      </c>
      <c r="D191" s="284"/>
      <c r="E191" s="284"/>
      <c r="F191" s="303" t="s">
        <v>517</v>
      </c>
      <c r="G191" s="284"/>
      <c r="H191" s="284" t="s">
        <v>607</v>
      </c>
      <c r="I191" s="284" t="s">
        <v>545</v>
      </c>
      <c r="J191" s="284"/>
      <c r="K191" s="325"/>
    </row>
    <row r="192" spans="2:11" ht="15" customHeight="1">
      <c r="B192" s="331"/>
      <c r="C192" s="339"/>
      <c r="D192" s="313"/>
      <c r="E192" s="313"/>
      <c r="F192" s="313"/>
      <c r="G192" s="313"/>
      <c r="H192" s="313"/>
      <c r="I192" s="313"/>
      <c r="J192" s="313"/>
      <c r="K192" s="332"/>
    </row>
    <row r="193" spans="2:11" ht="18.75" customHeight="1">
      <c r="B193" s="280"/>
      <c r="C193" s="284"/>
      <c r="D193" s="284"/>
      <c r="E193" s="284"/>
      <c r="F193" s="303"/>
      <c r="G193" s="284"/>
      <c r="H193" s="284"/>
      <c r="I193" s="284"/>
      <c r="J193" s="284"/>
      <c r="K193" s="280"/>
    </row>
    <row r="194" spans="2:11" ht="18.75" customHeight="1">
      <c r="B194" s="280"/>
      <c r="C194" s="284"/>
      <c r="D194" s="284"/>
      <c r="E194" s="284"/>
      <c r="F194" s="303"/>
      <c r="G194" s="284"/>
      <c r="H194" s="284"/>
      <c r="I194" s="284"/>
      <c r="J194" s="284"/>
      <c r="K194" s="280"/>
    </row>
    <row r="195" spans="2:11" ht="18.75" customHeight="1">
      <c r="B195" s="290"/>
      <c r="C195" s="290"/>
      <c r="D195" s="290"/>
      <c r="E195" s="290"/>
      <c r="F195" s="290"/>
      <c r="G195" s="290"/>
      <c r="H195" s="290"/>
      <c r="I195" s="290"/>
      <c r="J195" s="290"/>
      <c r="K195" s="290"/>
    </row>
    <row r="196" spans="2:11">
      <c r="B196" s="272"/>
      <c r="C196" s="273"/>
      <c r="D196" s="273"/>
      <c r="E196" s="273"/>
      <c r="F196" s="273"/>
      <c r="G196" s="273"/>
      <c r="H196" s="273"/>
      <c r="I196" s="273"/>
      <c r="J196" s="273"/>
      <c r="K196" s="274"/>
    </row>
    <row r="197" spans="2:11" ht="21">
      <c r="B197" s="275"/>
      <c r="C197" s="401" t="s">
        <v>608</v>
      </c>
      <c r="D197" s="401"/>
      <c r="E197" s="401"/>
      <c r="F197" s="401"/>
      <c r="G197" s="401"/>
      <c r="H197" s="401"/>
      <c r="I197" s="401"/>
      <c r="J197" s="401"/>
      <c r="K197" s="276"/>
    </row>
    <row r="198" spans="2:11" ht="25.5" customHeight="1">
      <c r="B198" s="275"/>
      <c r="C198" s="340" t="s">
        <v>609</v>
      </c>
      <c r="D198" s="340"/>
      <c r="E198" s="340"/>
      <c r="F198" s="340" t="s">
        <v>610</v>
      </c>
      <c r="G198" s="341"/>
      <c r="H198" s="400" t="s">
        <v>611</v>
      </c>
      <c r="I198" s="400"/>
      <c r="J198" s="400"/>
      <c r="K198" s="276"/>
    </row>
    <row r="199" spans="2:11" ht="5.25" customHeight="1">
      <c r="B199" s="304"/>
      <c r="C199" s="301"/>
      <c r="D199" s="301"/>
      <c r="E199" s="301"/>
      <c r="F199" s="301"/>
      <c r="G199" s="284"/>
      <c r="H199" s="301"/>
      <c r="I199" s="301"/>
      <c r="J199" s="301"/>
      <c r="K199" s="325"/>
    </row>
    <row r="200" spans="2:11" ht="15" customHeight="1">
      <c r="B200" s="304"/>
      <c r="C200" s="284" t="s">
        <v>601</v>
      </c>
      <c r="D200" s="284"/>
      <c r="E200" s="284"/>
      <c r="F200" s="303" t="s">
        <v>47</v>
      </c>
      <c r="G200" s="284"/>
      <c r="H200" s="398" t="s">
        <v>612</v>
      </c>
      <c r="I200" s="398"/>
      <c r="J200" s="398"/>
      <c r="K200" s="325"/>
    </row>
    <row r="201" spans="2:11" ht="15" customHeight="1">
      <c r="B201" s="304"/>
      <c r="C201" s="310"/>
      <c r="D201" s="284"/>
      <c r="E201" s="284"/>
      <c r="F201" s="303" t="s">
        <v>48</v>
      </c>
      <c r="G201" s="284"/>
      <c r="H201" s="398" t="s">
        <v>613</v>
      </c>
      <c r="I201" s="398"/>
      <c r="J201" s="398"/>
      <c r="K201" s="325"/>
    </row>
    <row r="202" spans="2:11" ht="15" customHeight="1">
      <c r="B202" s="304"/>
      <c r="C202" s="310"/>
      <c r="D202" s="284"/>
      <c r="E202" s="284"/>
      <c r="F202" s="303" t="s">
        <v>51</v>
      </c>
      <c r="G202" s="284"/>
      <c r="H202" s="398" t="s">
        <v>614</v>
      </c>
      <c r="I202" s="398"/>
      <c r="J202" s="398"/>
      <c r="K202" s="325"/>
    </row>
    <row r="203" spans="2:11" ht="15" customHeight="1">
      <c r="B203" s="304"/>
      <c r="C203" s="284"/>
      <c r="D203" s="284"/>
      <c r="E203" s="284"/>
      <c r="F203" s="303" t="s">
        <v>49</v>
      </c>
      <c r="G203" s="284"/>
      <c r="H203" s="398" t="s">
        <v>615</v>
      </c>
      <c r="I203" s="398"/>
      <c r="J203" s="398"/>
      <c r="K203" s="325"/>
    </row>
    <row r="204" spans="2:11" ht="15" customHeight="1">
      <c r="B204" s="304"/>
      <c r="C204" s="284"/>
      <c r="D204" s="284"/>
      <c r="E204" s="284"/>
      <c r="F204" s="303" t="s">
        <v>50</v>
      </c>
      <c r="G204" s="284"/>
      <c r="H204" s="398" t="s">
        <v>616</v>
      </c>
      <c r="I204" s="398"/>
      <c r="J204" s="398"/>
      <c r="K204" s="325"/>
    </row>
    <row r="205" spans="2:11" ht="15" customHeight="1">
      <c r="B205" s="304"/>
      <c r="C205" s="284"/>
      <c r="D205" s="284"/>
      <c r="E205" s="284"/>
      <c r="F205" s="303"/>
      <c r="G205" s="284"/>
      <c r="H205" s="284"/>
      <c r="I205" s="284"/>
      <c r="J205" s="284"/>
      <c r="K205" s="325"/>
    </row>
    <row r="206" spans="2:11" ht="15" customHeight="1">
      <c r="B206" s="304"/>
      <c r="C206" s="284" t="s">
        <v>557</v>
      </c>
      <c r="D206" s="284"/>
      <c r="E206" s="284"/>
      <c r="F206" s="303" t="s">
        <v>84</v>
      </c>
      <c r="G206" s="284"/>
      <c r="H206" s="398" t="s">
        <v>617</v>
      </c>
      <c r="I206" s="398"/>
      <c r="J206" s="398"/>
      <c r="K206" s="325"/>
    </row>
    <row r="207" spans="2:11" ht="15" customHeight="1">
      <c r="B207" s="304"/>
      <c r="C207" s="310"/>
      <c r="D207" s="284"/>
      <c r="E207" s="284"/>
      <c r="F207" s="303" t="s">
        <v>459</v>
      </c>
      <c r="G207" s="284"/>
      <c r="H207" s="398" t="s">
        <v>460</v>
      </c>
      <c r="I207" s="398"/>
      <c r="J207" s="398"/>
      <c r="K207" s="325"/>
    </row>
    <row r="208" spans="2:11" ht="15" customHeight="1">
      <c r="B208" s="304"/>
      <c r="C208" s="284"/>
      <c r="D208" s="284"/>
      <c r="E208" s="284"/>
      <c r="F208" s="303" t="s">
        <v>457</v>
      </c>
      <c r="G208" s="284"/>
      <c r="H208" s="398" t="s">
        <v>618</v>
      </c>
      <c r="I208" s="398"/>
      <c r="J208" s="398"/>
      <c r="K208" s="325"/>
    </row>
    <row r="209" spans="2:11" ht="15" customHeight="1">
      <c r="B209" s="342"/>
      <c r="C209" s="310"/>
      <c r="D209" s="310"/>
      <c r="E209" s="310"/>
      <c r="F209" s="303" t="s">
        <v>92</v>
      </c>
      <c r="G209" s="289"/>
      <c r="H209" s="399" t="s">
        <v>93</v>
      </c>
      <c r="I209" s="399"/>
      <c r="J209" s="399"/>
      <c r="K209" s="343"/>
    </row>
    <row r="210" spans="2:11" ht="15" customHeight="1">
      <c r="B210" s="342"/>
      <c r="C210" s="310"/>
      <c r="D210" s="310"/>
      <c r="E210" s="310"/>
      <c r="F210" s="303" t="s">
        <v>407</v>
      </c>
      <c r="G210" s="289"/>
      <c r="H210" s="399" t="s">
        <v>619</v>
      </c>
      <c r="I210" s="399"/>
      <c r="J210" s="399"/>
      <c r="K210" s="343"/>
    </row>
    <row r="211" spans="2:11" ht="15" customHeight="1">
      <c r="B211" s="342"/>
      <c r="C211" s="310"/>
      <c r="D211" s="310"/>
      <c r="E211" s="310"/>
      <c r="F211" s="344"/>
      <c r="G211" s="289"/>
      <c r="H211" s="345"/>
      <c r="I211" s="345"/>
      <c r="J211" s="345"/>
      <c r="K211" s="343"/>
    </row>
    <row r="212" spans="2:11" ht="15" customHeight="1">
      <c r="B212" s="342"/>
      <c r="C212" s="284" t="s">
        <v>581</v>
      </c>
      <c r="D212" s="310"/>
      <c r="E212" s="310"/>
      <c r="F212" s="303">
        <v>1</v>
      </c>
      <c r="G212" s="289"/>
      <c r="H212" s="399" t="s">
        <v>620</v>
      </c>
      <c r="I212" s="399"/>
      <c r="J212" s="399"/>
      <c r="K212" s="343"/>
    </row>
    <row r="213" spans="2:11" ht="15" customHeight="1">
      <c r="B213" s="342"/>
      <c r="C213" s="310"/>
      <c r="D213" s="310"/>
      <c r="E213" s="310"/>
      <c r="F213" s="303">
        <v>2</v>
      </c>
      <c r="G213" s="289"/>
      <c r="H213" s="399" t="s">
        <v>621</v>
      </c>
      <c r="I213" s="399"/>
      <c r="J213" s="399"/>
      <c r="K213" s="343"/>
    </row>
    <row r="214" spans="2:11" ht="15" customHeight="1">
      <c r="B214" s="342"/>
      <c r="C214" s="310"/>
      <c r="D214" s="310"/>
      <c r="E214" s="310"/>
      <c r="F214" s="303">
        <v>3</v>
      </c>
      <c r="G214" s="289"/>
      <c r="H214" s="399" t="s">
        <v>622</v>
      </c>
      <c r="I214" s="399"/>
      <c r="J214" s="399"/>
      <c r="K214" s="343"/>
    </row>
    <row r="215" spans="2:11" ht="15" customHeight="1">
      <c r="B215" s="342"/>
      <c r="C215" s="310"/>
      <c r="D215" s="310"/>
      <c r="E215" s="310"/>
      <c r="F215" s="303">
        <v>4</v>
      </c>
      <c r="G215" s="289"/>
      <c r="H215" s="399" t="s">
        <v>623</v>
      </c>
      <c r="I215" s="399"/>
      <c r="J215" s="399"/>
      <c r="K215" s="343"/>
    </row>
    <row r="216" spans="2:11" ht="12.75" customHeight="1">
      <c r="B216" s="346"/>
      <c r="C216" s="347"/>
      <c r="D216" s="347"/>
      <c r="E216" s="347"/>
      <c r="F216" s="347"/>
      <c r="G216" s="347"/>
      <c r="H216" s="347"/>
      <c r="I216" s="347"/>
      <c r="J216" s="347"/>
      <c r="K216" s="348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C101 - Soupis prací - Cho...</vt:lpstr>
      <vt:lpstr>VON - Soupis prací-Vedlej...</vt:lpstr>
      <vt:lpstr>Pokyny pro vyplnění</vt:lpstr>
      <vt:lpstr>'C101 - Soupis prací - Cho...'!Názvy_tisku</vt:lpstr>
      <vt:lpstr>'Rekapitulace stavby'!Názvy_tisku</vt:lpstr>
      <vt:lpstr>'VON - Soupis prací-Vedlej...'!Názvy_tisku</vt:lpstr>
      <vt:lpstr>'C101 - Soupis prací - Cho...'!Oblast_tisku</vt:lpstr>
      <vt:lpstr>'Pokyny pro vyplnění'!Oblast_tisku</vt:lpstr>
      <vt:lpstr>'Rekapitulace stavby'!Oblast_tisku</vt:lpstr>
      <vt:lpstr>'VON - Soupis prací-Vedlej...'!Oblast_tisku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vrana</dc:creator>
  <cp:lastModifiedBy>vrana</cp:lastModifiedBy>
  <dcterms:created xsi:type="dcterms:W3CDTF">2017-06-17T17:42:09Z</dcterms:created>
  <dcterms:modified xsi:type="dcterms:W3CDTF">2017-06-17T17:42:15Z</dcterms:modified>
</cp:coreProperties>
</file>