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L:\04_ZAKAZKY\PS_16_144_ZÁZEMÍ_VPP\07_Dps\Rozpočet\"/>
    </mc:Choice>
  </mc:AlternateContent>
  <bookViews>
    <workbookView xWindow="0" yWindow="0" windowWidth="28800" windowHeight="12624" firstSheet="5" activeTab="9"/>
  </bookViews>
  <sheets>
    <sheet name="Rekapitulace stavby" sheetId="1" r:id="rId1"/>
    <sheet name="VON - Vedlejší a ostatní ..." sheetId="2" r:id="rId2"/>
    <sheet name="D.1.1_2 - Architektonicko..." sheetId="3" r:id="rId3"/>
    <sheet name="D.1.3 - Požárně bezpečnos..." sheetId="4" r:id="rId4"/>
    <sheet name="D.1.4.1 - Zdravotně techn..." sheetId="5" r:id="rId5"/>
    <sheet name="D.1.4.3 - Vzduchotechnika" sheetId="6" r:id="rId6"/>
    <sheet name="D.1.4.4 - Silnoproudá ele..." sheetId="7" r:id="rId7"/>
    <sheet name="D.1.4.5 - Slaboproudá ele..." sheetId="8" r:id="rId8"/>
    <sheet name="D.1.4.2 - Vytápění" sheetId="9" r:id="rId9"/>
    <sheet name="D.1.4.6 - Záchytný systém" sheetId="10" r:id="rId10"/>
    <sheet name="D.1.1_2 - Architektonicko..._01" sheetId="11" r:id="rId11"/>
    <sheet name="D.1.4.1 - Zdravotně techn..._01" sheetId="12" r:id="rId12"/>
    <sheet name="D.1.4.2 - Silnoproudá ele..." sheetId="13" r:id="rId13"/>
    <sheet name="SO 03 - OPLOCENÍ" sheetId="14" r:id="rId14"/>
    <sheet name="IO 01 - ZPEVNĚNÉ PLOCHY" sheetId="15" r:id="rId15"/>
    <sheet name="IO 03 - PŘÍPOJKA HORKOVODU" sheetId="16" r:id="rId16"/>
    <sheet name="IO 04.1 - PRODLOUŽENÍ VOD..." sheetId="17" r:id="rId17"/>
    <sheet name="IO 04.2 - VODOVODNÍ PŘÍPOJKA" sheetId="18" r:id="rId18"/>
    <sheet name="IO 06 - PRODLOUŽENÍ ROZVO..." sheetId="19" r:id="rId19"/>
    <sheet name="SO 02.1 - PŘELOŽKA KANALI..." sheetId="20" r:id="rId20"/>
    <sheet name="SO 02.2 - KANALIZAČNÍ PŘÍ..." sheetId="21" r:id="rId21"/>
    <sheet name="SO 02.3 - KANALIZACE DEŠŤOVÁ" sheetId="22" r:id="rId22"/>
    <sheet name="SO 02.4 - KANALIZACE JEDN..." sheetId="23" r:id="rId23"/>
    <sheet name="Pokyny pro vyplnění" sheetId="24" r:id="rId24"/>
  </sheets>
  <definedNames>
    <definedName name="_xlnm._FilterDatabase" localSheetId="2" hidden="1">'D.1.1_2 - Architektonicko...'!$C$104:$K$800</definedName>
    <definedName name="_xlnm._FilterDatabase" localSheetId="10" hidden="1">'D.1.1_2 - Architektonicko..._01'!$C$89:$K$171</definedName>
    <definedName name="_xlnm._FilterDatabase" localSheetId="3" hidden="1">'D.1.3 - Požárně bezpečnos...'!$C$83:$K$104</definedName>
    <definedName name="_xlnm._FilterDatabase" localSheetId="4" hidden="1">'D.1.4.1 - Zdravotně techn...'!$C$88:$K$91</definedName>
    <definedName name="_xlnm._FilterDatabase" localSheetId="11" hidden="1">'D.1.4.1 - Zdravotně techn..._01'!$C$88:$K$91</definedName>
    <definedName name="_xlnm._FilterDatabase" localSheetId="12" hidden="1">'D.1.4.2 - Silnoproudá ele...'!$C$88:$K$91</definedName>
    <definedName name="_xlnm._FilterDatabase" localSheetId="8" hidden="1">'D.1.4.2 - Vytápění'!$C$88:$K$91</definedName>
    <definedName name="_xlnm._FilterDatabase" localSheetId="5" hidden="1">'D.1.4.3 - Vzduchotechnika'!$C$88:$K$91</definedName>
    <definedName name="_xlnm._FilterDatabase" localSheetId="6" hidden="1">'D.1.4.4 - Silnoproudá ele...'!$C$88:$K$91</definedName>
    <definedName name="_xlnm._FilterDatabase" localSheetId="7" hidden="1">'D.1.4.5 - Slaboproudá ele...'!$C$88:$K$91</definedName>
    <definedName name="_xlnm._FilterDatabase" localSheetId="9" hidden="1">'D.1.4.6 - Záchytný systém'!$C$88:$K$91</definedName>
    <definedName name="_xlnm._FilterDatabase" localSheetId="14" hidden="1">'IO 01 - ZPEVNĚNÉ PLOCHY'!$C$76:$K$79</definedName>
    <definedName name="_xlnm._FilterDatabase" localSheetId="15" hidden="1">'IO 03 - PŘÍPOJKA HORKOVODU'!$C$76:$K$79</definedName>
    <definedName name="_xlnm._FilterDatabase" localSheetId="16" hidden="1">'IO 04.1 - PRODLOUŽENÍ VOD...'!$C$76:$K$79</definedName>
    <definedName name="_xlnm._FilterDatabase" localSheetId="17" hidden="1">'IO 04.2 - VODOVODNÍ PŘÍPOJKA'!$C$76:$K$79</definedName>
    <definedName name="_xlnm._FilterDatabase" localSheetId="18" hidden="1">'IO 06 - PRODLOUŽENÍ ROZVO...'!$C$76:$K$79</definedName>
    <definedName name="_xlnm._FilterDatabase" localSheetId="19" hidden="1">'SO 02.1 - PŘELOŽKA KANALI...'!$C$76:$K$79</definedName>
    <definedName name="_xlnm._FilterDatabase" localSheetId="20" hidden="1">'SO 02.2 - KANALIZAČNÍ PŘÍ...'!$C$76:$K$79</definedName>
    <definedName name="_xlnm._FilterDatabase" localSheetId="21" hidden="1">'SO 02.3 - KANALIZACE DEŠŤOVÁ'!$C$76:$K$79</definedName>
    <definedName name="_xlnm._FilterDatabase" localSheetId="22" hidden="1">'SO 02.4 - KANALIZACE JEDN...'!$C$76:$K$79</definedName>
    <definedName name="_xlnm._FilterDatabase" localSheetId="13" hidden="1">'SO 03 - OPLOCENÍ'!$C$81:$K$127</definedName>
    <definedName name="_xlnm._FilterDatabase" localSheetId="1" hidden="1">'VON - Vedlejší a ostatní ...'!$C$82:$K$113</definedName>
    <definedName name="_xlnm.Print_Titles" localSheetId="2">'D.1.1_2 - Architektonicko...'!$104:$104</definedName>
    <definedName name="_xlnm.Print_Titles" localSheetId="10">'D.1.1_2 - Architektonicko..._01'!$89:$89</definedName>
    <definedName name="_xlnm.Print_Titles" localSheetId="3">'D.1.3 - Požárně bezpečnos...'!$83:$83</definedName>
    <definedName name="_xlnm.Print_Titles" localSheetId="4">'D.1.4.1 - Zdravotně techn...'!$88:$88</definedName>
    <definedName name="_xlnm.Print_Titles" localSheetId="11">'D.1.4.1 - Zdravotně techn..._01'!$88:$88</definedName>
    <definedName name="_xlnm.Print_Titles" localSheetId="12">'D.1.4.2 - Silnoproudá ele...'!$88:$88</definedName>
    <definedName name="_xlnm.Print_Titles" localSheetId="8">'D.1.4.2 - Vytápění'!$88:$88</definedName>
    <definedName name="_xlnm.Print_Titles" localSheetId="5">'D.1.4.3 - Vzduchotechnika'!$88:$88</definedName>
    <definedName name="_xlnm.Print_Titles" localSheetId="6">'D.1.4.4 - Silnoproudá ele...'!$88:$88</definedName>
    <definedName name="_xlnm.Print_Titles" localSheetId="7">'D.1.4.5 - Slaboproudá ele...'!$88:$88</definedName>
    <definedName name="_xlnm.Print_Titles" localSheetId="9">'D.1.4.6 - Záchytný systém'!$88:$88</definedName>
    <definedName name="_xlnm.Print_Titles" localSheetId="14">'IO 01 - ZPEVNĚNÉ PLOCHY'!$76:$76</definedName>
    <definedName name="_xlnm.Print_Titles" localSheetId="15">'IO 03 - PŘÍPOJKA HORKOVODU'!$76:$76</definedName>
    <definedName name="_xlnm.Print_Titles" localSheetId="16">'IO 04.1 - PRODLOUŽENÍ VOD...'!$76:$76</definedName>
    <definedName name="_xlnm.Print_Titles" localSheetId="17">'IO 04.2 - VODOVODNÍ PŘÍPOJKA'!$76:$76</definedName>
    <definedName name="_xlnm.Print_Titles" localSheetId="18">'IO 06 - PRODLOUŽENÍ ROZVO...'!$76:$76</definedName>
    <definedName name="_xlnm.Print_Titles" localSheetId="0">'Rekapitulace stavby'!$49:$49</definedName>
    <definedName name="_xlnm.Print_Titles" localSheetId="19">'SO 02.1 - PŘELOŽKA KANALI...'!$76:$76</definedName>
    <definedName name="_xlnm.Print_Titles" localSheetId="20">'SO 02.2 - KANALIZAČNÍ PŘÍ...'!$76:$76</definedName>
    <definedName name="_xlnm.Print_Titles" localSheetId="21">'SO 02.3 - KANALIZACE DEŠŤOVÁ'!$76:$76</definedName>
    <definedName name="_xlnm.Print_Titles" localSheetId="22">'SO 02.4 - KANALIZACE JEDN...'!$76:$76</definedName>
    <definedName name="_xlnm.Print_Titles" localSheetId="13">'SO 03 - OPLOCENÍ'!$81:$81</definedName>
    <definedName name="_xlnm.Print_Titles" localSheetId="1">'VON - Vedlejší a ostatní ...'!$82:$82</definedName>
    <definedName name="_xlnm.Print_Area" localSheetId="2">'D.1.1_2 - Architektonicko...'!$C$4:$J$38,'D.1.1_2 - Architektonicko...'!$C$44:$J$84,'D.1.1_2 - Architektonicko...'!$C$90:$K$800</definedName>
    <definedName name="_xlnm.Print_Area" localSheetId="10">'D.1.1_2 - Architektonicko..._01'!$C$4:$J$38,'D.1.1_2 - Architektonicko..._01'!$C$44:$J$69,'D.1.1_2 - Architektonicko..._01'!$C$75:$K$171</definedName>
    <definedName name="_xlnm.Print_Area" localSheetId="3">'D.1.3 - Požárně bezpečnos...'!$C$4:$J$38,'D.1.3 - Požárně bezpečnos...'!$C$44:$J$63,'D.1.3 - Požárně bezpečnos...'!$C$69:$K$104</definedName>
    <definedName name="_xlnm.Print_Area" localSheetId="4">'D.1.4.1 - Zdravotně techn...'!$C$4:$J$40,'D.1.4.1 - Zdravotně techn...'!$C$46:$J$66,'D.1.4.1 - Zdravotně techn...'!$C$72:$K$91</definedName>
    <definedName name="_xlnm.Print_Area" localSheetId="11">'D.1.4.1 - Zdravotně techn..._01'!$C$4:$J$40,'D.1.4.1 - Zdravotně techn..._01'!$C$46:$J$66,'D.1.4.1 - Zdravotně techn..._01'!$C$72:$K$91</definedName>
    <definedName name="_xlnm.Print_Area" localSheetId="12">'D.1.4.2 - Silnoproudá ele...'!$C$4:$J$40,'D.1.4.2 - Silnoproudá ele...'!$C$46:$J$66,'D.1.4.2 - Silnoproudá ele...'!$C$72:$K$91</definedName>
    <definedName name="_xlnm.Print_Area" localSheetId="8">'D.1.4.2 - Vytápění'!$C$4:$J$40,'D.1.4.2 - Vytápění'!$C$46:$J$66,'D.1.4.2 - Vytápění'!$C$72:$K$91</definedName>
    <definedName name="_xlnm.Print_Area" localSheetId="5">'D.1.4.3 - Vzduchotechnika'!$C$4:$J$40,'D.1.4.3 - Vzduchotechnika'!$C$46:$J$66,'D.1.4.3 - Vzduchotechnika'!$C$72:$K$91</definedName>
    <definedName name="_xlnm.Print_Area" localSheetId="6">'D.1.4.4 - Silnoproudá ele...'!$C$4:$J$40,'D.1.4.4 - Silnoproudá ele...'!$C$46:$J$66,'D.1.4.4 - Silnoproudá ele...'!$C$72:$K$91</definedName>
    <definedName name="_xlnm.Print_Area" localSheetId="7">'D.1.4.5 - Slaboproudá ele...'!$C$4:$J$40,'D.1.4.5 - Slaboproudá ele...'!$C$46:$J$66,'D.1.4.5 - Slaboproudá ele...'!$C$72:$K$91</definedName>
    <definedName name="_xlnm.Print_Area" localSheetId="9">'D.1.4.6 - Záchytný systém'!$C$4:$J$40,'D.1.4.6 - Záchytný systém'!$C$46:$J$66,'D.1.4.6 - Záchytný systém'!$C$72:$K$91</definedName>
    <definedName name="_xlnm.Print_Area" localSheetId="14">'IO 01 - ZPEVNĚNÉ PLOCHY'!$C$4:$J$36,'IO 01 - ZPEVNĚNÉ PLOCHY'!$C$42:$J$58,'IO 01 - ZPEVNĚNÉ PLOCHY'!$C$64:$K$79</definedName>
    <definedName name="_xlnm.Print_Area" localSheetId="15">'IO 03 - PŘÍPOJKA HORKOVODU'!$C$4:$J$36,'IO 03 - PŘÍPOJKA HORKOVODU'!$C$42:$J$58,'IO 03 - PŘÍPOJKA HORKOVODU'!$C$64:$K$79</definedName>
    <definedName name="_xlnm.Print_Area" localSheetId="16">'IO 04.1 - PRODLOUŽENÍ VOD...'!$C$4:$J$36,'IO 04.1 - PRODLOUŽENÍ VOD...'!$C$42:$J$58,'IO 04.1 - PRODLOUŽENÍ VOD...'!$C$64:$K$79</definedName>
    <definedName name="_xlnm.Print_Area" localSheetId="17">'IO 04.2 - VODOVODNÍ PŘÍPOJKA'!$C$4:$J$36,'IO 04.2 - VODOVODNÍ PŘÍPOJKA'!$C$42:$J$58,'IO 04.2 - VODOVODNÍ PŘÍPOJKA'!$C$64:$K$79</definedName>
    <definedName name="_xlnm.Print_Area" localSheetId="18">'IO 06 - PRODLOUŽENÍ ROZVO...'!$C$4:$J$36,'IO 06 - PRODLOUŽENÍ ROZVO...'!$C$42:$J$58,'IO 06 - PRODLOUŽENÍ ROZVO...'!$C$64:$K$79</definedName>
    <definedName name="_xlnm.Print_Area" localSheetId="23">'Pokyny pro vyplnění'!$B$2:$K$69,'Pokyny pro vyplnění'!$B$72:$K$116,'Pokyny pro vyplnění'!$B$119:$K$188,'Pokyny pro vyplnění'!$B$196:$K$216</definedName>
    <definedName name="_xlnm.Print_Area" localSheetId="0">'Rekapitulace stavby'!$D$4:$AO$33,'Rekapitulace stavby'!$C$39:$AQ$78</definedName>
    <definedName name="_xlnm.Print_Area" localSheetId="19">'SO 02.1 - PŘELOŽKA KANALI...'!$C$4:$J$36,'SO 02.1 - PŘELOŽKA KANALI...'!$C$42:$J$58,'SO 02.1 - PŘELOŽKA KANALI...'!$C$64:$K$79</definedName>
    <definedName name="_xlnm.Print_Area" localSheetId="20">'SO 02.2 - KANALIZAČNÍ PŘÍ...'!$C$4:$J$36,'SO 02.2 - KANALIZAČNÍ PŘÍ...'!$C$42:$J$58,'SO 02.2 - KANALIZAČNÍ PŘÍ...'!$C$64:$K$79</definedName>
    <definedName name="_xlnm.Print_Area" localSheetId="21">'SO 02.3 - KANALIZACE DEŠŤOVÁ'!$C$4:$J$36,'SO 02.3 - KANALIZACE DEŠŤOVÁ'!$C$42:$J$58,'SO 02.3 - KANALIZACE DEŠŤOVÁ'!$C$64:$K$79</definedName>
    <definedName name="_xlnm.Print_Area" localSheetId="22">'SO 02.4 - KANALIZACE JEDN...'!$C$4:$J$36,'SO 02.4 - KANALIZACE JEDN...'!$C$42:$J$58,'SO 02.4 - KANALIZACE JEDN...'!$C$64:$K$79</definedName>
    <definedName name="_xlnm.Print_Area" localSheetId="13">'SO 03 - OPLOCENÍ'!$C$4:$J$36,'SO 03 - OPLOCENÍ'!$C$42:$J$63,'SO 03 - OPLOCENÍ'!$C$69:$K$127</definedName>
    <definedName name="_xlnm.Print_Area" localSheetId="1">'VON - Vedlejší a ostatní ...'!$C$4:$J$36,'VON - Vedlejší a ostatní ...'!$C$42:$J$64,'VON - Vedlejší a ostatní ...'!$C$70:$K$113</definedName>
  </definedNames>
  <calcPr calcId="152511"/>
</workbook>
</file>

<file path=xl/calcChain.xml><?xml version="1.0" encoding="utf-8"?>
<calcChain xmlns="http://schemas.openxmlformats.org/spreadsheetml/2006/main">
  <c r="J584" i="3" l="1"/>
  <c r="P584" i="3"/>
  <c r="R584" i="3"/>
  <c r="T584" i="3"/>
  <c r="BE584" i="3"/>
  <c r="BF584" i="3"/>
  <c r="BG584" i="3"/>
  <c r="BH584" i="3"/>
  <c r="BI584" i="3"/>
  <c r="BK584" i="3"/>
  <c r="J586" i="3"/>
  <c r="P586" i="3"/>
  <c r="R586" i="3"/>
  <c r="T586" i="3"/>
  <c r="BE586" i="3"/>
  <c r="BF586" i="3"/>
  <c r="BG586" i="3"/>
  <c r="BH586" i="3"/>
  <c r="BI586" i="3"/>
  <c r="BK586" i="3"/>
  <c r="J588" i="3"/>
  <c r="P588" i="3"/>
  <c r="R588" i="3"/>
  <c r="T588" i="3"/>
  <c r="BE588" i="3"/>
  <c r="BF588" i="3"/>
  <c r="BG588" i="3"/>
  <c r="BH588" i="3"/>
  <c r="BI588" i="3"/>
  <c r="BK588" i="3"/>
  <c r="J590" i="3"/>
  <c r="P590" i="3"/>
  <c r="R590" i="3"/>
  <c r="T590" i="3"/>
  <c r="BE590" i="3"/>
  <c r="BF590" i="3"/>
  <c r="BG590" i="3"/>
  <c r="BH590" i="3"/>
  <c r="BI590" i="3"/>
  <c r="BK590" i="3"/>
  <c r="J684" i="3"/>
  <c r="P684" i="3"/>
  <c r="R684" i="3"/>
  <c r="T684" i="3"/>
  <c r="BE684" i="3"/>
  <c r="BF684" i="3"/>
  <c r="BG684" i="3"/>
  <c r="BH684" i="3"/>
  <c r="BI684" i="3"/>
  <c r="BK684" i="3"/>
  <c r="J686" i="3"/>
  <c r="P686" i="3"/>
  <c r="R686" i="3"/>
  <c r="T686" i="3"/>
  <c r="BE686" i="3"/>
  <c r="BF686" i="3"/>
  <c r="BG686" i="3"/>
  <c r="BH686" i="3"/>
  <c r="BI686" i="3"/>
  <c r="BK686" i="3"/>
  <c r="J688" i="3"/>
  <c r="P688" i="3"/>
  <c r="R688" i="3"/>
  <c r="T688" i="3"/>
  <c r="BE688" i="3"/>
  <c r="BF688" i="3"/>
  <c r="BG688" i="3"/>
  <c r="BH688" i="3"/>
  <c r="BI688" i="3"/>
  <c r="BK688" i="3"/>
  <c r="J690" i="3"/>
  <c r="P690" i="3"/>
  <c r="R690" i="3"/>
  <c r="T690" i="3"/>
  <c r="BE690" i="3"/>
  <c r="BF690" i="3"/>
  <c r="BG690" i="3"/>
  <c r="BH690" i="3"/>
  <c r="BI690" i="3"/>
  <c r="BK690" i="3"/>
  <c r="H344" i="3"/>
  <c r="H340" i="3"/>
  <c r="H322" i="3"/>
  <c r="H316" i="3" s="1"/>
  <c r="H268" i="3"/>
  <c r="H314" i="3"/>
  <c r="H312" i="3" s="1"/>
  <c r="H310" i="3"/>
  <c r="H302" i="3"/>
  <c r="T302" i="3" s="1"/>
  <c r="H299" i="3"/>
  <c r="H301" i="3" s="1"/>
  <c r="H293" i="3" s="1"/>
  <c r="H309" i="3"/>
  <c r="H304" i="3" s="1"/>
  <c r="H315" i="3" s="1"/>
  <c r="AY77" i="1"/>
  <c r="AX77" i="1"/>
  <c r="BI79" i="23"/>
  <c r="F34" i="23" s="1"/>
  <c r="BD77" i="1" s="1"/>
  <c r="BH79" i="23"/>
  <c r="F33" i="23" s="1"/>
  <c r="BC77" i="1" s="1"/>
  <c r="BG79" i="23"/>
  <c r="F32" i="23"/>
  <c r="BB77" i="1" s="1"/>
  <c r="BF79" i="23"/>
  <c r="J31" i="23" s="1"/>
  <c r="AW77" i="1"/>
  <c r="F31" i="23"/>
  <c r="BA77" i="1" s="1"/>
  <c r="T79" i="23"/>
  <c r="T78" i="23"/>
  <c r="T77" i="23" s="1"/>
  <c r="R79" i="23"/>
  <c r="R78" i="23" s="1"/>
  <c r="R77" i="23" s="1"/>
  <c r="P79" i="23"/>
  <c r="P78" i="23" s="1"/>
  <c r="P77" i="23" s="1"/>
  <c r="AU77" i="1" s="1"/>
  <c r="BK79" i="23"/>
  <c r="BK78" i="23" s="1"/>
  <c r="J79" i="23"/>
  <c r="BE79" i="23"/>
  <c r="J30" i="23" s="1"/>
  <c r="AV77" i="1" s="1"/>
  <c r="F30" i="23"/>
  <c r="AZ77" i="1" s="1"/>
  <c r="F74" i="23"/>
  <c r="J73" i="23"/>
  <c r="F73" i="23"/>
  <c r="F71" i="23"/>
  <c r="E69" i="23"/>
  <c r="F52" i="23"/>
  <c r="J51" i="23"/>
  <c r="F51" i="23"/>
  <c r="F49" i="23"/>
  <c r="E47" i="23"/>
  <c r="J12" i="23"/>
  <c r="J71" i="23"/>
  <c r="J49" i="23"/>
  <c r="E7" i="23"/>
  <c r="AY76" i="1"/>
  <c r="AX76" i="1"/>
  <c r="BI79" i="22"/>
  <c r="F34" i="22" s="1"/>
  <c r="BD76" i="1" s="1"/>
  <c r="BH79" i="22"/>
  <c r="F33" i="22" s="1"/>
  <c r="BC76" i="1" s="1"/>
  <c r="BG79" i="22"/>
  <c r="F32" i="22" s="1"/>
  <c r="BB76" i="1" s="1"/>
  <c r="BF79" i="22"/>
  <c r="F31" i="22" s="1"/>
  <c r="BA76" i="1" s="1"/>
  <c r="T79" i="22"/>
  <c r="T78" i="22"/>
  <c r="T77" i="22" s="1"/>
  <c r="R79" i="22"/>
  <c r="R78" i="22"/>
  <c r="R77" i="22" s="1"/>
  <c r="P79" i="22"/>
  <c r="P78" i="22"/>
  <c r="P77" i="22"/>
  <c r="AU76" i="1" s="1"/>
  <c r="BK79" i="22"/>
  <c r="BK78" i="22" s="1"/>
  <c r="J79" i="22"/>
  <c r="BE79" i="22"/>
  <c r="F74" i="22"/>
  <c r="J73" i="22"/>
  <c r="F73" i="22"/>
  <c r="F71" i="22"/>
  <c r="E69" i="22"/>
  <c r="F52" i="22"/>
  <c r="J51" i="22"/>
  <c r="F51" i="22"/>
  <c r="F49" i="22"/>
  <c r="E47" i="22"/>
  <c r="J12" i="22"/>
  <c r="E7" i="22"/>
  <c r="E67" i="22" s="1"/>
  <c r="E45" i="22"/>
  <c r="AY75" i="1"/>
  <c r="AX75" i="1"/>
  <c r="BI79" i="21"/>
  <c r="F34" i="21"/>
  <c r="BD75" i="1" s="1"/>
  <c r="BH79" i="21"/>
  <c r="F33" i="21" s="1"/>
  <c r="BC75" i="1" s="1"/>
  <c r="BG79" i="21"/>
  <c r="F32" i="21"/>
  <c r="BB75" i="1" s="1"/>
  <c r="BF79" i="21"/>
  <c r="J31" i="21" s="1"/>
  <c r="AW75" i="1"/>
  <c r="F31" i="21"/>
  <c r="BA75" i="1" s="1"/>
  <c r="T79" i="21"/>
  <c r="T78" i="21"/>
  <c r="T77" i="21" s="1"/>
  <c r="R79" i="21"/>
  <c r="R78" i="21" s="1"/>
  <c r="R77" i="21" s="1"/>
  <c r="P79" i="21"/>
  <c r="P78" i="21" s="1"/>
  <c r="P77" i="21" s="1"/>
  <c r="AU75" i="1" s="1"/>
  <c r="BK79" i="21"/>
  <c r="BK78" i="21"/>
  <c r="J79" i="21"/>
  <c r="BE79" i="21" s="1"/>
  <c r="F74" i="21"/>
  <c r="J73" i="21"/>
  <c r="F73" i="21"/>
  <c r="F71" i="21"/>
  <c r="E69" i="21"/>
  <c r="F52" i="21"/>
  <c r="J51" i="21"/>
  <c r="F51" i="21"/>
  <c r="F49" i="21"/>
  <c r="E47" i="21"/>
  <c r="J12" i="21"/>
  <c r="J71" i="21"/>
  <c r="J49" i="21"/>
  <c r="E7" i="21"/>
  <c r="AY74" i="1"/>
  <c r="AX74" i="1"/>
  <c r="BI79" i="20"/>
  <c r="F34" i="20"/>
  <c r="BD74" i="1" s="1"/>
  <c r="BH79" i="20"/>
  <c r="F33" i="20" s="1"/>
  <c r="BC74" i="1" s="1"/>
  <c r="BG79" i="20"/>
  <c r="F32" i="20" s="1"/>
  <c r="BB74" i="1" s="1"/>
  <c r="BF79" i="20"/>
  <c r="F31" i="20" s="1"/>
  <c r="BA74" i="1"/>
  <c r="T79" i="20"/>
  <c r="T78" i="20"/>
  <c r="T77" i="20" s="1"/>
  <c r="R79" i="20"/>
  <c r="R78" i="20"/>
  <c r="R77" i="20" s="1"/>
  <c r="P79" i="20"/>
  <c r="P78" i="20"/>
  <c r="P77" i="20"/>
  <c r="AU74" i="1" s="1"/>
  <c r="BK79" i="20"/>
  <c r="BK78" i="20" s="1"/>
  <c r="J79" i="20"/>
  <c r="BE79" i="20"/>
  <c r="F74" i="20"/>
  <c r="J73" i="20"/>
  <c r="F73" i="20"/>
  <c r="F71" i="20"/>
  <c r="E69" i="20"/>
  <c r="F52" i="20"/>
  <c r="J51" i="20"/>
  <c r="F51" i="20"/>
  <c r="F49" i="20"/>
  <c r="E47" i="20"/>
  <c r="J12" i="20"/>
  <c r="E7" i="20"/>
  <c r="E67" i="20" s="1"/>
  <c r="E45" i="20"/>
  <c r="AY73" i="1"/>
  <c r="AX73" i="1"/>
  <c r="BI79" i="19"/>
  <c r="F34" i="19" s="1"/>
  <c r="BD73" i="1" s="1"/>
  <c r="BH79" i="19"/>
  <c r="F33" i="19"/>
  <c r="BC73" i="1" s="1"/>
  <c r="BG79" i="19"/>
  <c r="F32" i="19" s="1"/>
  <c r="BB73" i="1" s="1"/>
  <c r="BF79" i="19"/>
  <c r="J31" i="19" s="1"/>
  <c r="AW73" i="1" s="1"/>
  <c r="AT73" i="1" s="1"/>
  <c r="T79" i="19"/>
  <c r="T78" i="19"/>
  <c r="T77" i="19" s="1"/>
  <c r="R79" i="19"/>
  <c r="R78" i="19" s="1"/>
  <c r="R77" i="19" s="1"/>
  <c r="P79" i="19"/>
  <c r="P78" i="19" s="1"/>
  <c r="P77" i="19" s="1"/>
  <c r="AU73" i="1" s="1"/>
  <c r="BK79" i="19"/>
  <c r="BK78" i="19" s="1"/>
  <c r="J79" i="19"/>
  <c r="BE79" i="19"/>
  <c r="J30" i="19" s="1"/>
  <c r="AV73" i="1" s="1"/>
  <c r="F30" i="19"/>
  <c r="AZ73" i="1" s="1"/>
  <c r="F74" i="19"/>
  <c r="J73" i="19"/>
  <c r="F73" i="19"/>
  <c r="F71" i="19"/>
  <c r="E69" i="19"/>
  <c r="F52" i="19"/>
  <c r="J51" i="19"/>
  <c r="F51" i="19"/>
  <c r="F49" i="19"/>
  <c r="E47" i="19"/>
  <c r="J12" i="19"/>
  <c r="J71" i="19"/>
  <c r="J49" i="19"/>
  <c r="E7" i="19"/>
  <c r="AY72" i="1"/>
  <c r="AX72" i="1"/>
  <c r="BI79" i="18"/>
  <c r="F34" i="18" s="1"/>
  <c r="BD72" i="1" s="1"/>
  <c r="BH79" i="18"/>
  <c r="F33" i="18" s="1"/>
  <c r="BC72" i="1" s="1"/>
  <c r="BG79" i="18"/>
  <c r="F32" i="18"/>
  <c r="BB72" i="1" s="1"/>
  <c r="BF79" i="18"/>
  <c r="F31" i="18" s="1"/>
  <c r="BA72" i="1" s="1"/>
  <c r="T79" i="18"/>
  <c r="T78" i="18"/>
  <c r="T77" i="18" s="1"/>
  <c r="R79" i="18"/>
  <c r="R78" i="18"/>
  <c r="R77" i="18" s="1"/>
  <c r="P79" i="18"/>
  <c r="P78" i="18"/>
  <c r="P77" i="18"/>
  <c r="AU72" i="1" s="1"/>
  <c r="BK79" i="18"/>
  <c r="BK78" i="18"/>
  <c r="BK77" i="18" s="1"/>
  <c r="J77" i="18" s="1"/>
  <c r="J27" i="18" s="1"/>
  <c r="J78" i="18"/>
  <c r="J79" i="18"/>
  <c r="BE79" i="18"/>
  <c r="J57" i="18"/>
  <c r="F74" i="18"/>
  <c r="J73" i="18"/>
  <c r="F73" i="18"/>
  <c r="F71" i="18"/>
  <c r="E69" i="18"/>
  <c r="F52" i="18"/>
  <c r="J51" i="18"/>
  <c r="F51" i="18"/>
  <c r="F49" i="18"/>
  <c r="E47" i="18"/>
  <c r="J12" i="18"/>
  <c r="E7" i="18"/>
  <c r="E67" i="18" s="1"/>
  <c r="E45" i="18"/>
  <c r="AY71" i="1"/>
  <c r="AX71" i="1"/>
  <c r="BI79" i="17"/>
  <c r="F34" i="17" s="1"/>
  <c r="BD71" i="1" s="1"/>
  <c r="BH79" i="17"/>
  <c r="F33" i="17" s="1"/>
  <c r="BC71" i="1" s="1"/>
  <c r="BG79" i="17"/>
  <c r="F32" i="17" s="1"/>
  <c r="BB71" i="1" s="1"/>
  <c r="BF79" i="17"/>
  <c r="J31" i="17" s="1"/>
  <c r="AW71" i="1"/>
  <c r="AT71" i="1" s="1"/>
  <c r="T79" i="17"/>
  <c r="T78" i="17"/>
  <c r="T77" i="17" s="1"/>
  <c r="R79" i="17"/>
  <c r="R78" i="17" s="1"/>
  <c r="R77" i="17" s="1"/>
  <c r="P79" i="17"/>
  <c r="P78" i="17" s="1"/>
  <c r="P77" i="17" s="1"/>
  <c r="AU71" i="1" s="1"/>
  <c r="BK79" i="17"/>
  <c r="BK78" i="17"/>
  <c r="J79" i="17"/>
  <c r="BE79" i="17"/>
  <c r="J30" i="17" s="1"/>
  <c r="AV71" i="1" s="1"/>
  <c r="F74" i="17"/>
  <c r="J73" i="17"/>
  <c r="F73" i="17"/>
  <c r="F71" i="17"/>
  <c r="E69" i="17"/>
  <c r="F52" i="17"/>
  <c r="J51" i="17"/>
  <c r="F51" i="17"/>
  <c r="F49" i="17"/>
  <c r="E47" i="17"/>
  <c r="J12" i="17"/>
  <c r="J71" i="17"/>
  <c r="J49" i="17"/>
  <c r="E7" i="17"/>
  <c r="AY70" i="1"/>
  <c r="AX70" i="1"/>
  <c r="BI79" i="16"/>
  <c r="F34" i="16" s="1"/>
  <c r="BD70" i="1" s="1"/>
  <c r="BH79" i="16"/>
  <c r="F33" i="16" s="1"/>
  <c r="BC70" i="1"/>
  <c r="BG79" i="16"/>
  <c r="F32" i="16"/>
  <c r="BB70" i="1" s="1"/>
  <c r="BF79" i="16"/>
  <c r="F31" i="16" s="1"/>
  <c r="BA70" i="1" s="1"/>
  <c r="J31" i="16"/>
  <c r="AW70" i="1" s="1"/>
  <c r="T79" i="16"/>
  <c r="T78" i="16"/>
  <c r="T77" i="16" s="1"/>
  <c r="R79" i="16"/>
  <c r="R78" i="16"/>
  <c r="R77" i="16" s="1"/>
  <c r="P79" i="16"/>
  <c r="P78" i="16"/>
  <c r="P77" i="16"/>
  <c r="AU70" i="1" s="1"/>
  <c r="BK79" i="16"/>
  <c r="BK78" i="16"/>
  <c r="BK77" i="16" s="1"/>
  <c r="J77" i="16" s="1"/>
  <c r="J27" i="16" s="1"/>
  <c r="J78" i="16"/>
  <c r="J56" i="16"/>
  <c r="J79" i="16"/>
  <c r="BE79" i="16"/>
  <c r="J57" i="16"/>
  <c r="F74" i="16"/>
  <c r="J73" i="16"/>
  <c r="F73" i="16"/>
  <c r="F71" i="16"/>
  <c r="E69" i="16"/>
  <c r="F52" i="16"/>
  <c r="J51" i="16"/>
  <c r="F51" i="16"/>
  <c r="F49" i="16"/>
  <c r="E47" i="16"/>
  <c r="J12" i="16"/>
  <c r="E7" i="16"/>
  <c r="E67" i="16" s="1"/>
  <c r="E45" i="16"/>
  <c r="AY69" i="1"/>
  <c r="AX69" i="1"/>
  <c r="BI79" i="15"/>
  <c r="F34" i="15"/>
  <c r="BD69" i="1" s="1"/>
  <c r="BH79" i="15"/>
  <c r="F33" i="15"/>
  <c r="BC69" i="1" s="1"/>
  <c r="BG79" i="15"/>
  <c r="F32" i="15"/>
  <c r="BB69" i="1" s="1"/>
  <c r="BF79" i="15"/>
  <c r="J31" i="15" s="1"/>
  <c r="AW69" i="1" s="1"/>
  <c r="F31" i="15"/>
  <c r="BA69" i="1" s="1"/>
  <c r="T79" i="15"/>
  <c r="T78" i="15"/>
  <c r="T77" i="15" s="1"/>
  <c r="R79" i="15"/>
  <c r="R78" i="15" s="1"/>
  <c r="R77" i="15" s="1"/>
  <c r="P79" i="15"/>
  <c r="P78" i="15" s="1"/>
  <c r="P77" i="15" s="1"/>
  <c r="AU69" i="1" s="1"/>
  <c r="BK79" i="15"/>
  <c r="BK78" i="15" s="1"/>
  <c r="J79" i="15"/>
  <c r="BE79" i="15" s="1"/>
  <c r="F74" i="15"/>
  <c r="J73" i="15"/>
  <c r="F73" i="15"/>
  <c r="F71" i="15"/>
  <c r="E69" i="15"/>
  <c r="F52" i="15"/>
  <c r="J51" i="15"/>
  <c r="F51" i="15"/>
  <c r="F49" i="15"/>
  <c r="E47" i="15"/>
  <c r="J12" i="15"/>
  <c r="J71" i="15"/>
  <c r="J49" i="15"/>
  <c r="E7" i="15"/>
  <c r="AY68" i="1"/>
  <c r="AX68" i="1"/>
  <c r="BI123" i="14"/>
  <c r="BH123" i="14"/>
  <c r="BG123" i="14"/>
  <c r="BF123" i="14"/>
  <c r="T123" i="14"/>
  <c r="R123" i="14"/>
  <c r="P123" i="14"/>
  <c r="BK123" i="14"/>
  <c r="J123" i="14"/>
  <c r="BE123" i="14"/>
  <c r="BI118" i="14"/>
  <c r="BH118" i="14"/>
  <c r="BG118" i="14"/>
  <c r="BF118" i="14"/>
  <c r="T118" i="14"/>
  <c r="T112" i="14" s="1"/>
  <c r="T111" i="14" s="1"/>
  <c r="R118" i="14"/>
  <c r="P118" i="14"/>
  <c r="BK118" i="14"/>
  <c r="J118" i="14"/>
  <c r="BE118" i="14" s="1"/>
  <c r="BI113" i="14"/>
  <c r="BH113" i="14"/>
  <c r="BG113" i="14"/>
  <c r="BF113" i="14"/>
  <c r="T113" i="14"/>
  <c r="R113" i="14"/>
  <c r="R112" i="14" s="1"/>
  <c r="R111" i="14"/>
  <c r="P113" i="14"/>
  <c r="P112" i="14"/>
  <c r="P111" i="14" s="1"/>
  <c r="BK113" i="14"/>
  <c r="BK112" i="14"/>
  <c r="J113" i="14"/>
  <c r="BE113" i="14" s="1"/>
  <c r="BI110" i="14"/>
  <c r="BH110" i="14"/>
  <c r="BG110" i="14"/>
  <c r="BF110" i="14"/>
  <c r="T110" i="14"/>
  <c r="T109" i="14" s="1"/>
  <c r="R110" i="14"/>
  <c r="R109" i="14"/>
  <c r="P110" i="14"/>
  <c r="P109" i="14" s="1"/>
  <c r="BK110" i="14"/>
  <c r="BK109" i="14"/>
  <c r="J109" i="14" s="1"/>
  <c r="J60" i="14" s="1"/>
  <c r="J110" i="14"/>
  <c r="BE110" i="14" s="1"/>
  <c r="BI106" i="14"/>
  <c r="BH106" i="14"/>
  <c r="BG106" i="14"/>
  <c r="BF106" i="14"/>
  <c r="T106" i="14"/>
  <c r="R106" i="14"/>
  <c r="P106" i="14"/>
  <c r="BK106" i="14"/>
  <c r="J106" i="14"/>
  <c r="BE106" i="14" s="1"/>
  <c r="BI103" i="14"/>
  <c r="BH103" i="14"/>
  <c r="BG103" i="14"/>
  <c r="BF103" i="14"/>
  <c r="T103" i="14"/>
  <c r="R103" i="14"/>
  <c r="P103" i="14"/>
  <c r="BK103" i="14"/>
  <c r="J103" i="14"/>
  <c r="BE103" i="14" s="1"/>
  <c r="BI100" i="14"/>
  <c r="BH100" i="14"/>
  <c r="BG100" i="14"/>
  <c r="BF100" i="14"/>
  <c r="T100" i="14"/>
  <c r="T99" i="14"/>
  <c r="R100" i="14"/>
  <c r="R99" i="14"/>
  <c r="P100" i="14"/>
  <c r="P99" i="14"/>
  <c r="BK100" i="14"/>
  <c r="BK99" i="14" s="1"/>
  <c r="J99" i="14" s="1"/>
  <c r="J59" i="14" s="1"/>
  <c r="J100" i="14"/>
  <c r="BE100" i="14" s="1"/>
  <c r="BI96" i="14"/>
  <c r="BH96" i="14"/>
  <c r="BG96" i="14"/>
  <c r="BF96" i="14"/>
  <c r="T96" i="14"/>
  <c r="R96" i="14"/>
  <c r="P96" i="14"/>
  <c r="BK96" i="14"/>
  <c r="J96" i="14"/>
  <c r="BE96" i="14" s="1"/>
  <c r="BI94" i="14"/>
  <c r="BH94" i="14"/>
  <c r="BG94" i="14"/>
  <c r="BF94" i="14"/>
  <c r="T94" i="14"/>
  <c r="R94" i="14"/>
  <c r="P94" i="14"/>
  <c r="BK94" i="14"/>
  <c r="J94" i="14"/>
  <c r="BE94" i="14"/>
  <c r="BI93" i="14"/>
  <c r="BH93" i="14"/>
  <c r="BG93" i="14"/>
  <c r="BF93" i="14"/>
  <c r="T93" i="14"/>
  <c r="R93" i="14"/>
  <c r="P93" i="14"/>
  <c r="BK93" i="14"/>
  <c r="J93" i="14"/>
  <c r="BE93" i="14" s="1"/>
  <c r="BI91" i="14"/>
  <c r="BH91" i="14"/>
  <c r="BG91" i="14"/>
  <c r="BF91" i="14"/>
  <c r="T91" i="14"/>
  <c r="R91" i="14"/>
  <c r="P91" i="14"/>
  <c r="P84" i="14" s="1"/>
  <c r="P83" i="14" s="1"/>
  <c r="P82" i="14" s="1"/>
  <c r="AU68" i="1" s="1"/>
  <c r="BK91" i="14"/>
  <c r="J91" i="14"/>
  <c r="BE91" i="14" s="1"/>
  <c r="BI88" i="14"/>
  <c r="BH88" i="14"/>
  <c r="BG88" i="14"/>
  <c r="BF88" i="14"/>
  <c r="T88" i="14"/>
  <c r="R88" i="14"/>
  <c r="P88" i="14"/>
  <c r="BK88" i="14"/>
  <c r="J88" i="14"/>
  <c r="BE88" i="14" s="1"/>
  <c r="BI85" i="14"/>
  <c r="BH85" i="14"/>
  <c r="BG85" i="14"/>
  <c r="BF85" i="14"/>
  <c r="T85" i="14"/>
  <c r="R85" i="14"/>
  <c r="R84" i="14" s="1"/>
  <c r="R83" i="14" s="1"/>
  <c r="R82" i="14" s="1"/>
  <c r="P85" i="14"/>
  <c r="BK85" i="14"/>
  <c r="BK84" i="14"/>
  <c r="J85" i="14"/>
  <c r="BE85" i="14" s="1"/>
  <c r="F79" i="14"/>
  <c r="J78" i="14"/>
  <c r="F78" i="14"/>
  <c r="F76" i="14"/>
  <c r="E74" i="14"/>
  <c r="F52" i="14"/>
  <c r="J51" i="14"/>
  <c r="F51" i="14"/>
  <c r="F49" i="14"/>
  <c r="E47" i="14"/>
  <c r="J12" i="14"/>
  <c r="E7" i="14"/>
  <c r="E72" i="14"/>
  <c r="E45" i="14"/>
  <c r="AY67" i="1"/>
  <c r="AX67" i="1"/>
  <c r="BI91" i="13"/>
  <c r="F38" i="13" s="1"/>
  <c r="BD67" i="1" s="1"/>
  <c r="BH91" i="13"/>
  <c r="F37" i="13"/>
  <c r="BC67" i="1" s="1"/>
  <c r="BG91" i="13"/>
  <c r="F36" i="13" s="1"/>
  <c r="BB67" i="1" s="1"/>
  <c r="BF91" i="13"/>
  <c r="J35" i="13" s="1"/>
  <c r="AW67" i="1" s="1"/>
  <c r="F35" i="13"/>
  <c r="BA67" i="1" s="1"/>
  <c r="BA65" i="1" s="1"/>
  <c r="AW65" i="1" s="1"/>
  <c r="T91" i="13"/>
  <c r="T90" i="13" s="1"/>
  <c r="T89" i="13" s="1"/>
  <c r="R91" i="13"/>
  <c r="R90" i="13" s="1"/>
  <c r="R89" i="13" s="1"/>
  <c r="P91" i="13"/>
  <c r="P90" i="13" s="1"/>
  <c r="P89" i="13" s="1"/>
  <c r="AU67" i="1" s="1"/>
  <c r="BK91" i="13"/>
  <c r="BK90" i="13" s="1"/>
  <c r="J91" i="13"/>
  <c r="BE91" i="13" s="1"/>
  <c r="J34" i="13" s="1"/>
  <c r="AV67" i="1" s="1"/>
  <c r="F86" i="13"/>
  <c r="J85" i="13"/>
  <c r="F85" i="13"/>
  <c r="F83" i="13"/>
  <c r="E81" i="13"/>
  <c r="F60" i="13"/>
  <c r="J59" i="13"/>
  <c r="F59" i="13"/>
  <c r="F57" i="13"/>
  <c r="E55" i="13"/>
  <c r="J16" i="13"/>
  <c r="J83" i="13"/>
  <c r="J57" i="13"/>
  <c r="E7" i="13"/>
  <c r="E75" i="13" s="1"/>
  <c r="E49" i="13"/>
  <c r="AY66" i="1"/>
  <c r="AX66" i="1"/>
  <c r="BI91" i="12"/>
  <c r="F38" i="12" s="1"/>
  <c r="BD66" i="1" s="1"/>
  <c r="BD65" i="1" s="1"/>
  <c r="BH91" i="12"/>
  <c r="F37" i="12" s="1"/>
  <c r="BC66" i="1" s="1"/>
  <c r="BG91" i="12"/>
  <c r="F36" i="12" s="1"/>
  <c r="BB66" i="1" s="1"/>
  <c r="BF91" i="12"/>
  <c r="F35" i="12" s="1"/>
  <c r="BA66" i="1" s="1"/>
  <c r="J35" i="12"/>
  <c r="AW66" i="1" s="1"/>
  <c r="T91" i="12"/>
  <c r="T90" i="12" s="1"/>
  <c r="T89" i="12" s="1"/>
  <c r="R91" i="12"/>
  <c r="R90" i="12"/>
  <c r="R89" i="12" s="1"/>
  <c r="P91" i="12"/>
  <c r="P90" i="12"/>
  <c r="P89" i="12"/>
  <c r="AU66" i="1" s="1"/>
  <c r="BK91" i="12"/>
  <c r="BK90" i="12"/>
  <c r="BK89" i="12" s="1"/>
  <c r="J89" i="12" s="1"/>
  <c r="J64" i="12" s="1"/>
  <c r="J91" i="12"/>
  <c r="BE91" i="12"/>
  <c r="F34" i="12" s="1"/>
  <c r="AZ66" i="1" s="1"/>
  <c r="F86" i="12"/>
  <c r="J85" i="12"/>
  <c r="F85" i="12"/>
  <c r="F83" i="12"/>
  <c r="E81" i="12"/>
  <c r="F60" i="12"/>
  <c r="J59" i="12"/>
  <c r="F59" i="12"/>
  <c r="F57" i="12"/>
  <c r="E55" i="12"/>
  <c r="J16" i="12"/>
  <c r="E7" i="12"/>
  <c r="E49" i="12" s="1"/>
  <c r="E75" i="12"/>
  <c r="AY64" i="1"/>
  <c r="AX64" i="1"/>
  <c r="BI171" i="11"/>
  <c r="BH171" i="11"/>
  <c r="BG171" i="11"/>
  <c r="BF171" i="11"/>
  <c r="T171" i="11"/>
  <c r="T163" i="11" s="1"/>
  <c r="R171" i="11"/>
  <c r="P171" i="11"/>
  <c r="BK171" i="11"/>
  <c r="J171" i="11"/>
  <c r="BE171" i="11" s="1"/>
  <c r="BI164" i="11"/>
  <c r="BH164" i="11"/>
  <c r="BG164" i="11"/>
  <c r="BF164" i="11"/>
  <c r="T164" i="11"/>
  <c r="R164" i="11"/>
  <c r="R163" i="11" s="1"/>
  <c r="P164" i="11"/>
  <c r="P163" i="11"/>
  <c r="BK164" i="11"/>
  <c r="J164" i="11"/>
  <c r="BE164" i="11" s="1"/>
  <c r="BI162" i="11"/>
  <c r="BH162" i="11"/>
  <c r="BG162" i="11"/>
  <c r="BF162" i="11"/>
  <c r="T162" i="11"/>
  <c r="R162" i="11"/>
  <c r="P162" i="11"/>
  <c r="BK162" i="11"/>
  <c r="J162" i="11"/>
  <c r="BE162" i="11" s="1"/>
  <c r="BI147" i="11"/>
  <c r="BH147" i="11"/>
  <c r="BG147" i="11"/>
  <c r="BF147" i="11"/>
  <c r="T147" i="11"/>
  <c r="T144" i="11" s="1"/>
  <c r="R147" i="11"/>
  <c r="P147" i="11"/>
  <c r="BK147" i="11"/>
  <c r="J147" i="11"/>
  <c r="BE147" i="11" s="1"/>
  <c r="BI145" i="11"/>
  <c r="BH145" i="11"/>
  <c r="BG145" i="11"/>
  <c r="BF145" i="11"/>
  <c r="T145" i="11"/>
  <c r="T143" i="11"/>
  <c r="R145" i="11"/>
  <c r="R144" i="11" s="1"/>
  <c r="R143" i="11" s="1"/>
  <c r="P145" i="11"/>
  <c r="P144" i="11" s="1"/>
  <c r="P143" i="11" s="1"/>
  <c r="BK145" i="11"/>
  <c r="BK144" i="11"/>
  <c r="J145" i="11"/>
  <c r="BE145" i="11" s="1"/>
  <c r="BI142" i="11"/>
  <c r="BH142" i="11"/>
  <c r="BG142" i="11"/>
  <c r="BF142" i="11"/>
  <c r="T142" i="11"/>
  <c r="T141" i="11" s="1"/>
  <c r="R142" i="11"/>
  <c r="R141" i="11"/>
  <c r="P142" i="11"/>
  <c r="P141" i="11" s="1"/>
  <c r="BK142" i="11"/>
  <c r="BK141" i="11"/>
  <c r="J141" i="11"/>
  <c r="J65" i="11" s="1"/>
  <c r="J142" i="11"/>
  <c r="BE142" i="11" s="1"/>
  <c r="BI138" i="11"/>
  <c r="BH138" i="11"/>
  <c r="BG138" i="11"/>
  <c r="BF138" i="11"/>
  <c r="T138" i="11"/>
  <c r="T137" i="11" s="1"/>
  <c r="R138" i="11"/>
  <c r="R137" i="11"/>
  <c r="P138" i="11"/>
  <c r="P137" i="11" s="1"/>
  <c r="BK138" i="11"/>
  <c r="BK137" i="11"/>
  <c r="J137" i="11" s="1"/>
  <c r="J64" i="11" s="1"/>
  <c r="J138" i="11"/>
  <c r="BE138" i="11"/>
  <c r="BI132" i="11"/>
  <c r="BH132" i="11"/>
  <c r="BG132" i="11"/>
  <c r="BF132" i="11"/>
  <c r="T132" i="11"/>
  <c r="R132" i="11"/>
  <c r="P132" i="11"/>
  <c r="BK132" i="11"/>
  <c r="J132" i="11"/>
  <c r="BE132" i="11" s="1"/>
  <c r="BI127" i="11"/>
  <c r="BH127" i="11"/>
  <c r="BG127" i="11"/>
  <c r="BF127" i="11"/>
  <c r="T127" i="11"/>
  <c r="R127" i="11"/>
  <c r="P127" i="11"/>
  <c r="P116" i="11" s="1"/>
  <c r="BK127" i="11"/>
  <c r="J127" i="11"/>
  <c r="BE127" i="11" s="1"/>
  <c r="BI126" i="11"/>
  <c r="BH126" i="11"/>
  <c r="BG126" i="11"/>
  <c r="BF126" i="11"/>
  <c r="T126" i="11"/>
  <c r="R126" i="11"/>
  <c r="P126" i="11"/>
  <c r="BK126" i="11"/>
  <c r="J126" i="11"/>
  <c r="BE126" i="11" s="1"/>
  <c r="BI123" i="11"/>
  <c r="BH123" i="11"/>
  <c r="BG123" i="11"/>
  <c r="BF123" i="11"/>
  <c r="T123" i="11"/>
  <c r="R123" i="11"/>
  <c r="P123" i="11"/>
  <c r="BK123" i="11"/>
  <c r="J123" i="11"/>
  <c r="BE123" i="11" s="1"/>
  <c r="BI120" i="11"/>
  <c r="BH120" i="11"/>
  <c r="BG120" i="11"/>
  <c r="BF120" i="11"/>
  <c r="T120" i="11"/>
  <c r="R120" i="11"/>
  <c r="P120" i="11"/>
  <c r="BK120" i="11"/>
  <c r="J120" i="11"/>
  <c r="BE120" i="11" s="1"/>
  <c r="BI117" i="11"/>
  <c r="BH117" i="11"/>
  <c r="BG117" i="11"/>
  <c r="BF117" i="11"/>
  <c r="T117" i="11"/>
  <c r="R117" i="11"/>
  <c r="R116" i="11" s="1"/>
  <c r="P117" i="11"/>
  <c r="BK117" i="11"/>
  <c r="J117" i="11"/>
  <c r="BE117" i="11"/>
  <c r="BI115" i="11"/>
  <c r="BH115" i="11"/>
  <c r="BG115" i="11"/>
  <c r="BF115" i="11"/>
  <c r="T115" i="11"/>
  <c r="R115" i="11"/>
  <c r="P115" i="11"/>
  <c r="BK115" i="11"/>
  <c r="J115" i="11"/>
  <c r="BE115" i="11" s="1"/>
  <c r="BI112" i="11"/>
  <c r="BH112" i="11"/>
  <c r="BG112" i="11"/>
  <c r="BF112" i="11"/>
  <c r="T112" i="11"/>
  <c r="R112" i="11"/>
  <c r="P112" i="11"/>
  <c r="BK112" i="11"/>
  <c r="J112" i="11"/>
  <c r="BE112" i="11" s="1"/>
  <c r="BI110" i="11"/>
  <c r="BH110" i="11"/>
  <c r="BG110" i="11"/>
  <c r="BF110" i="11"/>
  <c r="T110" i="11"/>
  <c r="R110" i="11"/>
  <c r="P110" i="11"/>
  <c r="BK110" i="11"/>
  <c r="J110" i="11"/>
  <c r="BE110" i="11" s="1"/>
  <c r="BI109" i="11"/>
  <c r="BH109" i="11"/>
  <c r="BG109" i="11"/>
  <c r="BF109" i="11"/>
  <c r="T109" i="11"/>
  <c r="R109" i="11"/>
  <c r="P109" i="11"/>
  <c r="BK109" i="11"/>
  <c r="J109" i="11"/>
  <c r="BE109" i="11" s="1"/>
  <c r="BI107" i="11"/>
  <c r="BH107" i="11"/>
  <c r="BG107" i="11"/>
  <c r="BF107" i="11"/>
  <c r="T107" i="11"/>
  <c r="R107" i="11"/>
  <c r="P107" i="11"/>
  <c r="BK107" i="11"/>
  <c r="J107" i="11"/>
  <c r="BE107" i="11"/>
  <c r="BI103" i="11"/>
  <c r="BH103" i="11"/>
  <c r="BG103" i="11"/>
  <c r="BF103" i="11"/>
  <c r="T103" i="11"/>
  <c r="R103" i="11"/>
  <c r="P103" i="11"/>
  <c r="BK103" i="11"/>
  <c r="J103" i="11"/>
  <c r="BE103" i="11" s="1"/>
  <c r="BI100" i="11"/>
  <c r="BH100" i="11"/>
  <c r="BG100" i="11"/>
  <c r="BF100" i="11"/>
  <c r="T100" i="11"/>
  <c r="R100" i="11"/>
  <c r="P100" i="11"/>
  <c r="BK100" i="11"/>
  <c r="J100" i="11"/>
  <c r="BE100" i="11"/>
  <c r="BI96" i="11"/>
  <c r="BH96" i="11"/>
  <c r="BG96" i="11"/>
  <c r="BF96" i="11"/>
  <c r="T96" i="11"/>
  <c r="R96" i="11"/>
  <c r="P96" i="11"/>
  <c r="BK96" i="11"/>
  <c r="J96" i="11"/>
  <c r="BE96" i="11" s="1"/>
  <c r="BI93" i="11"/>
  <c r="BH93" i="11"/>
  <c r="BG93" i="11"/>
  <c r="BF93" i="11"/>
  <c r="T93" i="11"/>
  <c r="R93" i="11"/>
  <c r="P93" i="11"/>
  <c r="BK93" i="11"/>
  <c r="BK92" i="11" s="1"/>
  <c r="J93" i="11"/>
  <c r="BE93" i="11" s="1"/>
  <c r="F87" i="11"/>
  <c r="J86" i="11"/>
  <c r="F86" i="11"/>
  <c r="F84" i="11"/>
  <c r="E82" i="11"/>
  <c r="F56" i="11"/>
  <c r="J55" i="11"/>
  <c r="F55" i="11"/>
  <c r="F53" i="11"/>
  <c r="E51" i="11"/>
  <c r="J14" i="11"/>
  <c r="J84" i="11"/>
  <c r="J53" i="11"/>
  <c r="E7" i="11"/>
  <c r="E78" i="11" s="1"/>
  <c r="E47" i="11"/>
  <c r="AY62" i="1"/>
  <c r="AX62" i="1"/>
  <c r="BI91" i="10"/>
  <c r="F38" i="10" s="1"/>
  <c r="BD62" i="1" s="1"/>
  <c r="BH91" i="10"/>
  <c r="F37" i="10" s="1"/>
  <c r="BC62" i="1" s="1"/>
  <c r="BG91" i="10"/>
  <c r="F36" i="10" s="1"/>
  <c r="BB62" i="1" s="1"/>
  <c r="BF91" i="10"/>
  <c r="T91" i="10"/>
  <c r="T90" i="10" s="1"/>
  <c r="T89" i="10" s="1"/>
  <c r="R91" i="10"/>
  <c r="R90" i="10" s="1"/>
  <c r="R89" i="10" s="1"/>
  <c r="P91" i="10"/>
  <c r="P90" i="10"/>
  <c r="P89" i="10"/>
  <c r="AU62" i="1" s="1"/>
  <c r="BK91" i="10"/>
  <c r="BK90" i="10"/>
  <c r="BK89" i="10" s="1"/>
  <c r="J89" i="10" s="1"/>
  <c r="J64" i="10" s="1"/>
  <c r="J91" i="10"/>
  <c r="BE91" i="10"/>
  <c r="F34" i="10" s="1"/>
  <c r="AZ62" i="1" s="1"/>
  <c r="F86" i="10"/>
  <c r="J85" i="10"/>
  <c r="F85" i="10"/>
  <c r="F83" i="10"/>
  <c r="E81" i="10"/>
  <c r="F60" i="10"/>
  <c r="J59" i="10"/>
  <c r="F59" i="10"/>
  <c r="F57" i="10"/>
  <c r="E55" i="10"/>
  <c r="J16" i="10"/>
  <c r="E7" i="10"/>
  <c r="E49" i="10" s="1"/>
  <c r="E75" i="10"/>
  <c r="AY61" i="1"/>
  <c r="AX61" i="1"/>
  <c r="BI91" i="9"/>
  <c r="F38" i="9" s="1"/>
  <c r="BD61" i="1" s="1"/>
  <c r="BH91" i="9"/>
  <c r="F37" i="9" s="1"/>
  <c r="BC61" i="1" s="1"/>
  <c r="BG91" i="9"/>
  <c r="F36" i="9" s="1"/>
  <c r="BB61" i="1" s="1"/>
  <c r="BF91" i="9"/>
  <c r="F35" i="9" s="1"/>
  <c r="BA61" i="1" s="1"/>
  <c r="J35" i="9"/>
  <c r="AW61" i="1" s="1"/>
  <c r="AT61" i="1" s="1"/>
  <c r="T91" i="9"/>
  <c r="T90" i="9"/>
  <c r="T89" i="9"/>
  <c r="R91" i="9"/>
  <c r="R90" i="9"/>
  <c r="R89" i="9"/>
  <c r="P91" i="9"/>
  <c r="P90" i="9" s="1"/>
  <c r="P89" i="9" s="1"/>
  <c r="AU61" i="1"/>
  <c r="BK91" i="9"/>
  <c r="BK90" i="9" s="1"/>
  <c r="J90" i="9" s="1"/>
  <c r="J65" i="9" s="1"/>
  <c r="J91" i="9"/>
  <c r="BE91" i="9" s="1"/>
  <c r="J34" i="9" s="1"/>
  <c r="AV61" i="1" s="1"/>
  <c r="F86" i="9"/>
  <c r="J85" i="9"/>
  <c r="F85" i="9"/>
  <c r="F83" i="9"/>
  <c r="E81" i="9"/>
  <c r="F60" i="9"/>
  <c r="J59" i="9"/>
  <c r="F59" i="9"/>
  <c r="F57" i="9"/>
  <c r="E55" i="9"/>
  <c r="J16" i="9"/>
  <c r="J83" i="9"/>
  <c r="J57" i="9"/>
  <c r="E7" i="9"/>
  <c r="E75" i="9" s="1"/>
  <c r="E49" i="9"/>
  <c r="AY60" i="1"/>
  <c r="AX60" i="1"/>
  <c r="BI91" i="8"/>
  <c r="F38" i="8"/>
  <c r="BD60" i="1"/>
  <c r="BH91" i="8"/>
  <c r="F37" i="8" s="1"/>
  <c r="BC60" i="1" s="1"/>
  <c r="BG91" i="8"/>
  <c r="F36" i="8" s="1"/>
  <c r="BB60" i="1" s="1"/>
  <c r="BF91" i="8"/>
  <c r="F35" i="8" s="1"/>
  <c r="BA60" i="1" s="1"/>
  <c r="J35" i="8"/>
  <c r="AW60" i="1" s="1"/>
  <c r="T91" i="8"/>
  <c r="T90" i="8" s="1"/>
  <c r="T89" i="8" s="1"/>
  <c r="R91" i="8"/>
  <c r="R90" i="8"/>
  <c r="R89" i="8" s="1"/>
  <c r="P91" i="8"/>
  <c r="P90" i="8" s="1"/>
  <c r="P89" i="8" s="1"/>
  <c r="AU60" i="1" s="1"/>
  <c r="AU56" i="1" s="1"/>
  <c r="BK91" i="8"/>
  <c r="BK90" i="8" s="1"/>
  <c r="J90" i="8" s="1"/>
  <c r="J65" i="8" s="1"/>
  <c r="BK89" i="8"/>
  <c r="J89" i="8" s="1"/>
  <c r="J91" i="8"/>
  <c r="BE91" i="8" s="1"/>
  <c r="F86" i="8"/>
  <c r="J85" i="8"/>
  <c r="F85" i="8"/>
  <c r="F83" i="8"/>
  <c r="E81" i="8"/>
  <c r="F60" i="8"/>
  <c r="J59" i="8"/>
  <c r="F59" i="8"/>
  <c r="F57" i="8"/>
  <c r="E55" i="8"/>
  <c r="J16" i="8"/>
  <c r="J83" i="8"/>
  <c r="J57" i="8"/>
  <c r="E7" i="8"/>
  <c r="E75" i="8" s="1"/>
  <c r="E49" i="8"/>
  <c r="AY59" i="1"/>
  <c r="AX59" i="1"/>
  <c r="BI91" i="7"/>
  <c r="F38" i="7" s="1"/>
  <c r="BD59" i="1" s="1"/>
  <c r="BH91" i="7"/>
  <c r="F37" i="7" s="1"/>
  <c r="BC59" i="1" s="1"/>
  <c r="BG91" i="7"/>
  <c r="F36" i="7" s="1"/>
  <c r="BB59" i="1" s="1"/>
  <c r="BF91" i="7"/>
  <c r="T91" i="7"/>
  <c r="T90" i="7" s="1"/>
  <c r="T89" i="7" s="1"/>
  <c r="R91" i="7"/>
  <c r="R90" i="7" s="1"/>
  <c r="R89" i="7" s="1"/>
  <c r="P91" i="7"/>
  <c r="P90" i="7"/>
  <c r="P89" i="7" s="1"/>
  <c r="AU59" i="1" s="1"/>
  <c r="BK91" i="7"/>
  <c r="BK90" i="7" s="1"/>
  <c r="J91" i="7"/>
  <c r="BE91" i="7" s="1"/>
  <c r="F86" i="7"/>
  <c r="J85" i="7"/>
  <c r="F85" i="7"/>
  <c r="F83" i="7"/>
  <c r="E81" i="7"/>
  <c r="F60" i="7"/>
  <c r="J59" i="7"/>
  <c r="F59" i="7"/>
  <c r="F57" i="7"/>
  <c r="E55" i="7"/>
  <c r="J16" i="7"/>
  <c r="J83" i="7" s="1"/>
  <c r="E7" i="7"/>
  <c r="AY58" i="1"/>
  <c r="AX58" i="1"/>
  <c r="BI91" i="6"/>
  <c r="F38" i="6" s="1"/>
  <c r="BD58" i="1" s="1"/>
  <c r="BH91" i="6"/>
  <c r="F37" i="6" s="1"/>
  <c r="BC58" i="1" s="1"/>
  <c r="BG91" i="6"/>
  <c r="F36" i="6" s="1"/>
  <c r="BB58" i="1" s="1"/>
  <c r="BF91" i="6"/>
  <c r="F35" i="6" s="1"/>
  <c r="BA58" i="1" s="1"/>
  <c r="T91" i="6"/>
  <c r="T90" i="6"/>
  <c r="T89" i="6" s="1"/>
  <c r="R91" i="6"/>
  <c r="R90" i="6"/>
  <c r="R89" i="6"/>
  <c r="P91" i="6"/>
  <c r="P90" i="6" s="1"/>
  <c r="P89" i="6" s="1"/>
  <c r="AU58" i="1"/>
  <c r="BK91" i="6"/>
  <c r="BK90" i="6" s="1"/>
  <c r="J90" i="6" s="1"/>
  <c r="J65" i="6" s="1"/>
  <c r="J91" i="6"/>
  <c r="BE91" i="6" s="1"/>
  <c r="F86" i="6"/>
  <c r="J85" i="6"/>
  <c r="F85" i="6"/>
  <c r="F83" i="6"/>
  <c r="E81" i="6"/>
  <c r="F60" i="6"/>
  <c r="J59" i="6"/>
  <c r="F59" i="6"/>
  <c r="F57" i="6"/>
  <c r="E55" i="6"/>
  <c r="J16" i="6"/>
  <c r="J83" i="6"/>
  <c r="J57" i="6"/>
  <c r="E7" i="6"/>
  <c r="E75" i="6" s="1"/>
  <c r="E49" i="6"/>
  <c r="AY57" i="1"/>
  <c r="AX57" i="1"/>
  <c r="BI91" i="5"/>
  <c r="F38" i="5" s="1"/>
  <c r="BD57" i="1" s="1"/>
  <c r="BH91" i="5"/>
  <c r="F37" i="5" s="1"/>
  <c r="BC57" i="1" s="1"/>
  <c r="BG91" i="5"/>
  <c r="F36" i="5" s="1"/>
  <c r="BB57" i="1" s="1"/>
  <c r="BF91" i="5"/>
  <c r="T91" i="5"/>
  <c r="T90" i="5" s="1"/>
  <c r="T89" i="5" s="1"/>
  <c r="R91" i="5"/>
  <c r="R90" i="5" s="1"/>
  <c r="R89" i="5" s="1"/>
  <c r="P91" i="5"/>
  <c r="P90" i="5"/>
  <c r="P89" i="5" s="1"/>
  <c r="AU57" i="1" s="1"/>
  <c r="BK91" i="5"/>
  <c r="BK90" i="5"/>
  <c r="J91" i="5"/>
  <c r="BE91" i="5"/>
  <c r="F86" i="5"/>
  <c r="J85" i="5"/>
  <c r="F85" i="5"/>
  <c r="F83" i="5"/>
  <c r="E81" i="5"/>
  <c r="F60" i="5"/>
  <c r="J59" i="5"/>
  <c r="F59" i="5"/>
  <c r="F57" i="5"/>
  <c r="E55" i="5"/>
  <c r="J16" i="5"/>
  <c r="J83" i="5" s="1"/>
  <c r="E7" i="5"/>
  <c r="AY55" i="1"/>
  <c r="AX55" i="1"/>
  <c r="BI101" i="4"/>
  <c r="BH101" i="4"/>
  <c r="BG101" i="4"/>
  <c r="BF101" i="4"/>
  <c r="T101" i="4"/>
  <c r="R101" i="4"/>
  <c r="P101" i="4"/>
  <c r="BK101" i="4"/>
  <c r="J101" i="4"/>
  <c r="BE101" i="4" s="1"/>
  <c r="BI92" i="4"/>
  <c r="BH92" i="4"/>
  <c r="BG92" i="4"/>
  <c r="BF92" i="4"/>
  <c r="T92" i="4"/>
  <c r="R92" i="4"/>
  <c r="R86" i="4" s="1"/>
  <c r="R85" i="4" s="1"/>
  <c r="R84" i="4" s="1"/>
  <c r="P92" i="4"/>
  <c r="BK92" i="4"/>
  <c r="J92" i="4"/>
  <c r="BE92" i="4"/>
  <c r="BI87" i="4"/>
  <c r="BH87" i="4"/>
  <c r="BG87" i="4"/>
  <c r="F34" i="4"/>
  <c r="BB55" i="1" s="1"/>
  <c r="BF87" i="4"/>
  <c r="J33" i="4" s="1"/>
  <c r="AW55" i="1" s="1"/>
  <c r="T87" i="4"/>
  <c r="T86" i="4"/>
  <c r="T85" i="4" s="1"/>
  <c r="T84" i="4" s="1"/>
  <c r="R87" i="4"/>
  <c r="P87" i="4"/>
  <c r="P86" i="4"/>
  <c r="P85" i="4" s="1"/>
  <c r="P84" i="4" s="1"/>
  <c r="AU55" i="1" s="1"/>
  <c r="BK87" i="4"/>
  <c r="BK86" i="4" s="1"/>
  <c r="J87" i="4"/>
  <c r="BE87" i="4"/>
  <c r="F81" i="4"/>
  <c r="J80" i="4"/>
  <c r="F80" i="4"/>
  <c r="F78" i="4"/>
  <c r="E76" i="4"/>
  <c r="F56" i="4"/>
  <c r="J55" i="4"/>
  <c r="F55" i="4"/>
  <c r="F53" i="4"/>
  <c r="E51" i="4"/>
  <c r="J14" i="4"/>
  <c r="J78" i="4" s="1"/>
  <c r="E7" i="4"/>
  <c r="AY54" i="1"/>
  <c r="AX54" i="1"/>
  <c r="BI796" i="3"/>
  <c r="BH796" i="3"/>
  <c r="BG796" i="3"/>
  <c r="BF796" i="3"/>
  <c r="T796" i="3"/>
  <c r="R796" i="3"/>
  <c r="P796" i="3"/>
  <c r="BK796" i="3"/>
  <c r="J796" i="3"/>
  <c r="BE796" i="3" s="1"/>
  <c r="BI791" i="3"/>
  <c r="BH791" i="3"/>
  <c r="BG791" i="3"/>
  <c r="BF791" i="3"/>
  <c r="T791" i="3"/>
  <c r="R791" i="3"/>
  <c r="P791" i="3"/>
  <c r="BK791" i="3"/>
  <c r="J791" i="3"/>
  <c r="BE791" i="3" s="1"/>
  <c r="BI788" i="3"/>
  <c r="BH788" i="3"/>
  <c r="BG788" i="3"/>
  <c r="BF788" i="3"/>
  <c r="T788" i="3"/>
  <c r="R788" i="3"/>
  <c r="P788" i="3"/>
  <c r="BK788" i="3"/>
  <c r="J788" i="3"/>
  <c r="BE788" i="3" s="1"/>
  <c r="BI787" i="3"/>
  <c r="BH787" i="3"/>
  <c r="BG787" i="3"/>
  <c r="BF787" i="3"/>
  <c r="T787" i="3"/>
  <c r="R787" i="3"/>
  <c r="P787" i="3"/>
  <c r="BK787" i="3"/>
  <c r="J787" i="3"/>
  <c r="BE787" i="3" s="1"/>
  <c r="BI785" i="3"/>
  <c r="BH785" i="3"/>
  <c r="BG785" i="3"/>
  <c r="BF785" i="3"/>
  <c r="T785" i="3"/>
  <c r="R785" i="3"/>
  <c r="P785" i="3"/>
  <c r="BK785" i="3"/>
  <c r="J785" i="3"/>
  <c r="BE785" i="3" s="1"/>
  <c r="BI783" i="3"/>
  <c r="BH783" i="3"/>
  <c r="BG783" i="3"/>
  <c r="BF783" i="3"/>
  <c r="T783" i="3"/>
  <c r="R783" i="3"/>
  <c r="P783" i="3"/>
  <c r="BK783" i="3"/>
  <c r="J783" i="3"/>
  <c r="BE783" i="3" s="1"/>
  <c r="BI782" i="3"/>
  <c r="BH782" i="3"/>
  <c r="BG782" i="3"/>
  <c r="BF782" i="3"/>
  <c r="T782" i="3"/>
  <c r="R782" i="3"/>
  <c r="P782" i="3"/>
  <c r="BK782" i="3"/>
  <c r="J782" i="3"/>
  <c r="BE782" i="3" s="1"/>
  <c r="BI781" i="3"/>
  <c r="BH781" i="3"/>
  <c r="BG781" i="3"/>
  <c r="BF781" i="3"/>
  <c r="T781" i="3"/>
  <c r="R781" i="3"/>
  <c r="P781" i="3"/>
  <c r="BK781" i="3"/>
  <c r="J781" i="3"/>
  <c r="BE781" i="3" s="1"/>
  <c r="BI780" i="3"/>
  <c r="BH780" i="3"/>
  <c r="BG780" i="3"/>
  <c r="BF780" i="3"/>
  <c r="T780" i="3"/>
  <c r="R780" i="3"/>
  <c r="P780" i="3"/>
  <c r="BK780" i="3"/>
  <c r="J780" i="3"/>
  <c r="BE780" i="3" s="1"/>
  <c r="BI777" i="3"/>
  <c r="BH777" i="3"/>
  <c r="BG777" i="3"/>
  <c r="BF777" i="3"/>
  <c r="T777" i="3"/>
  <c r="R777" i="3"/>
  <c r="P777" i="3"/>
  <c r="BK777" i="3"/>
  <c r="J777" i="3"/>
  <c r="BE777" i="3" s="1"/>
  <c r="BI772" i="3"/>
  <c r="BH772" i="3"/>
  <c r="BG772" i="3"/>
  <c r="BF772" i="3"/>
  <c r="T772" i="3"/>
  <c r="R772" i="3"/>
  <c r="P772" i="3"/>
  <c r="BK772" i="3"/>
  <c r="J772" i="3"/>
  <c r="BE772" i="3" s="1"/>
  <c r="BI770" i="3"/>
  <c r="BH770" i="3"/>
  <c r="BG770" i="3"/>
  <c r="BF770" i="3"/>
  <c r="T770" i="3"/>
  <c r="R770" i="3"/>
  <c r="P770" i="3"/>
  <c r="BK770" i="3"/>
  <c r="J770" i="3"/>
  <c r="BE770" i="3" s="1"/>
  <c r="BI767" i="3"/>
  <c r="BH767" i="3"/>
  <c r="BG767" i="3"/>
  <c r="BF767" i="3"/>
  <c r="T767" i="3"/>
  <c r="R767" i="3"/>
  <c r="P767" i="3"/>
  <c r="BK767" i="3"/>
  <c r="J767" i="3"/>
  <c r="BE767" i="3" s="1"/>
  <c r="BI761" i="3"/>
  <c r="BH761" i="3"/>
  <c r="BG761" i="3"/>
  <c r="BF761" i="3"/>
  <c r="T761" i="3"/>
  <c r="R761" i="3"/>
  <c r="P761" i="3"/>
  <c r="BK761" i="3"/>
  <c r="J761" i="3"/>
  <c r="BE761" i="3" s="1"/>
  <c r="BI758" i="3"/>
  <c r="BH758" i="3"/>
  <c r="BG758" i="3"/>
  <c r="BF758" i="3"/>
  <c r="T758" i="3"/>
  <c r="R758" i="3"/>
  <c r="P758" i="3"/>
  <c r="BK758" i="3"/>
  <c r="J758" i="3"/>
  <c r="BE758" i="3" s="1"/>
  <c r="BI753" i="3"/>
  <c r="BH753" i="3"/>
  <c r="BG753" i="3"/>
  <c r="BF753" i="3"/>
  <c r="T753" i="3"/>
  <c r="R753" i="3"/>
  <c r="P753" i="3"/>
  <c r="BK753" i="3"/>
  <c r="J753" i="3"/>
  <c r="BE753" i="3" s="1"/>
  <c r="BI751" i="3"/>
  <c r="BH751" i="3"/>
  <c r="BG751" i="3"/>
  <c r="BF751" i="3"/>
  <c r="T751" i="3"/>
  <c r="R751" i="3"/>
  <c r="P751" i="3"/>
  <c r="BK751" i="3"/>
  <c r="J751" i="3"/>
  <c r="BE751" i="3" s="1"/>
  <c r="BI750" i="3"/>
  <c r="BH750" i="3"/>
  <c r="BG750" i="3"/>
  <c r="BF750" i="3"/>
  <c r="T750" i="3"/>
  <c r="R750" i="3"/>
  <c r="P750" i="3"/>
  <c r="BK750" i="3"/>
  <c r="J750" i="3"/>
  <c r="BE750" i="3" s="1"/>
  <c r="BI747" i="3"/>
  <c r="BH747" i="3"/>
  <c r="BG747" i="3"/>
  <c r="BF747" i="3"/>
  <c r="T747" i="3"/>
  <c r="R747" i="3"/>
  <c r="P747" i="3"/>
  <c r="BK747" i="3"/>
  <c r="J747" i="3"/>
  <c r="BE747" i="3" s="1"/>
  <c r="BI745" i="3"/>
  <c r="BH745" i="3"/>
  <c r="BG745" i="3"/>
  <c r="BF745" i="3"/>
  <c r="T745" i="3"/>
  <c r="R745" i="3"/>
  <c r="P745" i="3"/>
  <c r="BK745" i="3"/>
  <c r="J745" i="3"/>
  <c r="BE745" i="3" s="1"/>
  <c r="BI743" i="3"/>
  <c r="BH743" i="3"/>
  <c r="BG743" i="3"/>
  <c r="BF743" i="3"/>
  <c r="T743" i="3"/>
  <c r="R743" i="3"/>
  <c r="P743" i="3"/>
  <c r="BK743" i="3"/>
  <c r="J743" i="3"/>
  <c r="BE743" i="3" s="1"/>
  <c r="BI741" i="3"/>
  <c r="BH741" i="3"/>
  <c r="BG741" i="3"/>
  <c r="BF741" i="3"/>
  <c r="T741" i="3"/>
  <c r="R741" i="3"/>
  <c r="P741" i="3"/>
  <c r="BK741" i="3"/>
  <c r="J741" i="3"/>
  <c r="BE741" i="3" s="1"/>
  <c r="BI740" i="3"/>
  <c r="BH740" i="3"/>
  <c r="BG740" i="3"/>
  <c r="BF740" i="3"/>
  <c r="T740" i="3"/>
  <c r="R740" i="3"/>
  <c r="P740" i="3"/>
  <c r="BK740" i="3"/>
  <c r="J740" i="3"/>
  <c r="BE740" i="3" s="1"/>
  <c r="BI739" i="3"/>
  <c r="BH739" i="3"/>
  <c r="BG739" i="3"/>
  <c r="BF739" i="3"/>
  <c r="T739" i="3"/>
  <c r="R739" i="3"/>
  <c r="P739" i="3"/>
  <c r="BK739" i="3"/>
  <c r="J739" i="3"/>
  <c r="BE739" i="3" s="1"/>
  <c r="BI738" i="3"/>
  <c r="BH738" i="3"/>
  <c r="BG738" i="3"/>
  <c r="BF738" i="3"/>
  <c r="T738" i="3"/>
  <c r="R738" i="3"/>
  <c r="P738" i="3"/>
  <c r="BK738" i="3"/>
  <c r="J738" i="3"/>
  <c r="BE738" i="3" s="1"/>
  <c r="BI735" i="3"/>
  <c r="BH735" i="3"/>
  <c r="BG735" i="3"/>
  <c r="BF735" i="3"/>
  <c r="T735" i="3"/>
  <c r="R735" i="3"/>
  <c r="P735" i="3"/>
  <c r="BK735" i="3"/>
  <c r="J735" i="3"/>
  <c r="BE735" i="3"/>
  <c r="BI730" i="3"/>
  <c r="BH730" i="3"/>
  <c r="BG730" i="3"/>
  <c r="BF730" i="3"/>
  <c r="T730" i="3"/>
  <c r="R730" i="3"/>
  <c r="P730" i="3"/>
  <c r="BK730" i="3"/>
  <c r="J730" i="3"/>
  <c r="BE730" i="3" s="1"/>
  <c r="BI728" i="3"/>
  <c r="BH728" i="3"/>
  <c r="BG728" i="3"/>
  <c r="BF728" i="3"/>
  <c r="T728" i="3"/>
  <c r="R728" i="3"/>
  <c r="P728" i="3"/>
  <c r="BK728" i="3"/>
  <c r="J728" i="3"/>
  <c r="BE728" i="3" s="1"/>
  <c r="BI726" i="3"/>
  <c r="BH726" i="3"/>
  <c r="BG726" i="3"/>
  <c r="BF726" i="3"/>
  <c r="T726" i="3"/>
  <c r="R726" i="3"/>
  <c r="P726" i="3"/>
  <c r="BK726" i="3"/>
  <c r="J726" i="3"/>
  <c r="BE726" i="3" s="1"/>
  <c r="BI724" i="3"/>
  <c r="BH724" i="3"/>
  <c r="BG724" i="3"/>
  <c r="BF724" i="3"/>
  <c r="T724" i="3"/>
  <c r="R724" i="3"/>
  <c r="P724" i="3"/>
  <c r="BK724" i="3"/>
  <c r="J724" i="3"/>
  <c r="BE724" i="3" s="1"/>
  <c r="BI722" i="3"/>
  <c r="BH722" i="3"/>
  <c r="BG722" i="3"/>
  <c r="BF722" i="3"/>
  <c r="T722" i="3"/>
  <c r="R722" i="3"/>
  <c r="P722" i="3"/>
  <c r="BK722" i="3"/>
  <c r="J722" i="3"/>
  <c r="BE722" i="3" s="1"/>
  <c r="BI720" i="3"/>
  <c r="BH720" i="3"/>
  <c r="BG720" i="3"/>
  <c r="BF720" i="3"/>
  <c r="T720" i="3"/>
  <c r="R720" i="3"/>
  <c r="P720" i="3"/>
  <c r="BK720" i="3"/>
  <c r="J720" i="3"/>
  <c r="BE720" i="3" s="1"/>
  <c r="BI718" i="3"/>
  <c r="BH718" i="3"/>
  <c r="BG718" i="3"/>
  <c r="BF718" i="3"/>
  <c r="T718" i="3"/>
  <c r="R718" i="3"/>
  <c r="P718" i="3"/>
  <c r="BK718" i="3"/>
  <c r="J718" i="3"/>
  <c r="BE718" i="3" s="1"/>
  <c r="BI716" i="3"/>
  <c r="BH716" i="3"/>
  <c r="BG716" i="3"/>
  <c r="BF716" i="3"/>
  <c r="T716" i="3"/>
  <c r="R716" i="3"/>
  <c r="P716" i="3"/>
  <c r="BK716" i="3"/>
  <c r="J716" i="3"/>
  <c r="BE716" i="3" s="1"/>
  <c r="BI714" i="3"/>
  <c r="BH714" i="3"/>
  <c r="BG714" i="3"/>
  <c r="BF714" i="3"/>
  <c r="T714" i="3"/>
  <c r="R714" i="3"/>
  <c r="P714" i="3"/>
  <c r="BK714" i="3"/>
  <c r="J714" i="3"/>
  <c r="BE714" i="3" s="1"/>
  <c r="BI712" i="3"/>
  <c r="BH712" i="3"/>
  <c r="BG712" i="3"/>
  <c r="BF712" i="3"/>
  <c r="T712" i="3"/>
  <c r="R712" i="3"/>
  <c r="P712" i="3"/>
  <c r="BK712" i="3"/>
  <c r="J712" i="3"/>
  <c r="BE712" i="3" s="1"/>
  <c r="BI710" i="3"/>
  <c r="BH710" i="3"/>
  <c r="BG710" i="3"/>
  <c r="BF710" i="3"/>
  <c r="T710" i="3"/>
  <c r="R710" i="3"/>
  <c r="P710" i="3"/>
  <c r="BK710" i="3"/>
  <c r="J710" i="3"/>
  <c r="BE710" i="3" s="1"/>
  <c r="BI708" i="3"/>
  <c r="BH708" i="3"/>
  <c r="BG708" i="3"/>
  <c r="BF708" i="3"/>
  <c r="T708" i="3"/>
  <c r="R708" i="3"/>
  <c r="P708" i="3"/>
  <c r="BK708" i="3"/>
  <c r="J708" i="3"/>
  <c r="BE708" i="3" s="1"/>
  <c r="BI706" i="3"/>
  <c r="BH706" i="3"/>
  <c r="BG706" i="3"/>
  <c r="BF706" i="3"/>
  <c r="T706" i="3"/>
  <c r="R706" i="3"/>
  <c r="P706" i="3"/>
  <c r="BK706" i="3"/>
  <c r="J706" i="3"/>
  <c r="BE706" i="3" s="1"/>
  <c r="BI704" i="3"/>
  <c r="BH704" i="3"/>
  <c r="BG704" i="3"/>
  <c r="BF704" i="3"/>
  <c r="T704" i="3"/>
  <c r="R704" i="3"/>
  <c r="P704" i="3"/>
  <c r="BK704" i="3"/>
  <c r="J704" i="3"/>
  <c r="BE704" i="3" s="1"/>
  <c r="BI702" i="3"/>
  <c r="BH702" i="3"/>
  <c r="BG702" i="3"/>
  <c r="BF702" i="3"/>
  <c r="T702" i="3"/>
  <c r="R702" i="3"/>
  <c r="P702" i="3"/>
  <c r="BK702" i="3"/>
  <c r="J702" i="3"/>
  <c r="BE702" i="3" s="1"/>
  <c r="BI700" i="3"/>
  <c r="BH700" i="3"/>
  <c r="BG700" i="3"/>
  <c r="BF700" i="3"/>
  <c r="T700" i="3"/>
  <c r="R700" i="3"/>
  <c r="P700" i="3"/>
  <c r="BK700" i="3"/>
  <c r="J700" i="3"/>
  <c r="BE700" i="3" s="1"/>
  <c r="BI698" i="3"/>
  <c r="BH698" i="3"/>
  <c r="BG698" i="3"/>
  <c r="BF698" i="3"/>
  <c r="T698" i="3"/>
  <c r="R698" i="3"/>
  <c r="P698" i="3"/>
  <c r="BK698" i="3"/>
  <c r="J698" i="3"/>
  <c r="BE698" i="3" s="1"/>
  <c r="BI696" i="3"/>
  <c r="BH696" i="3"/>
  <c r="BG696" i="3"/>
  <c r="BF696" i="3"/>
  <c r="T696" i="3"/>
  <c r="R696" i="3"/>
  <c r="P696" i="3"/>
  <c r="BK696" i="3"/>
  <c r="J696" i="3"/>
  <c r="BE696" i="3" s="1"/>
  <c r="BI694" i="3"/>
  <c r="BH694" i="3"/>
  <c r="BG694" i="3"/>
  <c r="BF694" i="3"/>
  <c r="T694" i="3"/>
  <c r="R694" i="3"/>
  <c r="P694" i="3"/>
  <c r="BK694" i="3"/>
  <c r="J694" i="3"/>
  <c r="BE694" i="3" s="1"/>
  <c r="BI692" i="3"/>
  <c r="BH692" i="3"/>
  <c r="BG692" i="3"/>
  <c r="BF692" i="3"/>
  <c r="T692" i="3"/>
  <c r="R692" i="3"/>
  <c r="P692" i="3"/>
  <c r="BK692" i="3"/>
  <c r="J692" i="3"/>
  <c r="BE692" i="3" s="1"/>
  <c r="BI682" i="3"/>
  <c r="BH682" i="3"/>
  <c r="BG682" i="3"/>
  <c r="BF682" i="3"/>
  <c r="T682" i="3"/>
  <c r="R682" i="3"/>
  <c r="P682" i="3"/>
  <c r="BK682" i="3"/>
  <c r="J682" i="3"/>
  <c r="BE682" i="3" s="1"/>
  <c r="BI680" i="3"/>
  <c r="BH680" i="3"/>
  <c r="BG680" i="3"/>
  <c r="BF680" i="3"/>
  <c r="T680" i="3"/>
  <c r="R680" i="3"/>
  <c r="P680" i="3"/>
  <c r="BK680" i="3"/>
  <c r="J680" i="3"/>
  <c r="BE680" i="3" s="1"/>
  <c r="BI678" i="3"/>
  <c r="BH678" i="3"/>
  <c r="BG678" i="3"/>
  <c r="BF678" i="3"/>
  <c r="T678" i="3"/>
  <c r="R678" i="3"/>
  <c r="P678" i="3"/>
  <c r="BK678" i="3"/>
  <c r="J678" i="3"/>
  <c r="BE678" i="3" s="1"/>
  <c r="BI676" i="3"/>
  <c r="BH676" i="3"/>
  <c r="BG676" i="3"/>
  <c r="BF676" i="3"/>
  <c r="T676" i="3"/>
  <c r="R676" i="3"/>
  <c r="P676" i="3"/>
  <c r="BK676" i="3"/>
  <c r="J676" i="3"/>
  <c r="BE676" i="3" s="1"/>
  <c r="BI674" i="3"/>
  <c r="BH674" i="3"/>
  <c r="BG674" i="3"/>
  <c r="BF674" i="3"/>
  <c r="T674" i="3"/>
  <c r="R674" i="3"/>
  <c r="P674" i="3"/>
  <c r="BK674" i="3"/>
  <c r="J674" i="3"/>
  <c r="BE674" i="3" s="1"/>
  <c r="BI672" i="3"/>
  <c r="BH672" i="3"/>
  <c r="BG672" i="3"/>
  <c r="BF672" i="3"/>
  <c r="T672" i="3"/>
  <c r="R672" i="3"/>
  <c r="P672" i="3"/>
  <c r="BK672" i="3"/>
  <c r="J672" i="3"/>
  <c r="BE672" i="3" s="1"/>
  <c r="BI670" i="3"/>
  <c r="BH670" i="3"/>
  <c r="BG670" i="3"/>
  <c r="BF670" i="3"/>
  <c r="T670" i="3"/>
  <c r="R670" i="3"/>
  <c r="P670" i="3"/>
  <c r="BK670" i="3"/>
  <c r="J670" i="3"/>
  <c r="BE670" i="3" s="1"/>
  <c r="BI668" i="3"/>
  <c r="BH668" i="3"/>
  <c r="BG668" i="3"/>
  <c r="BF668" i="3"/>
  <c r="T668" i="3"/>
  <c r="R668" i="3"/>
  <c r="P668" i="3"/>
  <c r="BK668" i="3"/>
  <c r="J668" i="3"/>
  <c r="BE668" i="3" s="1"/>
  <c r="BI666" i="3"/>
  <c r="BH666" i="3"/>
  <c r="BG666" i="3"/>
  <c r="BF666" i="3"/>
  <c r="T666" i="3"/>
  <c r="R666" i="3"/>
  <c r="P666" i="3"/>
  <c r="BK666" i="3"/>
  <c r="J666" i="3"/>
  <c r="BE666" i="3" s="1"/>
  <c r="BI664" i="3"/>
  <c r="BH664" i="3"/>
  <c r="BG664" i="3"/>
  <c r="BF664" i="3"/>
  <c r="T664" i="3"/>
  <c r="R664" i="3"/>
  <c r="P664" i="3"/>
  <c r="BK664" i="3"/>
  <c r="J664" i="3"/>
  <c r="BE664" i="3" s="1"/>
  <c r="BI662" i="3"/>
  <c r="BH662" i="3"/>
  <c r="BG662" i="3"/>
  <c r="BF662" i="3"/>
  <c r="T662" i="3"/>
  <c r="R662" i="3"/>
  <c r="P662" i="3"/>
  <c r="BK662" i="3"/>
  <c r="J662" i="3"/>
  <c r="BE662" i="3" s="1"/>
  <c r="BI660" i="3"/>
  <c r="BH660" i="3"/>
  <c r="BG660" i="3"/>
  <c r="BF660" i="3"/>
  <c r="T660" i="3"/>
  <c r="R660" i="3"/>
  <c r="P660" i="3"/>
  <c r="BK660" i="3"/>
  <c r="J660" i="3"/>
  <c r="BE660" i="3" s="1"/>
  <c r="BI658" i="3"/>
  <c r="BH658" i="3"/>
  <c r="BG658" i="3"/>
  <c r="BF658" i="3"/>
  <c r="T658" i="3"/>
  <c r="R658" i="3"/>
  <c r="P658" i="3"/>
  <c r="BK658" i="3"/>
  <c r="J658" i="3"/>
  <c r="BE658" i="3" s="1"/>
  <c r="BI656" i="3"/>
  <c r="BH656" i="3"/>
  <c r="BG656" i="3"/>
  <c r="BF656" i="3"/>
  <c r="T656" i="3"/>
  <c r="R656" i="3"/>
  <c r="P656" i="3"/>
  <c r="BK656" i="3"/>
  <c r="J656" i="3"/>
  <c r="BE656" i="3" s="1"/>
  <c r="BI654" i="3"/>
  <c r="BH654" i="3"/>
  <c r="BG654" i="3"/>
  <c r="BF654" i="3"/>
  <c r="T654" i="3"/>
  <c r="R654" i="3"/>
  <c r="P654" i="3"/>
  <c r="BK654" i="3"/>
  <c r="J654" i="3"/>
  <c r="BE654" i="3" s="1"/>
  <c r="BI652" i="3"/>
  <c r="BH652" i="3"/>
  <c r="BG652" i="3"/>
  <c r="BF652" i="3"/>
  <c r="T652" i="3"/>
  <c r="R652" i="3"/>
  <c r="P652" i="3"/>
  <c r="BK652" i="3"/>
  <c r="J652" i="3"/>
  <c r="BE652" i="3" s="1"/>
  <c r="BI650" i="3"/>
  <c r="BH650" i="3"/>
  <c r="BG650" i="3"/>
  <c r="BF650" i="3"/>
  <c r="T650" i="3"/>
  <c r="R650" i="3"/>
  <c r="P650" i="3"/>
  <c r="BK650" i="3"/>
  <c r="J650" i="3"/>
  <c r="BE650" i="3" s="1"/>
  <c r="BI648" i="3"/>
  <c r="BH648" i="3"/>
  <c r="BG648" i="3"/>
  <c r="BF648" i="3"/>
  <c r="T648" i="3"/>
  <c r="R648" i="3"/>
  <c r="P648" i="3"/>
  <c r="BK648" i="3"/>
  <c r="J648" i="3"/>
  <c r="BE648" i="3" s="1"/>
  <c r="BI646" i="3"/>
  <c r="BH646" i="3"/>
  <c r="BG646" i="3"/>
  <c r="BF646" i="3"/>
  <c r="T646" i="3"/>
  <c r="R646" i="3"/>
  <c r="P646" i="3"/>
  <c r="BK646" i="3"/>
  <c r="J646" i="3"/>
  <c r="BE646" i="3" s="1"/>
  <c r="BI644" i="3"/>
  <c r="BH644" i="3"/>
  <c r="BG644" i="3"/>
  <c r="BF644" i="3"/>
  <c r="T644" i="3"/>
  <c r="R644" i="3"/>
  <c r="P644" i="3"/>
  <c r="BK644" i="3"/>
  <c r="J644" i="3"/>
  <c r="BE644" i="3" s="1"/>
  <c r="BI642" i="3"/>
  <c r="BH642" i="3"/>
  <c r="BG642" i="3"/>
  <c r="BF642" i="3"/>
  <c r="T642" i="3"/>
  <c r="R642" i="3"/>
  <c r="P642" i="3"/>
  <c r="BK642" i="3"/>
  <c r="J642" i="3"/>
  <c r="BE642" i="3" s="1"/>
  <c r="BI640" i="3"/>
  <c r="BH640" i="3"/>
  <c r="BG640" i="3"/>
  <c r="BF640" i="3"/>
  <c r="T640" i="3"/>
  <c r="R640" i="3"/>
  <c r="P640" i="3"/>
  <c r="BK640" i="3"/>
  <c r="J640" i="3"/>
  <c r="BE640" i="3" s="1"/>
  <c r="BI638" i="3"/>
  <c r="BH638" i="3"/>
  <c r="BG638" i="3"/>
  <c r="BF638" i="3"/>
  <c r="T638" i="3"/>
  <c r="R638" i="3"/>
  <c r="P638" i="3"/>
  <c r="BK638" i="3"/>
  <c r="J638" i="3"/>
  <c r="BE638" i="3" s="1"/>
  <c r="BI636" i="3"/>
  <c r="BH636" i="3"/>
  <c r="BG636" i="3"/>
  <c r="BF636" i="3"/>
  <c r="T636" i="3"/>
  <c r="R636" i="3"/>
  <c r="P636" i="3"/>
  <c r="BK636" i="3"/>
  <c r="J636" i="3"/>
  <c r="BE636" i="3" s="1"/>
  <c r="BI634" i="3"/>
  <c r="BH634" i="3"/>
  <c r="BG634" i="3"/>
  <c r="BF634" i="3"/>
  <c r="T634" i="3"/>
  <c r="R634" i="3"/>
  <c r="P634" i="3"/>
  <c r="BK634" i="3"/>
  <c r="J634" i="3"/>
  <c r="BE634" i="3" s="1"/>
  <c r="BI632" i="3"/>
  <c r="BH632" i="3"/>
  <c r="BG632" i="3"/>
  <c r="BF632" i="3"/>
  <c r="T632" i="3"/>
  <c r="R632" i="3"/>
  <c r="P632" i="3"/>
  <c r="BK632" i="3"/>
  <c r="J632" i="3"/>
  <c r="BE632" i="3" s="1"/>
  <c r="BI630" i="3"/>
  <c r="BH630" i="3"/>
  <c r="BG630" i="3"/>
  <c r="BF630" i="3"/>
  <c r="T630" i="3"/>
  <c r="R630" i="3"/>
  <c r="P630" i="3"/>
  <c r="BK630" i="3"/>
  <c r="J630" i="3"/>
  <c r="BE630" i="3" s="1"/>
  <c r="BI628" i="3"/>
  <c r="BH628" i="3"/>
  <c r="BG628" i="3"/>
  <c r="BF628" i="3"/>
  <c r="T628" i="3"/>
  <c r="R628" i="3"/>
  <c r="P628" i="3"/>
  <c r="BK628" i="3"/>
  <c r="J628" i="3"/>
  <c r="BE628" i="3" s="1"/>
  <c r="BI626" i="3"/>
  <c r="BH626" i="3"/>
  <c r="BG626" i="3"/>
  <c r="BF626" i="3"/>
  <c r="T626" i="3"/>
  <c r="R626" i="3"/>
  <c r="P626" i="3"/>
  <c r="BK626" i="3"/>
  <c r="J626" i="3"/>
  <c r="BE626" i="3" s="1"/>
  <c r="BI624" i="3"/>
  <c r="BH624" i="3"/>
  <c r="BG624" i="3"/>
  <c r="BF624" i="3"/>
  <c r="T624" i="3"/>
  <c r="R624" i="3"/>
  <c r="P624" i="3"/>
  <c r="BK624" i="3"/>
  <c r="J624" i="3"/>
  <c r="BE624" i="3" s="1"/>
  <c r="BI622" i="3"/>
  <c r="BH622" i="3"/>
  <c r="BG622" i="3"/>
  <c r="BF622" i="3"/>
  <c r="T622" i="3"/>
  <c r="R622" i="3"/>
  <c r="P622" i="3"/>
  <c r="BK622" i="3"/>
  <c r="J622" i="3"/>
  <c r="BE622" i="3" s="1"/>
  <c r="BI620" i="3"/>
  <c r="BH620" i="3"/>
  <c r="BG620" i="3"/>
  <c r="BF620" i="3"/>
  <c r="T620" i="3"/>
  <c r="R620" i="3"/>
  <c r="P620" i="3"/>
  <c r="BK620" i="3"/>
  <c r="J620" i="3"/>
  <c r="BE620" i="3" s="1"/>
  <c r="BI618" i="3"/>
  <c r="BH618" i="3"/>
  <c r="BG618" i="3"/>
  <c r="BF618" i="3"/>
  <c r="T618" i="3"/>
  <c r="R618" i="3"/>
  <c r="P618" i="3"/>
  <c r="BK618" i="3"/>
  <c r="J618" i="3"/>
  <c r="BE618" i="3" s="1"/>
  <c r="BI616" i="3"/>
  <c r="BH616" i="3"/>
  <c r="BG616" i="3"/>
  <c r="BF616" i="3"/>
  <c r="T616" i="3"/>
  <c r="R616" i="3"/>
  <c r="P616" i="3"/>
  <c r="BK616" i="3"/>
  <c r="J616" i="3"/>
  <c r="BE616" i="3" s="1"/>
  <c r="BI614" i="3"/>
  <c r="BH614" i="3"/>
  <c r="BG614" i="3"/>
  <c r="BF614" i="3"/>
  <c r="T614" i="3"/>
  <c r="R614" i="3"/>
  <c r="P614" i="3"/>
  <c r="BK614" i="3"/>
  <c r="J614" i="3"/>
  <c r="BE614" i="3" s="1"/>
  <c r="BI612" i="3"/>
  <c r="BH612" i="3"/>
  <c r="BG612" i="3"/>
  <c r="BF612" i="3"/>
  <c r="T612" i="3"/>
  <c r="R612" i="3"/>
  <c r="P612" i="3"/>
  <c r="BK612" i="3"/>
  <c r="J612" i="3"/>
  <c r="BE612" i="3" s="1"/>
  <c r="BI610" i="3"/>
  <c r="BH610" i="3"/>
  <c r="BG610" i="3"/>
  <c r="BF610" i="3"/>
  <c r="T610" i="3"/>
  <c r="R610" i="3"/>
  <c r="P610" i="3"/>
  <c r="BK610" i="3"/>
  <c r="J610" i="3"/>
  <c r="BE610" i="3" s="1"/>
  <c r="BI608" i="3"/>
  <c r="BH608" i="3"/>
  <c r="BG608" i="3"/>
  <c r="BF608" i="3"/>
  <c r="T608" i="3"/>
  <c r="R608" i="3"/>
  <c r="P608" i="3"/>
  <c r="BK608" i="3"/>
  <c r="J608" i="3"/>
  <c r="BE608" i="3" s="1"/>
  <c r="BI606" i="3"/>
  <c r="BH606" i="3"/>
  <c r="BG606" i="3"/>
  <c r="BF606" i="3"/>
  <c r="T606" i="3"/>
  <c r="R606" i="3"/>
  <c r="P606" i="3"/>
  <c r="BK606" i="3"/>
  <c r="J606" i="3"/>
  <c r="BE606" i="3" s="1"/>
  <c r="BI604" i="3"/>
  <c r="BH604" i="3"/>
  <c r="BG604" i="3"/>
  <c r="BF604" i="3"/>
  <c r="T604" i="3"/>
  <c r="R604" i="3"/>
  <c r="P604" i="3"/>
  <c r="BK604" i="3"/>
  <c r="J604" i="3"/>
  <c r="BE604" i="3" s="1"/>
  <c r="BI602" i="3"/>
  <c r="BH602" i="3"/>
  <c r="BG602" i="3"/>
  <c r="BF602" i="3"/>
  <c r="T602" i="3"/>
  <c r="R602" i="3"/>
  <c r="P602" i="3"/>
  <c r="BK602" i="3"/>
  <c r="J602" i="3"/>
  <c r="BE602" i="3" s="1"/>
  <c r="BI600" i="3"/>
  <c r="BH600" i="3"/>
  <c r="BG600" i="3"/>
  <c r="BF600" i="3"/>
  <c r="T600" i="3"/>
  <c r="R600" i="3"/>
  <c r="P600" i="3"/>
  <c r="BK600" i="3"/>
  <c r="J600" i="3"/>
  <c r="BE600" i="3" s="1"/>
  <c r="BI598" i="3"/>
  <c r="BH598" i="3"/>
  <c r="BG598" i="3"/>
  <c r="BF598" i="3"/>
  <c r="T598" i="3"/>
  <c r="R598" i="3"/>
  <c r="P598" i="3"/>
  <c r="BK598" i="3"/>
  <c r="J598" i="3"/>
  <c r="BE598" i="3" s="1"/>
  <c r="BI596" i="3"/>
  <c r="BH596" i="3"/>
  <c r="BG596" i="3"/>
  <c r="BF596" i="3"/>
  <c r="T596" i="3"/>
  <c r="R596" i="3"/>
  <c r="P596" i="3"/>
  <c r="BK596" i="3"/>
  <c r="J596" i="3"/>
  <c r="BE596" i="3" s="1"/>
  <c r="BI594" i="3"/>
  <c r="BH594" i="3"/>
  <c r="BG594" i="3"/>
  <c r="BF594" i="3"/>
  <c r="T594" i="3"/>
  <c r="R594" i="3"/>
  <c r="P594" i="3"/>
  <c r="BK594" i="3"/>
  <c r="J594" i="3"/>
  <c r="BE594" i="3" s="1"/>
  <c r="BI592" i="3"/>
  <c r="BH592" i="3"/>
  <c r="BG592" i="3"/>
  <c r="BF592" i="3"/>
  <c r="T592" i="3"/>
  <c r="R592" i="3"/>
  <c r="P592" i="3"/>
  <c r="BK592" i="3"/>
  <c r="J592" i="3"/>
  <c r="BE592" i="3" s="1"/>
  <c r="BI582" i="3"/>
  <c r="BH582" i="3"/>
  <c r="BG582" i="3"/>
  <c r="BF582" i="3"/>
  <c r="T582" i="3"/>
  <c r="R582" i="3"/>
  <c r="P582" i="3"/>
  <c r="BK582" i="3"/>
  <c r="J582" i="3"/>
  <c r="BE582" i="3" s="1"/>
  <c r="BI580" i="3"/>
  <c r="BH580" i="3"/>
  <c r="BG580" i="3"/>
  <c r="BF580" i="3"/>
  <c r="T580" i="3"/>
  <c r="R580" i="3"/>
  <c r="P580" i="3"/>
  <c r="BK580" i="3"/>
  <c r="J580" i="3"/>
  <c r="BE580" i="3" s="1"/>
  <c r="BI578" i="3"/>
  <c r="BH578" i="3"/>
  <c r="BG578" i="3"/>
  <c r="BF578" i="3"/>
  <c r="T578" i="3"/>
  <c r="R578" i="3"/>
  <c r="P578" i="3"/>
  <c r="BK578" i="3"/>
  <c r="J578" i="3"/>
  <c r="BE578" i="3" s="1"/>
  <c r="BI576" i="3"/>
  <c r="BH576" i="3"/>
  <c r="BG576" i="3"/>
  <c r="BF576" i="3"/>
  <c r="T576" i="3"/>
  <c r="R576" i="3"/>
  <c r="P576" i="3"/>
  <c r="BK576" i="3"/>
  <c r="J576" i="3"/>
  <c r="BE576" i="3" s="1"/>
  <c r="BI574" i="3"/>
  <c r="BH574" i="3"/>
  <c r="BG574" i="3"/>
  <c r="BF574" i="3"/>
  <c r="T574" i="3"/>
  <c r="R574" i="3"/>
  <c r="P574" i="3"/>
  <c r="BK574" i="3"/>
  <c r="J574" i="3"/>
  <c r="BE574" i="3" s="1"/>
  <c r="BI572" i="3"/>
  <c r="BH572" i="3"/>
  <c r="BG572" i="3"/>
  <c r="BF572" i="3"/>
  <c r="T572" i="3"/>
  <c r="R572" i="3"/>
  <c r="P572" i="3"/>
  <c r="BK572" i="3"/>
  <c r="J572" i="3"/>
  <c r="BE572" i="3" s="1"/>
  <c r="BI570" i="3"/>
  <c r="BH570" i="3"/>
  <c r="BG570" i="3"/>
  <c r="BF570" i="3"/>
  <c r="T570" i="3"/>
  <c r="R570" i="3"/>
  <c r="P570" i="3"/>
  <c r="BK570" i="3"/>
  <c r="J570" i="3"/>
  <c r="BE570" i="3" s="1"/>
  <c r="BI568" i="3"/>
  <c r="BH568" i="3"/>
  <c r="BG568" i="3"/>
  <c r="BF568" i="3"/>
  <c r="T568" i="3"/>
  <c r="R568" i="3"/>
  <c r="P568" i="3"/>
  <c r="BK568" i="3"/>
  <c r="J568" i="3"/>
  <c r="BE568" i="3" s="1"/>
  <c r="BI566" i="3"/>
  <c r="BH566" i="3"/>
  <c r="BG566" i="3"/>
  <c r="BF566" i="3"/>
  <c r="T566" i="3"/>
  <c r="R566" i="3"/>
  <c r="P566" i="3"/>
  <c r="BK566" i="3"/>
  <c r="J566" i="3"/>
  <c r="BE566" i="3" s="1"/>
  <c r="BI564" i="3"/>
  <c r="BH564" i="3"/>
  <c r="BG564" i="3"/>
  <c r="BF564" i="3"/>
  <c r="T564" i="3"/>
  <c r="R564" i="3"/>
  <c r="P564" i="3"/>
  <c r="BK564" i="3"/>
  <c r="J564" i="3"/>
  <c r="BE564" i="3" s="1"/>
  <c r="BI562" i="3"/>
  <c r="BH562" i="3"/>
  <c r="BG562" i="3"/>
  <c r="BF562" i="3"/>
  <c r="T562" i="3"/>
  <c r="R562" i="3"/>
  <c r="P562" i="3"/>
  <c r="BK562" i="3"/>
  <c r="J562" i="3"/>
  <c r="BE562" i="3" s="1"/>
  <c r="BI557" i="3"/>
  <c r="BH557" i="3"/>
  <c r="BG557" i="3"/>
  <c r="BF557" i="3"/>
  <c r="T557" i="3"/>
  <c r="R557" i="3"/>
  <c r="P557" i="3"/>
  <c r="BK557" i="3"/>
  <c r="J557" i="3"/>
  <c r="BE557" i="3" s="1"/>
  <c r="BI556" i="3"/>
  <c r="BH556" i="3"/>
  <c r="BG556" i="3"/>
  <c r="BF556" i="3"/>
  <c r="T556" i="3"/>
  <c r="R556" i="3"/>
  <c r="P556" i="3"/>
  <c r="BK556" i="3"/>
  <c r="J556" i="3"/>
  <c r="BE556" i="3"/>
  <c r="BI555" i="3"/>
  <c r="BH555" i="3"/>
  <c r="BG555" i="3"/>
  <c r="BF555" i="3"/>
  <c r="T555" i="3"/>
  <c r="R555" i="3"/>
  <c r="P555" i="3"/>
  <c r="BK555" i="3"/>
  <c r="J555" i="3"/>
  <c r="BE555" i="3" s="1"/>
  <c r="BI554" i="3"/>
  <c r="BH554" i="3"/>
  <c r="BG554" i="3"/>
  <c r="BF554" i="3"/>
  <c r="T554" i="3"/>
  <c r="R554" i="3"/>
  <c r="P554" i="3"/>
  <c r="BK554" i="3"/>
  <c r="J554" i="3"/>
  <c r="BE554" i="3" s="1"/>
  <c r="BI553" i="3"/>
  <c r="BH553" i="3"/>
  <c r="BG553" i="3"/>
  <c r="BF553" i="3"/>
  <c r="T553" i="3"/>
  <c r="R553" i="3"/>
  <c r="P553" i="3"/>
  <c r="BK553" i="3"/>
  <c r="J553" i="3"/>
  <c r="BE553" i="3" s="1"/>
  <c r="BI550" i="3"/>
  <c r="BH550" i="3"/>
  <c r="BG550" i="3"/>
  <c r="BF550" i="3"/>
  <c r="T550" i="3"/>
  <c r="R550" i="3"/>
  <c r="P550" i="3"/>
  <c r="BK550" i="3"/>
  <c r="J550" i="3"/>
  <c r="BE550" i="3" s="1"/>
  <c r="BI546" i="3"/>
  <c r="BH546" i="3"/>
  <c r="BG546" i="3"/>
  <c r="BF546" i="3"/>
  <c r="T546" i="3"/>
  <c r="R546" i="3"/>
  <c r="P546" i="3"/>
  <c r="BK546" i="3"/>
  <c r="J546" i="3"/>
  <c r="BE546" i="3" s="1"/>
  <c r="BI543" i="3"/>
  <c r="BH543" i="3"/>
  <c r="BG543" i="3"/>
  <c r="BF543" i="3"/>
  <c r="T543" i="3"/>
  <c r="R543" i="3"/>
  <c r="P543" i="3"/>
  <c r="BK543" i="3"/>
  <c r="J543" i="3"/>
  <c r="BE543" i="3" s="1"/>
  <c r="BI539" i="3"/>
  <c r="BH539" i="3"/>
  <c r="BG539" i="3"/>
  <c r="BF539" i="3"/>
  <c r="T539" i="3"/>
  <c r="R539" i="3"/>
  <c r="P539" i="3"/>
  <c r="BK539" i="3"/>
  <c r="J539" i="3"/>
  <c r="BE539" i="3" s="1"/>
  <c r="BI535" i="3"/>
  <c r="BH535" i="3"/>
  <c r="BG535" i="3"/>
  <c r="BF535" i="3"/>
  <c r="T535" i="3"/>
  <c r="R535" i="3"/>
  <c r="P535" i="3"/>
  <c r="BK535" i="3"/>
  <c r="J535" i="3"/>
  <c r="BE535" i="3" s="1"/>
  <c r="BI531" i="3"/>
  <c r="BH531" i="3"/>
  <c r="BG531" i="3"/>
  <c r="BF531" i="3"/>
  <c r="T531" i="3"/>
  <c r="R531" i="3"/>
  <c r="P531" i="3"/>
  <c r="BK531" i="3"/>
  <c r="J531" i="3"/>
  <c r="BE531" i="3" s="1"/>
  <c r="BI525" i="3"/>
  <c r="BH525" i="3"/>
  <c r="BG525" i="3"/>
  <c r="BF525" i="3"/>
  <c r="T525" i="3"/>
  <c r="R525" i="3"/>
  <c r="P525" i="3"/>
  <c r="BK525" i="3"/>
  <c r="J525" i="3"/>
  <c r="BE525" i="3" s="1"/>
  <c r="BI521" i="3"/>
  <c r="BH521" i="3"/>
  <c r="BG521" i="3"/>
  <c r="BF521" i="3"/>
  <c r="T521" i="3"/>
  <c r="R521" i="3"/>
  <c r="P521" i="3"/>
  <c r="BK521" i="3"/>
  <c r="J521" i="3"/>
  <c r="BE521" i="3" s="1"/>
  <c r="BI520" i="3"/>
  <c r="BH520" i="3"/>
  <c r="BG520" i="3"/>
  <c r="BF520" i="3"/>
  <c r="T520" i="3"/>
  <c r="R520" i="3"/>
  <c r="P520" i="3"/>
  <c r="BK520" i="3"/>
  <c r="J520" i="3"/>
  <c r="BE520" i="3"/>
  <c r="BI516" i="3"/>
  <c r="BH516" i="3"/>
  <c r="BG516" i="3"/>
  <c r="BF516" i="3"/>
  <c r="T516" i="3"/>
  <c r="R516" i="3"/>
  <c r="P516" i="3"/>
  <c r="BK516" i="3"/>
  <c r="J516" i="3"/>
  <c r="BE516" i="3" s="1"/>
  <c r="BI511" i="3"/>
  <c r="BH511" i="3"/>
  <c r="BG511" i="3"/>
  <c r="BF511" i="3"/>
  <c r="T511" i="3"/>
  <c r="R511" i="3"/>
  <c r="P511" i="3"/>
  <c r="BK511" i="3"/>
  <c r="J511" i="3"/>
  <c r="BE511" i="3" s="1"/>
  <c r="BI507" i="3"/>
  <c r="BH507" i="3"/>
  <c r="BG507" i="3"/>
  <c r="BF507" i="3"/>
  <c r="T507" i="3"/>
  <c r="R507" i="3"/>
  <c r="P507" i="3"/>
  <c r="BK507" i="3"/>
  <c r="J507" i="3"/>
  <c r="BE507" i="3" s="1"/>
  <c r="BI500" i="3"/>
  <c r="BH500" i="3"/>
  <c r="BG500" i="3"/>
  <c r="BF500" i="3"/>
  <c r="T500" i="3"/>
  <c r="R500" i="3"/>
  <c r="P500" i="3"/>
  <c r="BK500" i="3"/>
  <c r="J500" i="3"/>
  <c r="BE500" i="3" s="1"/>
  <c r="BI496" i="3"/>
  <c r="BH496" i="3"/>
  <c r="BG496" i="3"/>
  <c r="BF496" i="3"/>
  <c r="T496" i="3"/>
  <c r="R496" i="3"/>
  <c r="P496" i="3"/>
  <c r="BK496" i="3"/>
  <c r="J496" i="3"/>
  <c r="BE496" i="3" s="1"/>
  <c r="BI491" i="3"/>
  <c r="BH491" i="3"/>
  <c r="BG491" i="3"/>
  <c r="BF491" i="3"/>
  <c r="T491" i="3"/>
  <c r="R491" i="3"/>
  <c r="P491" i="3"/>
  <c r="BK491" i="3"/>
  <c r="J491" i="3"/>
  <c r="BE491" i="3" s="1"/>
  <c r="BI487" i="3"/>
  <c r="BH487" i="3"/>
  <c r="BG487" i="3"/>
  <c r="BF487" i="3"/>
  <c r="T487" i="3"/>
  <c r="R487" i="3"/>
  <c r="P487" i="3"/>
  <c r="BK487" i="3"/>
  <c r="J487" i="3"/>
  <c r="BE487" i="3" s="1"/>
  <c r="BI483" i="3"/>
  <c r="BH483" i="3"/>
  <c r="BG483" i="3"/>
  <c r="BF483" i="3"/>
  <c r="T483" i="3"/>
  <c r="R483" i="3"/>
  <c r="P483" i="3"/>
  <c r="BK483" i="3"/>
  <c r="J483" i="3"/>
  <c r="BE483" i="3" s="1"/>
  <c r="BI482" i="3"/>
  <c r="BH482" i="3"/>
  <c r="BG482" i="3"/>
  <c r="BF482" i="3"/>
  <c r="T482" i="3"/>
  <c r="R482" i="3"/>
  <c r="P482" i="3"/>
  <c r="BK482" i="3"/>
  <c r="J482" i="3"/>
  <c r="BE482" i="3" s="1"/>
  <c r="BI479" i="3"/>
  <c r="BH479" i="3"/>
  <c r="BG479" i="3"/>
  <c r="BF479" i="3"/>
  <c r="T479" i="3"/>
  <c r="R479" i="3"/>
  <c r="P479" i="3"/>
  <c r="BK479" i="3"/>
  <c r="J479" i="3"/>
  <c r="BE479" i="3"/>
  <c r="BI476" i="3"/>
  <c r="BH476" i="3"/>
  <c r="BG476" i="3"/>
  <c r="BF476" i="3"/>
  <c r="T476" i="3"/>
  <c r="R476" i="3"/>
  <c r="P476" i="3"/>
  <c r="BK476" i="3"/>
  <c r="J476" i="3"/>
  <c r="BE476" i="3" s="1"/>
  <c r="BI472" i="3"/>
  <c r="BH472" i="3"/>
  <c r="BG472" i="3"/>
  <c r="BF472" i="3"/>
  <c r="T472" i="3"/>
  <c r="R472" i="3"/>
  <c r="P472" i="3"/>
  <c r="BK472" i="3"/>
  <c r="J472" i="3"/>
  <c r="BE472" i="3" s="1"/>
  <c r="BI468" i="3"/>
  <c r="BH468" i="3"/>
  <c r="BG468" i="3"/>
  <c r="BF468" i="3"/>
  <c r="T468" i="3"/>
  <c r="R468" i="3"/>
  <c r="P468" i="3"/>
  <c r="BK468" i="3"/>
  <c r="J468" i="3"/>
  <c r="BE468" i="3" s="1"/>
  <c r="BI463" i="3"/>
  <c r="BH463" i="3"/>
  <c r="BG463" i="3"/>
  <c r="BF463" i="3"/>
  <c r="T463" i="3"/>
  <c r="R463" i="3"/>
  <c r="P463" i="3"/>
  <c r="BK463" i="3"/>
  <c r="J463" i="3"/>
  <c r="BE463" i="3" s="1"/>
  <c r="BI461" i="3"/>
  <c r="BH461" i="3"/>
  <c r="BG461" i="3"/>
  <c r="BF461" i="3"/>
  <c r="T461" i="3"/>
  <c r="R461" i="3"/>
  <c r="P461" i="3"/>
  <c r="BK461" i="3"/>
  <c r="J461" i="3"/>
  <c r="BE461" i="3" s="1"/>
  <c r="BI460" i="3"/>
  <c r="BH460" i="3"/>
  <c r="BG460" i="3"/>
  <c r="BF460" i="3"/>
  <c r="T460" i="3"/>
  <c r="R460" i="3"/>
  <c r="P460" i="3"/>
  <c r="BK460" i="3"/>
  <c r="J460" i="3"/>
  <c r="BE460" i="3" s="1"/>
  <c r="BI456" i="3"/>
  <c r="BH456" i="3"/>
  <c r="BG456" i="3"/>
  <c r="BF456" i="3"/>
  <c r="T456" i="3"/>
  <c r="R456" i="3"/>
  <c r="P456" i="3"/>
  <c r="BK456" i="3"/>
  <c r="J456" i="3"/>
  <c r="BE456" i="3" s="1"/>
  <c r="BI451" i="3"/>
  <c r="BH451" i="3"/>
  <c r="BG451" i="3"/>
  <c r="BF451" i="3"/>
  <c r="T451" i="3"/>
  <c r="R451" i="3"/>
  <c r="P451" i="3"/>
  <c r="BK451" i="3"/>
  <c r="J451" i="3"/>
  <c r="BE451" i="3" s="1"/>
  <c r="BI449" i="3"/>
  <c r="BH449" i="3"/>
  <c r="BG449" i="3"/>
  <c r="BF449" i="3"/>
  <c r="T449" i="3"/>
  <c r="R449" i="3"/>
  <c r="P449" i="3"/>
  <c r="BK449" i="3"/>
  <c r="J449" i="3"/>
  <c r="BE449" i="3" s="1"/>
  <c r="BI447" i="3"/>
  <c r="BH447" i="3"/>
  <c r="BG447" i="3"/>
  <c r="BF447" i="3"/>
  <c r="T447" i="3"/>
  <c r="R447" i="3"/>
  <c r="P447" i="3"/>
  <c r="BK447" i="3"/>
  <c r="J447" i="3"/>
  <c r="BE447" i="3" s="1"/>
  <c r="BI441" i="3"/>
  <c r="BH441" i="3"/>
  <c r="BG441" i="3"/>
  <c r="BF441" i="3"/>
  <c r="T441" i="3"/>
  <c r="R441" i="3"/>
  <c r="P441" i="3"/>
  <c r="BK441" i="3"/>
  <c r="J441" i="3"/>
  <c r="BE441" i="3" s="1"/>
  <c r="BI439" i="3"/>
  <c r="BH439" i="3"/>
  <c r="BG439" i="3"/>
  <c r="BF439" i="3"/>
  <c r="T439" i="3"/>
  <c r="R439" i="3"/>
  <c r="P439" i="3"/>
  <c r="BK439" i="3"/>
  <c r="J439" i="3"/>
  <c r="BE439" i="3" s="1"/>
  <c r="BI435" i="3"/>
  <c r="BH435" i="3"/>
  <c r="BG435" i="3"/>
  <c r="BF435" i="3"/>
  <c r="T435" i="3"/>
  <c r="R435" i="3"/>
  <c r="P435" i="3"/>
  <c r="BK435" i="3"/>
  <c r="J435" i="3"/>
  <c r="BE435" i="3" s="1"/>
  <c r="BI432" i="3"/>
  <c r="BH432" i="3"/>
  <c r="BG432" i="3"/>
  <c r="BF432" i="3"/>
  <c r="T432" i="3"/>
  <c r="R432" i="3"/>
  <c r="P432" i="3"/>
  <c r="BK432" i="3"/>
  <c r="J432" i="3"/>
  <c r="BE432" i="3" s="1"/>
  <c r="BI426" i="3"/>
  <c r="BH426" i="3"/>
  <c r="BG426" i="3"/>
  <c r="BF426" i="3"/>
  <c r="T426" i="3"/>
  <c r="R426" i="3"/>
  <c r="P426" i="3"/>
  <c r="BK426" i="3"/>
  <c r="J426" i="3"/>
  <c r="BE426" i="3" s="1"/>
  <c r="BI424" i="3"/>
  <c r="BH424" i="3"/>
  <c r="BG424" i="3"/>
  <c r="BF424" i="3"/>
  <c r="T424" i="3"/>
  <c r="R424" i="3"/>
  <c r="P424" i="3"/>
  <c r="BK424" i="3"/>
  <c r="J424" i="3"/>
  <c r="BE424" i="3" s="1"/>
  <c r="BI413" i="3"/>
  <c r="BH413" i="3"/>
  <c r="BG413" i="3"/>
  <c r="BF413" i="3"/>
  <c r="T413" i="3"/>
  <c r="R413" i="3"/>
  <c r="P413" i="3"/>
  <c r="BK413" i="3"/>
  <c r="J413" i="3"/>
  <c r="BE413" i="3" s="1"/>
  <c r="BI411" i="3"/>
  <c r="BH411" i="3"/>
  <c r="BG411" i="3"/>
  <c r="BF411" i="3"/>
  <c r="T411" i="3"/>
  <c r="R411" i="3"/>
  <c r="P411" i="3"/>
  <c r="BK411" i="3"/>
  <c r="J411" i="3"/>
  <c r="BE411" i="3" s="1"/>
  <c r="BI407" i="3"/>
  <c r="BH407" i="3"/>
  <c r="BG407" i="3"/>
  <c r="BF407" i="3"/>
  <c r="T407" i="3"/>
  <c r="R407" i="3"/>
  <c r="P407" i="3"/>
  <c r="BK407" i="3"/>
  <c r="J407" i="3"/>
  <c r="BE407" i="3" s="1"/>
  <c r="BI401" i="3"/>
  <c r="BH401" i="3"/>
  <c r="BG401" i="3"/>
  <c r="BF401" i="3"/>
  <c r="T401" i="3"/>
  <c r="R401" i="3"/>
  <c r="P401" i="3"/>
  <c r="BK401" i="3"/>
  <c r="J401" i="3"/>
  <c r="BE401" i="3" s="1"/>
  <c r="BI399" i="3"/>
  <c r="BH399" i="3"/>
  <c r="BG399" i="3"/>
  <c r="BF399" i="3"/>
  <c r="T399" i="3"/>
  <c r="R399" i="3"/>
  <c r="P399" i="3"/>
  <c r="BK399" i="3"/>
  <c r="J399" i="3"/>
  <c r="BE399" i="3" s="1"/>
  <c r="BI395" i="3"/>
  <c r="BH395" i="3"/>
  <c r="BG395" i="3"/>
  <c r="BF395" i="3"/>
  <c r="T395" i="3"/>
  <c r="R395" i="3"/>
  <c r="P395" i="3"/>
  <c r="BK395" i="3"/>
  <c r="J395" i="3"/>
  <c r="BE395" i="3" s="1"/>
  <c r="BI394" i="3"/>
  <c r="BH394" i="3"/>
  <c r="BG394" i="3"/>
  <c r="BF394" i="3"/>
  <c r="T394" i="3"/>
  <c r="R394" i="3"/>
  <c r="P394" i="3"/>
  <c r="BK394" i="3"/>
  <c r="J394" i="3"/>
  <c r="BE394" i="3" s="1"/>
  <c r="BI390" i="3"/>
  <c r="BH390" i="3"/>
  <c r="BG390" i="3"/>
  <c r="BF390" i="3"/>
  <c r="T390" i="3"/>
  <c r="R390" i="3"/>
  <c r="P390" i="3"/>
  <c r="BK390" i="3"/>
  <c r="J390" i="3"/>
  <c r="BE390" i="3" s="1"/>
  <c r="BI387" i="3"/>
  <c r="BH387" i="3"/>
  <c r="BG387" i="3"/>
  <c r="BF387" i="3"/>
  <c r="T387" i="3"/>
  <c r="R387" i="3"/>
  <c r="P387" i="3"/>
  <c r="BK387" i="3"/>
  <c r="J387" i="3"/>
  <c r="BE387" i="3" s="1"/>
  <c r="BI383" i="3"/>
  <c r="BH383" i="3"/>
  <c r="BG383" i="3"/>
  <c r="BF383" i="3"/>
  <c r="T383" i="3"/>
  <c r="R383" i="3"/>
  <c r="P383" i="3"/>
  <c r="BK383" i="3"/>
  <c r="J383" i="3"/>
  <c r="BE383" i="3" s="1"/>
  <c r="BI380" i="3"/>
  <c r="BH380" i="3"/>
  <c r="BG380" i="3"/>
  <c r="BF380" i="3"/>
  <c r="T380" i="3"/>
  <c r="R380" i="3"/>
  <c r="P380" i="3"/>
  <c r="BK380" i="3"/>
  <c r="J380" i="3"/>
  <c r="BE380" i="3" s="1"/>
  <c r="BI376" i="3"/>
  <c r="BH376" i="3"/>
  <c r="BG376" i="3"/>
  <c r="BF376" i="3"/>
  <c r="T376" i="3"/>
  <c r="R376" i="3"/>
  <c r="P376" i="3"/>
  <c r="BK376" i="3"/>
  <c r="J376" i="3"/>
  <c r="BE376" i="3" s="1"/>
  <c r="BI374" i="3"/>
  <c r="BH374" i="3"/>
  <c r="BG374" i="3"/>
  <c r="BF374" i="3"/>
  <c r="T374" i="3"/>
  <c r="R374" i="3"/>
  <c r="P374" i="3"/>
  <c r="BK374" i="3"/>
  <c r="J374" i="3"/>
  <c r="BE374" i="3" s="1"/>
  <c r="BI370" i="3"/>
  <c r="BH370" i="3"/>
  <c r="BG370" i="3"/>
  <c r="BF370" i="3"/>
  <c r="T370" i="3"/>
  <c r="R370" i="3"/>
  <c r="P370" i="3"/>
  <c r="BK370" i="3"/>
  <c r="J370" i="3"/>
  <c r="BE370" i="3" s="1"/>
  <c r="BI368" i="3"/>
  <c r="BH368" i="3"/>
  <c r="BG368" i="3"/>
  <c r="BF368" i="3"/>
  <c r="T368" i="3"/>
  <c r="R368" i="3"/>
  <c r="P368" i="3"/>
  <c r="BK368" i="3"/>
  <c r="J368" i="3"/>
  <c r="BE368" i="3" s="1"/>
  <c r="BI364" i="3"/>
  <c r="BH364" i="3"/>
  <c r="BG364" i="3"/>
  <c r="BF364" i="3"/>
  <c r="T364" i="3"/>
  <c r="R364" i="3"/>
  <c r="P364" i="3"/>
  <c r="BK364" i="3"/>
  <c r="J364" i="3"/>
  <c r="BE364" i="3" s="1"/>
  <c r="BI361" i="3"/>
  <c r="BH361" i="3"/>
  <c r="BG361" i="3"/>
  <c r="BF361" i="3"/>
  <c r="T361" i="3"/>
  <c r="T360" i="3" s="1"/>
  <c r="R361" i="3"/>
  <c r="R360" i="3" s="1"/>
  <c r="P361" i="3"/>
  <c r="P360" i="3" s="1"/>
  <c r="BK361" i="3"/>
  <c r="BK360" i="3" s="1"/>
  <c r="J360" i="3" s="1"/>
  <c r="J68" i="3" s="1"/>
  <c r="J361" i="3"/>
  <c r="BE361" i="3" s="1"/>
  <c r="BI354" i="3"/>
  <c r="BH354" i="3"/>
  <c r="BG354" i="3"/>
  <c r="BF354" i="3"/>
  <c r="T354" i="3"/>
  <c r="R354" i="3"/>
  <c r="P354" i="3"/>
  <c r="BK354" i="3"/>
  <c r="J354" i="3"/>
  <c r="BE354" i="3" s="1"/>
  <c r="BI351" i="3"/>
  <c r="BH351" i="3"/>
  <c r="BG351" i="3"/>
  <c r="BF351" i="3"/>
  <c r="T351" i="3"/>
  <c r="R351" i="3"/>
  <c r="P351" i="3"/>
  <c r="BK351" i="3"/>
  <c r="J351" i="3"/>
  <c r="BE351" i="3" s="1"/>
  <c r="BI347" i="3"/>
  <c r="BH347" i="3"/>
  <c r="BG347" i="3"/>
  <c r="BF347" i="3"/>
  <c r="T347" i="3"/>
  <c r="R347" i="3"/>
  <c r="P347" i="3"/>
  <c r="BK347" i="3"/>
  <c r="J347" i="3"/>
  <c r="BE347" i="3" s="1"/>
  <c r="BI346" i="3"/>
  <c r="BH346" i="3"/>
  <c r="BG346" i="3"/>
  <c r="BF346" i="3"/>
  <c r="T346" i="3"/>
  <c r="R346" i="3"/>
  <c r="P346" i="3"/>
  <c r="BK346" i="3"/>
  <c r="J346" i="3"/>
  <c r="BE346" i="3" s="1"/>
  <c r="BI344" i="3"/>
  <c r="BH344" i="3"/>
  <c r="BG344" i="3"/>
  <c r="BF344" i="3"/>
  <c r="T344" i="3"/>
  <c r="R344" i="3"/>
  <c r="P344" i="3"/>
  <c r="BK344" i="3"/>
  <c r="J344" i="3"/>
  <c r="BE344" i="3" s="1"/>
  <c r="BI343" i="3"/>
  <c r="BH343" i="3"/>
  <c r="BG343" i="3"/>
  <c r="BF343" i="3"/>
  <c r="T343" i="3"/>
  <c r="R343" i="3"/>
  <c r="P343" i="3"/>
  <c r="BK343" i="3"/>
  <c r="J343" i="3"/>
  <c r="BE343" i="3" s="1"/>
  <c r="BI342" i="3"/>
  <c r="BH342" i="3"/>
  <c r="BG342" i="3"/>
  <c r="BF342" i="3"/>
  <c r="T342" i="3"/>
  <c r="R342" i="3"/>
  <c r="P342" i="3"/>
  <c r="BK342" i="3"/>
  <c r="J342" i="3"/>
  <c r="BE342" i="3" s="1"/>
  <c r="BI340" i="3"/>
  <c r="BH340" i="3"/>
  <c r="BG340" i="3"/>
  <c r="BF340" i="3"/>
  <c r="T340" i="3"/>
  <c r="R340" i="3"/>
  <c r="P340" i="3"/>
  <c r="BK340" i="3"/>
  <c r="J340" i="3"/>
  <c r="BE340" i="3" s="1"/>
  <c r="BI333" i="3"/>
  <c r="BH333" i="3"/>
  <c r="BG333" i="3"/>
  <c r="BF333" i="3"/>
  <c r="T333" i="3"/>
  <c r="R333" i="3"/>
  <c r="P333" i="3"/>
  <c r="BK333" i="3"/>
  <c r="J333" i="3"/>
  <c r="BE333" i="3" s="1"/>
  <c r="BI329" i="3"/>
  <c r="BH329" i="3"/>
  <c r="BG329" i="3"/>
  <c r="BF329" i="3"/>
  <c r="T329" i="3"/>
  <c r="R329" i="3"/>
  <c r="P329" i="3"/>
  <c r="BK329" i="3"/>
  <c r="J329" i="3"/>
  <c r="BE329" i="3" s="1"/>
  <c r="BI328" i="3"/>
  <c r="BH328" i="3"/>
  <c r="BG328" i="3"/>
  <c r="BF328" i="3"/>
  <c r="T328" i="3"/>
  <c r="R328" i="3"/>
  <c r="P328" i="3"/>
  <c r="BK328" i="3"/>
  <c r="J328" i="3"/>
  <c r="BE328" i="3" s="1"/>
  <c r="BI325" i="3"/>
  <c r="BH325" i="3"/>
  <c r="BG325" i="3"/>
  <c r="BF325" i="3"/>
  <c r="T325" i="3"/>
  <c r="R325" i="3"/>
  <c r="P325" i="3"/>
  <c r="BK325" i="3"/>
  <c r="J325" i="3"/>
  <c r="BE325" i="3" s="1"/>
  <c r="BI324" i="3"/>
  <c r="BH324" i="3"/>
  <c r="BG324" i="3"/>
  <c r="BF324" i="3"/>
  <c r="T324" i="3"/>
  <c r="R324" i="3"/>
  <c r="P324" i="3"/>
  <c r="BK324" i="3"/>
  <c r="J324" i="3"/>
  <c r="BE324" i="3" s="1"/>
  <c r="BI323" i="3"/>
  <c r="BH323" i="3"/>
  <c r="BG323" i="3"/>
  <c r="BF323" i="3"/>
  <c r="T323" i="3"/>
  <c r="R323" i="3"/>
  <c r="P323" i="3"/>
  <c r="BK323" i="3"/>
  <c r="J323" i="3"/>
  <c r="BE323" i="3" s="1"/>
  <c r="BI316" i="3"/>
  <c r="BH316" i="3"/>
  <c r="BG316" i="3"/>
  <c r="BF316" i="3"/>
  <c r="BI315" i="3"/>
  <c r="BH315" i="3"/>
  <c r="BG315" i="3"/>
  <c r="BF315" i="3"/>
  <c r="BI312" i="3"/>
  <c r="BH312" i="3"/>
  <c r="BG312" i="3"/>
  <c r="BF312" i="3"/>
  <c r="BI310" i="3"/>
  <c r="BH310" i="3"/>
  <c r="BG310" i="3"/>
  <c r="BF310" i="3"/>
  <c r="T310" i="3"/>
  <c r="R310" i="3"/>
  <c r="P310" i="3"/>
  <c r="BK310" i="3"/>
  <c r="J310" i="3"/>
  <c r="BE310" i="3" s="1"/>
  <c r="BI304" i="3"/>
  <c r="BH304" i="3"/>
  <c r="BG304" i="3"/>
  <c r="BF304" i="3"/>
  <c r="BI302" i="3"/>
  <c r="BH302" i="3"/>
  <c r="BG302" i="3"/>
  <c r="BF302" i="3"/>
  <c r="BK302" i="3"/>
  <c r="BI293" i="3"/>
  <c r="BH293" i="3"/>
  <c r="BG293" i="3"/>
  <c r="BF293" i="3"/>
  <c r="BI291" i="3"/>
  <c r="BH291" i="3"/>
  <c r="BG291" i="3"/>
  <c r="BF291" i="3"/>
  <c r="T291" i="3"/>
  <c r="R291" i="3"/>
  <c r="P291" i="3"/>
  <c r="BK291" i="3"/>
  <c r="J291" i="3"/>
  <c r="BE291" i="3" s="1"/>
  <c r="BI287" i="3"/>
  <c r="BH287" i="3"/>
  <c r="BG287" i="3"/>
  <c r="BF287" i="3"/>
  <c r="T287" i="3"/>
  <c r="R287" i="3"/>
  <c r="P287" i="3"/>
  <c r="BK287" i="3"/>
  <c r="J287" i="3"/>
  <c r="BE287" i="3" s="1"/>
  <c r="BI285" i="3"/>
  <c r="BH285" i="3"/>
  <c r="BG285" i="3"/>
  <c r="BF285" i="3"/>
  <c r="T285" i="3"/>
  <c r="R285" i="3"/>
  <c r="P285" i="3"/>
  <c r="BK285" i="3"/>
  <c r="J285" i="3"/>
  <c r="BE285" i="3" s="1"/>
  <c r="BI281" i="3"/>
  <c r="BH281" i="3"/>
  <c r="BG281" i="3"/>
  <c r="BF281" i="3"/>
  <c r="T281" i="3"/>
  <c r="R281" i="3"/>
  <c r="P281" i="3"/>
  <c r="BK281" i="3"/>
  <c r="J281" i="3"/>
  <c r="BE281" i="3" s="1"/>
  <c r="BI279" i="3"/>
  <c r="BH279" i="3"/>
  <c r="BG279" i="3"/>
  <c r="BF279" i="3"/>
  <c r="T279" i="3"/>
  <c r="R279" i="3"/>
  <c r="P279" i="3"/>
  <c r="BK279" i="3"/>
  <c r="J279" i="3"/>
  <c r="BE279" i="3" s="1"/>
  <c r="BI275" i="3"/>
  <c r="BH275" i="3"/>
  <c r="BG275" i="3"/>
  <c r="BF275" i="3"/>
  <c r="T275" i="3"/>
  <c r="R275" i="3"/>
  <c r="P275" i="3"/>
  <c r="BK275" i="3"/>
  <c r="J275" i="3"/>
  <c r="BE275" i="3" s="1"/>
  <c r="BI273" i="3"/>
  <c r="BH273" i="3"/>
  <c r="BG273" i="3"/>
  <c r="BF273" i="3"/>
  <c r="T273" i="3"/>
  <c r="R273" i="3"/>
  <c r="P273" i="3"/>
  <c r="BK273" i="3"/>
  <c r="J273" i="3"/>
  <c r="BE273" i="3" s="1"/>
  <c r="BI269" i="3"/>
  <c r="BH269" i="3"/>
  <c r="BG269" i="3"/>
  <c r="BF269" i="3"/>
  <c r="T269" i="3"/>
  <c r="R269" i="3"/>
  <c r="P269" i="3"/>
  <c r="BK269" i="3"/>
  <c r="J269" i="3"/>
  <c r="BE269" i="3" s="1"/>
  <c r="BI266" i="3"/>
  <c r="BH266" i="3"/>
  <c r="BG266" i="3"/>
  <c r="BF266" i="3"/>
  <c r="T266" i="3"/>
  <c r="R266" i="3"/>
  <c r="P266" i="3"/>
  <c r="BK266" i="3"/>
  <c r="J266" i="3"/>
  <c r="BE266" i="3" s="1"/>
  <c r="BI265" i="3"/>
  <c r="BH265" i="3"/>
  <c r="BG265" i="3"/>
  <c r="BF265" i="3"/>
  <c r="T265" i="3"/>
  <c r="R265" i="3"/>
  <c r="P265" i="3"/>
  <c r="BK265" i="3"/>
  <c r="J265" i="3"/>
  <c r="BE265" i="3" s="1"/>
  <c r="BI261" i="3"/>
  <c r="BH261" i="3"/>
  <c r="BG261" i="3"/>
  <c r="BF261" i="3"/>
  <c r="T261" i="3"/>
  <c r="R261" i="3"/>
  <c r="P261" i="3"/>
  <c r="BK261" i="3"/>
  <c r="J261" i="3"/>
  <c r="BE261" i="3" s="1"/>
  <c r="BI256" i="3"/>
  <c r="BH256" i="3"/>
  <c r="BG256" i="3"/>
  <c r="BF256" i="3"/>
  <c r="T256" i="3"/>
  <c r="R256" i="3"/>
  <c r="P256" i="3"/>
  <c r="BK256" i="3"/>
  <c r="J256" i="3"/>
  <c r="BE256" i="3" s="1"/>
  <c r="BI252" i="3"/>
  <c r="BH252" i="3"/>
  <c r="BG252" i="3"/>
  <c r="BF252" i="3"/>
  <c r="T252" i="3"/>
  <c r="R252" i="3"/>
  <c r="P252" i="3"/>
  <c r="BK252" i="3"/>
  <c r="J252" i="3"/>
  <c r="BE252" i="3" s="1"/>
  <c r="BI249" i="3"/>
  <c r="BH249" i="3"/>
  <c r="BG249" i="3"/>
  <c r="BF249" i="3"/>
  <c r="T249" i="3"/>
  <c r="R249" i="3"/>
  <c r="P249" i="3"/>
  <c r="BK249" i="3"/>
  <c r="J249" i="3"/>
  <c r="BE249" i="3" s="1"/>
  <c r="BI243" i="3"/>
  <c r="BH243" i="3"/>
  <c r="BG243" i="3"/>
  <c r="BF243" i="3"/>
  <c r="T243" i="3"/>
  <c r="R243" i="3"/>
  <c r="P243" i="3"/>
  <c r="BK243" i="3"/>
  <c r="J243" i="3"/>
  <c r="BE243" i="3" s="1"/>
  <c r="BI240" i="3"/>
  <c r="BH240" i="3"/>
  <c r="BG240" i="3"/>
  <c r="BF240" i="3"/>
  <c r="T240" i="3"/>
  <c r="R240" i="3"/>
  <c r="P240" i="3"/>
  <c r="BK240" i="3"/>
  <c r="J240" i="3"/>
  <c r="BE240" i="3" s="1"/>
  <c r="BI236" i="3"/>
  <c r="BH236" i="3"/>
  <c r="BG236" i="3"/>
  <c r="BF236" i="3"/>
  <c r="T236" i="3"/>
  <c r="R236" i="3"/>
  <c r="P236" i="3"/>
  <c r="BK236" i="3"/>
  <c r="J236" i="3"/>
  <c r="BE236" i="3" s="1"/>
  <c r="BI230" i="3"/>
  <c r="BH230" i="3"/>
  <c r="BG230" i="3"/>
  <c r="BF230" i="3"/>
  <c r="T230" i="3"/>
  <c r="R230" i="3"/>
  <c r="P230" i="3"/>
  <c r="BK230" i="3"/>
  <c r="J230" i="3"/>
  <c r="BE230" i="3" s="1"/>
  <c r="BI225" i="3"/>
  <c r="BH225" i="3"/>
  <c r="BG225" i="3"/>
  <c r="BF225" i="3"/>
  <c r="T225" i="3"/>
  <c r="R225" i="3"/>
  <c r="P225" i="3"/>
  <c r="BK225" i="3"/>
  <c r="J225" i="3"/>
  <c r="BE225" i="3" s="1"/>
  <c r="BI224" i="3"/>
  <c r="BH224" i="3"/>
  <c r="BG224" i="3"/>
  <c r="BF224" i="3"/>
  <c r="T224" i="3"/>
  <c r="R224" i="3"/>
  <c r="P224" i="3"/>
  <c r="BK224" i="3"/>
  <c r="J224" i="3"/>
  <c r="BE224" i="3" s="1"/>
  <c r="BI218" i="3"/>
  <c r="BH218" i="3"/>
  <c r="BG218" i="3"/>
  <c r="BF218" i="3"/>
  <c r="T218" i="3"/>
  <c r="R218" i="3"/>
  <c r="P218" i="3"/>
  <c r="BK218" i="3"/>
  <c r="J218" i="3"/>
  <c r="BE218" i="3" s="1"/>
  <c r="BI212" i="3"/>
  <c r="BH212" i="3"/>
  <c r="BG212" i="3"/>
  <c r="BF212" i="3"/>
  <c r="T212" i="3"/>
  <c r="R212" i="3"/>
  <c r="P212" i="3"/>
  <c r="BK212" i="3"/>
  <c r="J212" i="3"/>
  <c r="BE212" i="3" s="1"/>
  <c r="BI211" i="3"/>
  <c r="BH211" i="3"/>
  <c r="BG211" i="3"/>
  <c r="BF211" i="3"/>
  <c r="T211" i="3"/>
  <c r="R211" i="3"/>
  <c r="P211" i="3"/>
  <c r="BK211" i="3"/>
  <c r="J211" i="3"/>
  <c r="BE211" i="3" s="1"/>
  <c r="BI207" i="3"/>
  <c r="BH207" i="3"/>
  <c r="BG207" i="3"/>
  <c r="BF207" i="3"/>
  <c r="T207" i="3"/>
  <c r="R207" i="3"/>
  <c r="P207" i="3"/>
  <c r="BK207" i="3"/>
  <c r="J207" i="3"/>
  <c r="BE207" i="3" s="1"/>
  <c r="BI203" i="3"/>
  <c r="BH203" i="3"/>
  <c r="BG203" i="3"/>
  <c r="BF203" i="3"/>
  <c r="T203" i="3"/>
  <c r="R203" i="3"/>
  <c r="P203" i="3"/>
  <c r="BK203" i="3"/>
  <c r="J203" i="3"/>
  <c r="BE203" i="3" s="1"/>
  <c r="BI200" i="3"/>
  <c r="BH200" i="3"/>
  <c r="BG200" i="3"/>
  <c r="BF200" i="3"/>
  <c r="T200" i="3"/>
  <c r="R200" i="3"/>
  <c r="P200" i="3"/>
  <c r="BK200" i="3"/>
  <c r="J200" i="3"/>
  <c r="BE200" i="3" s="1"/>
  <c r="BI199" i="3"/>
  <c r="BH199" i="3"/>
  <c r="BG199" i="3"/>
  <c r="BF199" i="3"/>
  <c r="T199" i="3"/>
  <c r="R199" i="3"/>
  <c r="P199" i="3"/>
  <c r="BK199" i="3"/>
  <c r="J199" i="3"/>
  <c r="BE199" i="3" s="1"/>
  <c r="BI195" i="3"/>
  <c r="BH195" i="3"/>
  <c r="BG195" i="3"/>
  <c r="BF195" i="3"/>
  <c r="T195" i="3"/>
  <c r="R195" i="3"/>
  <c r="P195" i="3"/>
  <c r="BK195" i="3"/>
  <c r="J195" i="3"/>
  <c r="BE195" i="3" s="1"/>
  <c r="BI191" i="3"/>
  <c r="BH191" i="3"/>
  <c r="BG191" i="3"/>
  <c r="BF191" i="3"/>
  <c r="T191" i="3"/>
  <c r="R191" i="3"/>
  <c r="P191" i="3"/>
  <c r="BK191" i="3"/>
  <c r="J191" i="3"/>
  <c r="BE191" i="3" s="1"/>
  <c r="BI186" i="3"/>
  <c r="BH186" i="3"/>
  <c r="BG186" i="3"/>
  <c r="BF186" i="3"/>
  <c r="T186" i="3"/>
  <c r="R186" i="3"/>
  <c r="P186" i="3"/>
  <c r="BK186" i="3"/>
  <c r="J186" i="3"/>
  <c r="BE186" i="3" s="1"/>
  <c r="BI180" i="3"/>
  <c r="BH180" i="3"/>
  <c r="BG180" i="3"/>
  <c r="BF180" i="3"/>
  <c r="T180" i="3"/>
  <c r="R180" i="3"/>
  <c r="P180" i="3"/>
  <c r="BK180" i="3"/>
  <c r="J180" i="3"/>
  <c r="BE180" i="3" s="1"/>
  <c r="BI177" i="3"/>
  <c r="BH177" i="3"/>
  <c r="BG177" i="3"/>
  <c r="BF177" i="3"/>
  <c r="T177" i="3"/>
  <c r="R177" i="3"/>
  <c r="P177" i="3"/>
  <c r="BK177" i="3"/>
  <c r="J177" i="3"/>
  <c r="BE177" i="3" s="1"/>
  <c r="BI174" i="3"/>
  <c r="BH174" i="3"/>
  <c r="BG174" i="3"/>
  <c r="BF174" i="3"/>
  <c r="T174" i="3"/>
  <c r="R174" i="3"/>
  <c r="P174" i="3"/>
  <c r="BK174" i="3"/>
  <c r="J174" i="3"/>
  <c r="BE174" i="3" s="1"/>
  <c r="BI171" i="3"/>
  <c r="BH171" i="3"/>
  <c r="BG171" i="3"/>
  <c r="BF171" i="3"/>
  <c r="T171" i="3"/>
  <c r="R171" i="3"/>
  <c r="P171" i="3"/>
  <c r="BK171" i="3"/>
  <c r="J171" i="3"/>
  <c r="BE171" i="3" s="1"/>
  <c r="BI169" i="3"/>
  <c r="BH169" i="3"/>
  <c r="BG169" i="3"/>
  <c r="BF169" i="3"/>
  <c r="T169" i="3"/>
  <c r="R169" i="3"/>
  <c r="P169" i="3"/>
  <c r="BK169" i="3"/>
  <c r="J169" i="3"/>
  <c r="BE169" i="3" s="1"/>
  <c r="BI166" i="3"/>
  <c r="BH166" i="3"/>
  <c r="BG166" i="3"/>
  <c r="BF166" i="3"/>
  <c r="T166" i="3"/>
  <c r="R166" i="3"/>
  <c r="P166" i="3"/>
  <c r="BK166" i="3"/>
  <c r="J166" i="3"/>
  <c r="BE166" i="3" s="1"/>
  <c r="BI159" i="3"/>
  <c r="BH159" i="3"/>
  <c r="BG159" i="3"/>
  <c r="BF159" i="3"/>
  <c r="T159" i="3"/>
  <c r="R159" i="3"/>
  <c r="P159" i="3"/>
  <c r="BK159" i="3"/>
  <c r="J159" i="3"/>
  <c r="BE159" i="3"/>
  <c r="BI156" i="3"/>
  <c r="BH156" i="3"/>
  <c r="BG156" i="3"/>
  <c r="BF156" i="3"/>
  <c r="T156" i="3"/>
  <c r="R156" i="3"/>
  <c r="P156" i="3"/>
  <c r="BK156" i="3"/>
  <c r="J156" i="3"/>
  <c r="BE156" i="3" s="1"/>
  <c r="BI154" i="3"/>
  <c r="BH154" i="3"/>
  <c r="BG154" i="3"/>
  <c r="BF154" i="3"/>
  <c r="T154" i="3"/>
  <c r="R154" i="3"/>
  <c r="P154" i="3"/>
  <c r="BK154" i="3"/>
  <c r="J154" i="3"/>
  <c r="BE154" i="3" s="1"/>
  <c r="BI151" i="3"/>
  <c r="BH151" i="3"/>
  <c r="BG151" i="3"/>
  <c r="BF151" i="3"/>
  <c r="T151" i="3"/>
  <c r="R151" i="3"/>
  <c r="P151" i="3"/>
  <c r="BK151" i="3"/>
  <c r="J151" i="3"/>
  <c r="BE151" i="3" s="1"/>
  <c r="BI148" i="3"/>
  <c r="BH148" i="3"/>
  <c r="BG148" i="3"/>
  <c r="BF148" i="3"/>
  <c r="T148" i="3"/>
  <c r="R148" i="3"/>
  <c r="P148" i="3"/>
  <c r="BK148" i="3"/>
  <c r="J148" i="3"/>
  <c r="BE148" i="3" s="1"/>
  <c r="BI145" i="3"/>
  <c r="BH145" i="3"/>
  <c r="BG145" i="3"/>
  <c r="BF145" i="3"/>
  <c r="T145" i="3"/>
  <c r="R145" i="3"/>
  <c r="P145" i="3"/>
  <c r="BK145" i="3"/>
  <c r="J145" i="3"/>
  <c r="BE145" i="3" s="1"/>
  <c r="BI142" i="3"/>
  <c r="BH142" i="3"/>
  <c r="BG142" i="3"/>
  <c r="BF142" i="3"/>
  <c r="T142" i="3"/>
  <c r="R142" i="3"/>
  <c r="P142" i="3"/>
  <c r="BK142" i="3"/>
  <c r="J142" i="3"/>
  <c r="BE142" i="3" s="1"/>
  <c r="BI138" i="3"/>
  <c r="BH138" i="3"/>
  <c r="BG138" i="3"/>
  <c r="BF138" i="3"/>
  <c r="T138" i="3"/>
  <c r="R138" i="3"/>
  <c r="P138" i="3"/>
  <c r="BK138" i="3"/>
  <c r="J138" i="3"/>
  <c r="BE138" i="3" s="1"/>
  <c r="BI136" i="3"/>
  <c r="BH136" i="3"/>
  <c r="BG136" i="3"/>
  <c r="BF136" i="3"/>
  <c r="T136" i="3"/>
  <c r="R136" i="3"/>
  <c r="P136" i="3"/>
  <c r="BK136" i="3"/>
  <c r="J136" i="3"/>
  <c r="BE136" i="3" s="1"/>
  <c r="BI135" i="3"/>
  <c r="BH135" i="3"/>
  <c r="BG135" i="3"/>
  <c r="BF135" i="3"/>
  <c r="T135" i="3"/>
  <c r="R135" i="3"/>
  <c r="P135" i="3"/>
  <c r="BK135" i="3"/>
  <c r="J135" i="3"/>
  <c r="BE135" i="3" s="1"/>
  <c r="BI133" i="3"/>
  <c r="BH133" i="3"/>
  <c r="BG133" i="3"/>
  <c r="BF133" i="3"/>
  <c r="T133" i="3"/>
  <c r="R133" i="3"/>
  <c r="P133" i="3"/>
  <c r="BK133" i="3"/>
  <c r="J133" i="3"/>
  <c r="BE133" i="3" s="1"/>
  <c r="BI128" i="3"/>
  <c r="BH128" i="3"/>
  <c r="BG128" i="3"/>
  <c r="BF128" i="3"/>
  <c r="T128" i="3"/>
  <c r="R128" i="3"/>
  <c r="P128" i="3"/>
  <c r="BK128" i="3"/>
  <c r="J128" i="3"/>
  <c r="BE128" i="3" s="1"/>
  <c r="BI124" i="3"/>
  <c r="BH124" i="3"/>
  <c r="BG124" i="3"/>
  <c r="BF124" i="3"/>
  <c r="T124" i="3"/>
  <c r="R124" i="3"/>
  <c r="P124" i="3"/>
  <c r="BK124" i="3"/>
  <c r="J124" i="3"/>
  <c r="BE124" i="3" s="1"/>
  <c r="BI118" i="3"/>
  <c r="BH118" i="3"/>
  <c r="BG118" i="3"/>
  <c r="BF118" i="3"/>
  <c r="T118" i="3"/>
  <c r="R118" i="3"/>
  <c r="P118" i="3"/>
  <c r="BK118" i="3"/>
  <c r="J118" i="3"/>
  <c r="BE118" i="3" s="1"/>
  <c r="BI114" i="3"/>
  <c r="BH114" i="3"/>
  <c r="BG114" i="3"/>
  <c r="BF114" i="3"/>
  <c r="T114" i="3"/>
  <c r="R114" i="3"/>
  <c r="P114" i="3"/>
  <c r="BK114" i="3"/>
  <c r="J114" i="3"/>
  <c r="BE114" i="3" s="1"/>
  <c r="BI111" i="3"/>
  <c r="BH111" i="3"/>
  <c r="BG111" i="3"/>
  <c r="BF111" i="3"/>
  <c r="T111" i="3"/>
  <c r="R111" i="3"/>
  <c r="P111" i="3"/>
  <c r="BK111" i="3"/>
  <c r="J111" i="3"/>
  <c r="BE111" i="3" s="1"/>
  <c r="BI108" i="3"/>
  <c r="BH108" i="3"/>
  <c r="BG108" i="3"/>
  <c r="BF108" i="3"/>
  <c r="T108" i="3"/>
  <c r="R108" i="3"/>
  <c r="P108" i="3"/>
  <c r="BK108" i="3"/>
  <c r="J108" i="3"/>
  <c r="BE108" i="3" s="1"/>
  <c r="F102" i="3"/>
  <c r="J101" i="3"/>
  <c r="F101" i="3"/>
  <c r="F99" i="3"/>
  <c r="E97" i="3"/>
  <c r="F56" i="3"/>
  <c r="J55" i="3"/>
  <c r="F55" i="3"/>
  <c r="F53" i="3"/>
  <c r="E51" i="3"/>
  <c r="J14" i="3"/>
  <c r="J99" i="3" s="1"/>
  <c r="E7" i="3"/>
  <c r="E93" i="3" s="1"/>
  <c r="AY52" i="1"/>
  <c r="AX52" i="1"/>
  <c r="BI112" i="2"/>
  <c r="BH112" i="2"/>
  <c r="BG112" i="2"/>
  <c r="BF112" i="2"/>
  <c r="T112" i="2"/>
  <c r="T111" i="2"/>
  <c r="R112" i="2"/>
  <c r="R111" i="2" s="1"/>
  <c r="P112" i="2"/>
  <c r="P111" i="2"/>
  <c r="BK112" i="2"/>
  <c r="BK111" i="2" s="1"/>
  <c r="J111" i="2" s="1"/>
  <c r="J63" i="2" s="1"/>
  <c r="J112" i="2"/>
  <c r="BE112" i="2" s="1"/>
  <c r="BI109" i="2"/>
  <c r="BH109" i="2"/>
  <c r="BG109" i="2"/>
  <c r="BF109" i="2"/>
  <c r="T109" i="2"/>
  <c r="T108" i="2"/>
  <c r="R109" i="2"/>
  <c r="R108" i="2"/>
  <c r="P109" i="2"/>
  <c r="P108" i="2"/>
  <c r="BK109" i="2"/>
  <c r="BK108" i="2"/>
  <c r="J108" i="2" s="1"/>
  <c r="J62" i="2" s="1"/>
  <c r="J109" i="2"/>
  <c r="BE109" i="2"/>
  <c r="BI107" i="2"/>
  <c r="BH107" i="2"/>
  <c r="BG107" i="2"/>
  <c r="BF107" i="2"/>
  <c r="T107" i="2"/>
  <c r="R107" i="2"/>
  <c r="P107" i="2"/>
  <c r="P103" i="2" s="1"/>
  <c r="BK107" i="2"/>
  <c r="J107" i="2"/>
  <c r="BE107" i="2"/>
  <c r="BI105" i="2"/>
  <c r="BH105" i="2"/>
  <c r="BG105" i="2"/>
  <c r="BF105" i="2"/>
  <c r="T105" i="2"/>
  <c r="T103" i="2" s="1"/>
  <c r="R105" i="2"/>
  <c r="P105" i="2"/>
  <c r="BK105" i="2"/>
  <c r="J105" i="2"/>
  <c r="BE105" i="2" s="1"/>
  <c r="BI104" i="2"/>
  <c r="BH104" i="2"/>
  <c r="BG104" i="2"/>
  <c r="BF104" i="2"/>
  <c r="T104" i="2"/>
  <c r="R104" i="2"/>
  <c r="R103" i="2" s="1"/>
  <c r="P104" i="2"/>
  <c r="BK104" i="2"/>
  <c r="J104" i="2"/>
  <c r="BE104" i="2" s="1"/>
  <c r="BI101" i="2"/>
  <c r="BH101" i="2"/>
  <c r="BG101" i="2"/>
  <c r="BF101" i="2"/>
  <c r="T101" i="2"/>
  <c r="R101" i="2"/>
  <c r="P101" i="2"/>
  <c r="BK101" i="2"/>
  <c r="J101" i="2"/>
  <c r="BE101" i="2" s="1"/>
  <c r="BI99" i="2"/>
  <c r="F34" i="2" s="1"/>
  <c r="BD52" i="1" s="1"/>
  <c r="BH99" i="2"/>
  <c r="BG99" i="2"/>
  <c r="BF99" i="2"/>
  <c r="T99" i="2"/>
  <c r="T98" i="2"/>
  <c r="R99" i="2"/>
  <c r="R98" i="2"/>
  <c r="P99" i="2"/>
  <c r="P98" i="2"/>
  <c r="BK99" i="2"/>
  <c r="J99" i="2"/>
  <c r="BE99" i="2" s="1"/>
  <c r="BI96" i="2"/>
  <c r="BH96" i="2"/>
  <c r="BG96" i="2"/>
  <c r="BF96" i="2"/>
  <c r="T96" i="2"/>
  <c r="T95" i="2"/>
  <c r="R96" i="2"/>
  <c r="R95" i="2"/>
  <c r="P96" i="2"/>
  <c r="P95" i="2"/>
  <c r="BK96" i="2"/>
  <c r="BK95" i="2" s="1"/>
  <c r="J95" i="2" s="1"/>
  <c r="J59" i="2" s="1"/>
  <c r="J96" i="2"/>
  <c r="BE96" i="2" s="1"/>
  <c r="BI93" i="2"/>
  <c r="BH93" i="2"/>
  <c r="BG93" i="2"/>
  <c r="BF93" i="2"/>
  <c r="T93" i="2"/>
  <c r="R93" i="2"/>
  <c r="P93" i="2"/>
  <c r="BK93" i="2"/>
  <c r="J93" i="2"/>
  <c r="BE93" i="2"/>
  <c r="BI91" i="2"/>
  <c r="BH91" i="2"/>
  <c r="BG91" i="2"/>
  <c r="BF91" i="2"/>
  <c r="T91" i="2"/>
  <c r="R91" i="2"/>
  <c r="P91" i="2"/>
  <c r="BK91" i="2"/>
  <c r="J91" i="2"/>
  <c r="BE91" i="2"/>
  <c r="BI89" i="2"/>
  <c r="BH89" i="2"/>
  <c r="BG89" i="2"/>
  <c r="BF89" i="2"/>
  <c r="T89" i="2"/>
  <c r="R89" i="2"/>
  <c r="R85" i="2" s="1"/>
  <c r="R84" i="2" s="1"/>
  <c r="R83" i="2" s="1"/>
  <c r="P89" i="2"/>
  <c r="BK89" i="2"/>
  <c r="J89" i="2"/>
  <c r="BE89" i="2"/>
  <c r="BI88" i="2"/>
  <c r="BH88" i="2"/>
  <c r="BG88" i="2"/>
  <c r="BF88" i="2"/>
  <c r="T88" i="2"/>
  <c r="R88" i="2"/>
  <c r="P88" i="2"/>
  <c r="BK88" i="2"/>
  <c r="J88" i="2"/>
  <c r="BE88" i="2"/>
  <c r="BI86" i="2"/>
  <c r="BH86" i="2"/>
  <c r="BG86" i="2"/>
  <c r="BF86" i="2"/>
  <c r="T86" i="2"/>
  <c r="T85" i="2"/>
  <c r="R86" i="2"/>
  <c r="P86" i="2"/>
  <c r="P85" i="2"/>
  <c r="BK86" i="2"/>
  <c r="J86" i="2"/>
  <c r="BE86" i="2" s="1"/>
  <c r="F80" i="2"/>
  <c r="J79" i="2"/>
  <c r="F79" i="2"/>
  <c r="F77" i="2"/>
  <c r="E75" i="2"/>
  <c r="F52" i="2"/>
  <c r="J51" i="2"/>
  <c r="F51" i="2"/>
  <c r="F49" i="2"/>
  <c r="E47" i="2"/>
  <c r="J12" i="2"/>
  <c r="J77" i="2"/>
  <c r="J49" i="2"/>
  <c r="E7" i="2"/>
  <c r="E73" i="2" s="1"/>
  <c r="E45" i="2"/>
  <c r="BC65" i="1"/>
  <c r="AY65" i="1" s="1"/>
  <c r="BB65" i="1"/>
  <c r="AX65" i="1"/>
  <c r="AU65" i="1"/>
  <c r="AS65" i="1"/>
  <c r="AS63" i="1" s="1"/>
  <c r="AS56" i="1"/>
  <c r="AS53" i="1" s="1"/>
  <c r="AS51" i="1" s="1"/>
  <c r="AT77" i="1"/>
  <c r="AT67" i="1"/>
  <c r="L47" i="1"/>
  <c r="AM46" i="1"/>
  <c r="L46" i="1"/>
  <c r="AM44" i="1"/>
  <c r="L44" i="1"/>
  <c r="L42" i="1"/>
  <c r="L41" i="1"/>
  <c r="BK77" i="22" l="1"/>
  <c r="J77" i="22" s="1"/>
  <c r="J78" i="22"/>
  <c r="J57" i="22" s="1"/>
  <c r="J31" i="22"/>
  <c r="AW76" i="1" s="1"/>
  <c r="J30" i="21"/>
  <c r="AV75" i="1" s="1"/>
  <c r="AT75" i="1" s="1"/>
  <c r="F30" i="21"/>
  <c r="AZ75" i="1" s="1"/>
  <c r="BK77" i="20"/>
  <c r="J77" i="20" s="1"/>
  <c r="J27" i="20" s="1"/>
  <c r="J78" i="20"/>
  <c r="J57" i="20" s="1"/>
  <c r="J31" i="20"/>
  <c r="AW74" i="1" s="1"/>
  <c r="F31" i="19"/>
  <c r="BA73" i="1" s="1"/>
  <c r="J56" i="18"/>
  <c r="J31" i="18"/>
  <c r="AW72" i="1" s="1"/>
  <c r="F30" i="17"/>
  <c r="AZ71" i="1" s="1"/>
  <c r="F31" i="17"/>
  <c r="BA71" i="1" s="1"/>
  <c r="J30" i="15"/>
  <c r="AV69" i="1" s="1"/>
  <c r="AT69" i="1" s="1"/>
  <c r="F30" i="15"/>
  <c r="AZ69" i="1" s="1"/>
  <c r="J31" i="14"/>
  <c r="AW68" i="1" s="1"/>
  <c r="F32" i="14"/>
  <c r="BB68" i="1" s="1"/>
  <c r="J31" i="12"/>
  <c r="J34" i="12"/>
  <c r="AV66" i="1" s="1"/>
  <c r="AT66" i="1" s="1"/>
  <c r="J90" i="12"/>
  <c r="J65" i="12" s="1"/>
  <c r="BK163" i="11"/>
  <c r="J163" i="11" s="1"/>
  <c r="J68" i="11" s="1"/>
  <c r="J31" i="10"/>
  <c r="AG62" i="1" s="1"/>
  <c r="J34" i="10"/>
  <c r="BB56" i="1"/>
  <c r="AX56" i="1" s="1"/>
  <c r="BD56" i="1"/>
  <c r="J35" i="6"/>
  <c r="AW58" i="1" s="1"/>
  <c r="BC56" i="1"/>
  <c r="AY56" i="1" s="1"/>
  <c r="F36" i="4"/>
  <c r="BD55" i="1" s="1"/>
  <c r="F33" i="4"/>
  <c r="BA55" i="1" s="1"/>
  <c r="J32" i="4"/>
  <c r="AV55" i="1" s="1"/>
  <c r="AT55" i="1" s="1"/>
  <c r="BK103" i="2"/>
  <c r="J103" i="2" s="1"/>
  <c r="J61" i="2" s="1"/>
  <c r="BK85" i="2"/>
  <c r="F33" i="2"/>
  <c r="BC52" i="1" s="1"/>
  <c r="F32" i="11"/>
  <c r="AZ64" i="1" s="1"/>
  <c r="J33" i="11"/>
  <c r="AW64" i="1" s="1"/>
  <c r="J31" i="2"/>
  <c r="AW52" i="1" s="1"/>
  <c r="BK98" i="2"/>
  <c r="J98" i="2" s="1"/>
  <c r="J60" i="2" s="1"/>
  <c r="F32" i="2"/>
  <c r="BB52" i="1" s="1"/>
  <c r="R583" i="3"/>
  <c r="P235" i="3"/>
  <c r="P412" i="3"/>
  <c r="BK185" i="3"/>
  <c r="J185" i="3" s="1"/>
  <c r="J63" i="3" s="1"/>
  <c r="T235" i="3"/>
  <c r="T786" i="3"/>
  <c r="P790" i="3"/>
  <c r="P789" i="3" s="1"/>
  <c r="P315" i="3"/>
  <c r="T315" i="3"/>
  <c r="R315" i="3"/>
  <c r="J315" i="3"/>
  <c r="BE315" i="3" s="1"/>
  <c r="P302" i="3"/>
  <c r="T462" i="3"/>
  <c r="P563" i="3"/>
  <c r="R185" i="3"/>
  <c r="R302" i="3"/>
  <c r="BK450" i="3"/>
  <c r="J450" i="3" s="1"/>
  <c r="J73" i="3" s="1"/>
  <c r="BK583" i="3"/>
  <c r="J583" i="3" s="1"/>
  <c r="J76" i="3" s="1"/>
  <c r="T583" i="3"/>
  <c r="J302" i="3"/>
  <c r="BE302" i="3" s="1"/>
  <c r="T425" i="3"/>
  <c r="R425" i="3"/>
  <c r="P583" i="3"/>
  <c r="P316" i="3"/>
  <c r="BK316" i="3"/>
  <c r="T316" i="3"/>
  <c r="J316" i="3"/>
  <c r="BE316" i="3" s="1"/>
  <c r="R316" i="3"/>
  <c r="P671" i="3"/>
  <c r="T185" i="3"/>
  <c r="P185" i="3"/>
  <c r="BK235" i="3"/>
  <c r="J235" i="3" s="1"/>
  <c r="J64" i="3" s="1"/>
  <c r="R235" i="3"/>
  <c r="BK315" i="3"/>
  <c r="T412" i="3"/>
  <c r="P462" i="3"/>
  <c r="P729" i="3"/>
  <c r="T363" i="3"/>
  <c r="R450" i="3"/>
  <c r="R462" i="3"/>
  <c r="T332" i="3"/>
  <c r="P363" i="3"/>
  <c r="R412" i="3"/>
  <c r="BK425" i="3"/>
  <c r="J425" i="3" s="1"/>
  <c r="J72" i="3" s="1"/>
  <c r="P425" i="3"/>
  <c r="T729" i="3"/>
  <c r="T790" i="3"/>
  <c r="T789" i="3" s="1"/>
  <c r="P332" i="3"/>
  <c r="P312" i="3"/>
  <c r="BK312" i="3"/>
  <c r="T312" i="3"/>
  <c r="J312" i="3"/>
  <c r="BE312" i="3" s="1"/>
  <c r="R312" i="3"/>
  <c r="R248" i="3"/>
  <c r="T450" i="3"/>
  <c r="T671" i="3"/>
  <c r="R746" i="3"/>
  <c r="T771" i="3"/>
  <c r="P786" i="3"/>
  <c r="R790" i="3"/>
  <c r="R789" i="3" s="1"/>
  <c r="BK332" i="3"/>
  <c r="J332" i="3" s="1"/>
  <c r="J67" i="3" s="1"/>
  <c r="R332" i="3"/>
  <c r="P450" i="3"/>
  <c r="R786" i="3"/>
  <c r="R107" i="3"/>
  <c r="T107" i="3"/>
  <c r="P107" i="3"/>
  <c r="BK248" i="3"/>
  <c r="J248" i="3" s="1"/>
  <c r="J65" i="3" s="1"/>
  <c r="T248" i="3"/>
  <c r="P248" i="3"/>
  <c r="T563" i="3"/>
  <c r="BK746" i="3"/>
  <c r="J746" i="3" s="1"/>
  <c r="J79" i="3" s="1"/>
  <c r="T746" i="3"/>
  <c r="P746" i="3"/>
  <c r="P771" i="3"/>
  <c r="P362" i="3" s="1"/>
  <c r="BK304" i="3"/>
  <c r="T304" i="3"/>
  <c r="J304" i="3"/>
  <c r="BE304" i="3" s="1"/>
  <c r="R304" i="3"/>
  <c r="P304" i="3"/>
  <c r="BK790" i="3"/>
  <c r="J790" i="3" s="1"/>
  <c r="J83" i="3" s="1"/>
  <c r="BK462" i="3"/>
  <c r="J462" i="3" s="1"/>
  <c r="J74" i="3" s="1"/>
  <c r="F34" i="3"/>
  <c r="BB54" i="1" s="1"/>
  <c r="BB53" i="1" s="1"/>
  <c r="AX53" i="1" s="1"/>
  <c r="BK412" i="3"/>
  <c r="J412" i="3" s="1"/>
  <c r="J71" i="3" s="1"/>
  <c r="BK729" i="3"/>
  <c r="J729" i="3" s="1"/>
  <c r="J78" i="3" s="1"/>
  <c r="R729" i="3"/>
  <c r="BK771" i="3"/>
  <c r="J771" i="3" s="1"/>
  <c r="J80" i="3" s="1"/>
  <c r="R771" i="3"/>
  <c r="BK563" i="3"/>
  <c r="J563" i="3" s="1"/>
  <c r="J75" i="3" s="1"/>
  <c r="R563" i="3"/>
  <c r="BK671" i="3"/>
  <c r="J671" i="3" s="1"/>
  <c r="J77" i="3" s="1"/>
  <c r="R671" i="3"/>
  <c r="BK293" i="3"/>
  <c r="P293" i="3"/>
  <c r="P260" i="3" s="1"/>
  <c r="T293" i="3"/>
  <c r="T260" i="3" s="1"/>
  <c r="T106" i="3" s="1"/>
  <c r="J293" i="3"/>
  <c r="BE293" i="3" s="1"/>
  <c r="R293" i="3"/>
  <c r="F36" i="3"/>
  <c r="BD54" i="1" s="1"/>
  <c r="J53" i="3"/>
  <c r="J30" i="2"/>
  <c r="AV52" i="1" s="1"/>
  <c r="AT52" i="1" s="1"/>
  <c r="F30" i="2"/>
  <c r="AZ52" i="1" s="1"/>
  <c r="J85" i="2"/>
  <c r="J58" i="2" s="1"/>
  <c r="T84" i="2"/>
  <c r="T83" i="2" s="1"/>
  <c r="P84" i="2"/>
  <c r="P83" i="2" s="1"/>
  <c r="AU52" i="1" s="1"/>
  <c r="E72" i="4"/>
  <c r="E47" i="4"/>
  <c r="J34" i="7"/>
  <c r="AV59" i="1" s="1"/>
  <c r="F34" i="7"/>
  <c r="AZ59" i="1" s="1"/>
  <c r="J64" i="8"/>
  <c r="J31" i="8"/>
  <c r="AV62" i="1"/>
  <c r="F35" i="10"/>
  <c r="BA62" i="1" s="1"/>
  <c r="J35" i="10"/>
  <c r="AW62" i="1" s="1"/>
  <c r="J83" i="12"/>
  <c r="J57" i="12"/>
  <c r="J78" i="15"/>
  <c r="J57" i="15" s="1"/>
  <c r="BK77" i="15"/>
  <c r="J77" i="15" s="1"/>
  <c r="E67" i="21"/>
  <c r="E45" i="21"/>
  <c r="J78" i="23"/>
  <c r="J57" i="23" s="1"/>
  <c r="BK77" i="23"/>
  <c r="J77" i="23" s="1"/>
  <c r="F31" i="2"/>
  <c r="BA52" i="1" s="1"/>
  <c r="BK786" i="3"/>
  <c r="J786" i="3" s="1"/>
  <c r="J81" i="3" s="1"/>
  <c r="E75" i="5"/>
  <c r="E49" i="5"/>
  <c r="J35" i="5"/>
  <c r="AW57" i="1" s="1"/>
  <c r="F35" i="5"/>
  <c r="BA57" i="1" s="1"/>
  <c r="F34" i="6"/>
  <c r="AZ58" i="1" s="1"/>
  <c r="J34" i="6"/>
  <c r="AV58" i="1" s="1"/>
  <c r="AT58" i="1" s="1"/>
  <c r="F36" i="11"/>
  <c r="BD64" i="1" s="1"/>
  <c r="BD63" i="1" s="1"/>
  <c r="T116" i="11"/>
  <c r="J90" i="13"/>
  <c r="J65" i="13" s="1"/>
  <c r="BK89" i="13"/>
  <c r="J89" i="13" s="1"/>
  <c r="BK363" i="3"/>
  <c r="R363" i="3"/>
  <c r="F35" i="4"/>
  <c r="BC55" i="1" s="1"/>
  <c r="J90" i="5"/>
  <c r="J65" i="5" s="1"/>
  <c r="BK89" i="5"/>
  <c r="J89" i="5" s="1"/>
  <c r="E75" i="7"/>
  <c r="E49" i="7"/>
  <c r="J35" i="7"/>
  <c r="AW59" i="1" s="1"/>
  <c r="F35" i="7"/>
  <c r="BA59" i="1" s="1"/>
  <c r="F34" i="8"/>
  <c r="AZ60" i="1" s="1"/>
  <c r="J34" i="8"/>
  <c r="AV60" i="1" s="1"/>
  <c r="AT60" i="1" s="1"/>
  <c r="J27" i="22"/>
  <c r="J56" i="22"/>
  <c r="E47" i="3"/>
  <c r="BK107" i="3"/>
  <c r="F33" i="3"/>
  <c r="BA54" i="1" s="1"/>
  <c r="J33" i="3"/>
  <c r="AW54" i="1" s="1"/>
  <c r="F35" i="3"/>
  <c r="BC54" i="1" s="1"/>
  <c r="BK789" i="3"/>
  <c r="J789" i="3" s="1"/>
  <c r="J82" i="3" s="1"/>
  <c r="F32" i="4"/>
  <c r="AZ55" i="1" s="1"/>
  <c r="J86" i="4"/>
  <c r="J62" i="4" s="1"/>
  <c r="BK85" i="4"/>
  <c r="J34" i="5"/>
  <c r="AV57" i="1" s="1"/>
  <c r="AT57" i="1" s="1"/>
  <c r="F34" i="5"/>
  <c r="AZ57" i="1" s="1"/>
  <c r="BK89" i="6"/>
  <c r="J89" i="6" s="1"/>
  <c r="J90" i="7"/>
  <c r="J65" i="7" s="1"/>
  <c r="BK89" i="7"/>
  <c r="J89" i="7" s="1"/>
  <c r="J92" i="11"/>
  <c r="J62" i="11" s="1"/>
  <c r="J49" i="22"/>
  <c r="J71" i="22"/>
  <c r="F30" i="22"/>
  <c r="AZ76" i="1" s="1"/>
  <c r="J30" i="22"/>
  <c r="AV76" i="1" s="1"/>
  <c r="AT76" i="1" s="1"/>
  <c r="J53" i="4"/>
  <c r="J57" i="5"/>
  <c r="J57" i="7"/>
  <c r="F34" i="9"/>
  <c r="AZ61" i="1" s="1"/>
  <c r="J90" i="10"/>
  <c r="J65" i="10" s="1"/>
  <c r="R92" i="11"/>
  <c r="R91" i="11" s="1"/>
  <c r="R90" i="11" s="1"/>
  <c r="F35" i="11"/>
  <c r="BC64" i="1" s="1"/>
  <c r="BC63" i="1" s="1"/>
  <c r="AY63" i="1" s="1"/>
  <c r="F34" i="13"/>
  <c r="AZ67" i="1" s="1"/>
  <c r="AZ65" i="1" s="1"/>
  <c r="AV65" i="1" s="1"/>
  <c r="AT65" i="1" s="1"/>
  <c r="J76" i="14"/>
  <c r="J49" i="14"/>
  <c r="J84" i="14"/>
  <c r="J58" i="14" s="1"/>
  <c r="BK83" i="14"/>
  <c r="BK111" i="14"/>
  <c r="J111" i="14" s="1"/>
  <c r="J61" i="14" s="1"/>
  <c r="J112" i="14"/>
  <c r="J62" i="14" s="1"/>
  <c r="E67" i="15"/>
  <c r="E45" i="15"/>
  <c r="J49" i="16"/>
  <c r="J71" i="16"/>
  <c r="F30" i="16"/>
  <c r="AZ70" i="1" s="1"/>
  <c r="J30" i="16"/>
  <c r="AV70" i="1" s="1"/>
  <c r="AT70" i="1" s="1"/>
  <c r="AG70" i="1"/>
  <c r="J36" i="16"/>
  <c r="J78" i="17"/>
  <c r="J57" i="17" s="1"/>
  <c r="BK77" i="17"/>
  <c r="J77" i="17" s="1"/>
  <c r="J56" i="20"/>
  <c r="E67" i="23"/>
  <c r="E45" i="23"/>
  <c r="BK89" i="9"/>
  <c r="J89" i="9" s="1"/>
  <c r="J83" i="10"/>
  <c r="J57" i="10"/>
  <c r="J32" i="11"/>
  <c r="AV64" i="1" s="1"/>
  <c r="AT64" i="1" s="1"/>
  <c r="F33" i="11"/>
  <c r="BA64" i="1" s="1"/>
  <c r="BA63" i="1" s="1"/>
  <c r="AW63" i="1" s="1"/>
  <c r="F30" i="14"/>
  <c r="AZ68" i="1" s="1"/>
  <c r="J30" i="14"/>
  <c r="AV68" i="1" s="1"/>
  <c r="AT68" i="1" s="1"/>
  <c r="T84" i="14"/>
  <c r="T83" i="14" s="1"/>
  <c r="T82" i="14" s="1"/>
  <c r="F34" i="14"/>
  <c r="BD68" i="1" s="1"/>
  <c r="E67" i="17"/>
  <c r="E45" i="17"/>
  <c r="J49" i="18"/>
  <c r="J71" i="18"/>
  <c r="F30" i="18"/>
  <c r="AZ72" i="1" s="1"/>
  <c r="J30" i="18"/>
  <c r="AV72" i="1" s="1"/>
  <c r="AT72" i="1" s="1"/>
  <c r="AG72" i="1"/>
  <c r="J78" i="19"/>
  <c r="J57" i="19" s="1"/>
  <c r="BK77" i="19"/>
  <c r="J77" i="19" s="1"/>
  <c r="P92" i="11"/>
  <c r="P91" i="11" s="1"/>
  <c r="P90" i="11" s="1"/>
  <c r="AU64" i="1" s="1"/>
  <c r="AU63" i="1" s="1"/>
  <c r="T92" i="11"/>
  <c r="T91" i="11" s="1"/>
  <c r="T90" i="11" s="1"/>
  <c r="F34" i="11"/>
  <c r="BB64" i="1" s="1"/>
  <c r="BB63" i="1" s="1"/>
  <c r="AX63" i="1" s="1"/>
  <c r="BK116" i="11"/>
  <c r="J116" i="11" s="1"/>
  <c r="J63" i="11" s="1"/>
  <c r="J144" i="11"/>
  <c r="J67" i="11" s="1"/>
  <c r="BK143" i="11"/>
  <c r="J143" i="11" s="1"/>
  <c r="J66" i="11" s="1"/>
  <c r="AG66" i="1"/>
  <c r="J40" i="12"/>
  <c r="E67" i="19"/>
  <c r="E45" i="19"/>
  <c r="J49" i="20"/>
  <c r="J71" i="20"/>
  <c r="F30" i="20"/>
  <c r="AZ74" i="1" s="1"/>
  <c r="J30" i="20"/>
  <c r="AV74" i="1" s="1"/>
  <c r="AT74" i="1" s="1"/>
  <c r="AG74" i="1"/>
  <c r="J78" i="21"/>
  <c r="J57" i="21" s="1"/>
  <c r="BK77" i="21"/>
  <c r="J77" i="21" s="1"/>
  <c r="F31" i="14"/>
  <c r="BA68" i="1" s="1"/>
  <c r="F33" i="14"/>
  <c r="BC68" i="1" s="1"/>
  <c r="J36" i="20" l="1"/>
  <c r="AZ63" i="1"/>
  <c r="AV63" i="1" s="1"/>
  <c r="J40" i="10"/>
  <c r="BD53" i="1"/>
  <c r="BD51" i="1" s="1"/>
  <c r="W30" i="1" s="1"/>
  <c r="BC53" i="1"/>
  <c r="AY53" i="1" s="1"/>
  <c r="AT63" i="1"/>
  <c r="BK84" i="2"/>
  <c r="J84" i="2" s="1"/>
  <c r="J57" i="2" s="1"/>
  <c r="BK260" i="3"/>
  <c r="J260" i="3" s="1"/>
  <c r="J66" i="3" s="1"/>
  <c r="R362" i="3"/>
  <c r="T362" i="3"/>
  <c r="T105" i="3" s="1"/>
  <c r="P106" i="3"/>
  <c r="P105" i="3" s="1"/>
  <c r="AU54" i="1" s="1"/>
  <c r="AU53" i="1" s="1"/>
  <c r="AU51" i="1" s="1"/>
  <c r="F32" i="3"/>
  <c r="AZ54" i="1" s="1"/>
  <c r="R260" i="3"/>
  <c r="R106" i="3" s="1"/>
  <c r="R105" i="3" s="1"/>
  <c r="J32" i="3"/>
  <c r="AV54" i="1" s="1"/>
  <c r="AT54" i="1" s="1"/>
  <c r="J363" i="3"/>
  <c r="J70" i="3" s="1"/>
  <c r="BK362" i="3"/>
  <c r="J362" i="3" s="1"/>
  <c r="J69" i="3" s="1"/>
  <c r="AN74" i="1"/>
  <c r="AN66" i="1"/>
  <c r="AN70" i="1"/>
  <c r="BK84" i="4"/>
  <c r="J84" i="4" s="1"/>
  <c r="J85" i="4"/>
  <c r="J61" i="4" s="1"/>
  <c r="AG76" i="1"/>
  <c r="AN76" i="1" s="1"/>
  <c r="J36" i="22"/>
  <c r="J64" i="13"/>
  <c r="J31" i="13"/>
  <c r="AT62" i="1"/>
  <c r="AN62" i="1" s="1"/>
  <c r="AT59" i="1"/>
  <c r="BB51" i="1"/>
  <c r="J27" i="19"/>
  <c r="J56" i="19"/>
  <c r="J31" i="7"/>
  <c r="J64" i="7"/>
  <c r="J31" i="5"/>
  <c r="J64" i="5"/>
  <c r="J27" i="21"/>
  <c r="J56" i="21"/>
  <c r="J36" i="18"/>
  <c r="J64" i="9"/>
  <c r="J31" i="9"/>
  <c r="J27" i="17"/>
  <c r="J56" i="17"/>
  <c r="J83" i="14"/>
  <c r="J57" i="14" s="1"/>
  <c r="BK82" i="14"/>
  <c r="J82" i="14" s="1"/>
  <c r="BK91" i="11"/>
  <c r="J64" i="6"/>
  <c r="J31" i="6"/>
  <c r="BK106" i="3"/>
  <c r="J107" i="3"/>
  <c r="J62" i="3" s="1"/>
  <c r="J27" i="23"/>
  <c r="J56" i="23"/>
  <c r="J27" i="15"/>
  <c r="J56" i="15"/>
  <c r="J40" i="8"/>
  <c r="AG60" i="1"/>
  <c r="AN60" i="1" s="1"/>
  <c r="AN72" i="1"/>
  <c r="AZ56" i="1"/>
  <c r="AV56" i="1" s="1"/>
  <c r="BA56" i="1"/>
  <c r="AW56" i="1" s="1"/>
  <c r="BC51" i="1" l="1"/>
  <c r="AY51" i="1" s="1"/>
  <c r="BK83" i="2"/>
  <c r="J83" i="2" s="1"/>
  <c r="AG77" i="1"/>
  <c r="AN77" i="1" s="1"/>
  <c r="J36" i="23"/>
  <c r="J60" i="4"/>
  <c r="J29" i="4"/>
  <c r="AZ53" i="1"/>
  <c r="J91" i="11"/>
  <c r="J61" i="11" s="1"/>
  <c r="BK90" i="11"/>
  <c r="J90" i="11" s="1"/>
  <c r="J36" i="17"/>
  <c r="AG71" i="1"/>
  <c r="AN71" i="1" s="1"/>
  <c r="J56" i="2"/>
  <c r="J27" i="2"/>
  <c r="AG57" i="1"/>
  <c r="J40" i="5"/>
  <c r="AT56" i="1"/>
  <c r="AG69" i="1"/>
  <c r="AN69" i="1" s="1"/>
  <c r="J36" i="15"/>
  <c r="BK105" i="3"/>
  <c r="J105" i="3" s="1"/>
  <c r="J106" i="3"/>
  <c r="J61" i="3" s="1"/>
  <c r="J56" i="14"/>
  <c r="J27" i="14"/>
  <c r="J40" i="9"/>
  <c r="AG61" i="1"/>
  <c r="AN61" i="1" s="1"/>
  <c r="AG75" i="1"/>
  <c r="AN75" i="1" s="1"/>
  <c r="J36" i="21"/>
  <c r="AG59" i="1"/>
  <c r="AN59" i="1" s="1"/>
  <c r="J40" i="7"/>
  <c r="J36" i="19"/>
  <c r="AG73" i="1"/>
  <c r="AN73" i="1" s="1"/>
  <c r="J40" i="6"/>
  <c r="AG58" i="1"/>
  <c r="AN58" i="1" s="1"/>
  <c r="W28" i="1"/>
  <c r="AX51" i="1"/>
  <c r="J40" i="13"/>
  <c r="AG67" i="1"/>
  <c r="BA53" i="1"/>
  <c r="W29" i="1" l="1"/>
  <c r="AG55" i="1"/>
  <c r="AN55" i="1" s="1"/>
  <c r="J38" i="4"/>
  <c r="J60" i="3"/>
  <c r="J29" i="3"/>
  <c r="J36" i="14"/>
  <c r="AG68" i="1"/>
  <c r="AN68" i="1" s="1"/>
  <c r="AN57" i="1"/>
  <c r="AG56" i="1"/>
  <c r="AN56" i="1" s="1"/>
  <c r="AN67" i="1"/>
  <c r="AG65" i="1"/>
  <c r="AN65" i="1" s="1"/>
  <c r="AW53" i="1"/>
  <c r="BA51" i="1"/>
  <c r="J36" i="2"/>
  <c r="AG52" i="1"/>
  <c r="J29" i="11"/>
  <c r="J60" i="11"/>
  <c r="AV53" i="1"/>
  <c r="AZ51" i="1"/>
  <c r="AT53" i="1" l="1"/>
  <c r="AN52" i="1"/>
  <c r="AW51" i="1"/>
  <c r="AK27" i="1" s="1"/>
  <c r="W27" i="1"/>
  <c r="AG54" i="1"/>
  <c r="J38" i="3"/>
  <c r="J38" i="11"/>
  <c r="AG64" i="1"/>
  <c r="W26" i="1"/>
  <c r="AV51" i="1"/>
  <c r="AG63" i="1" l="1"/>
  <c r="AN63" i="1" s="1"/>
  <c r="AN64" i="1"/>
  <c r="AT51" i="1"/>
  <c r="AK26" i="1"/>
  <c r="AN54" i="1"/>
  <c r="AG53" i="1"/>
  <c r="AN53" i="1" l="1"/>
  <c r="AG51" i="1"/>
  <c r="AK23" i="1" l="1"/>
  <c r="AK32" i="1" s="1"/>
  <c r="AN51" i="1"/>
</calcChain>
</file>

<file path=xl/sharedStrings.xml><?xml version="1.0" encoding="utf-8"?>
<sst xmlns="http://schemas.openxmlformats.org/spreadsheetml/2006/main" count="12442" uniqueCount="1824">
  <si>
    <t>Export VZ</t>
  </si>
  <si>
    <t>List obsahuje:</t>
  </si>
  <si>
    <t>1) Rekapitulace stavby</t>
  </si>
  <si>
    <t>2) Rekapitulace objektů stavby a soupisů prací</t>
  </si>
  <si>
    <t>3.0</t>
  </si>
  <si>
    <t/>
  </si>
  <si>
    <t>False</t>
  </si>
  <si>
    <t>{3653085c-69d7-4d42-8da7-677080700fbf}</t>
  </si>
  <si>
    <t>&gt;&gt;  skryté sloupce  &lt;&lt;</t>
  </si>
  <si>
    <t>0,01</t>
  </si>
  <si>
    <t>21</t>
  </si>
  <si>
    <t>15</t>
  </si>
  <si>
    <t>REKAPITULACE STAVBY</t>
  </si>
  <si>
    <t>v ---  níže se nacházejí doplnkové a pomocné údaje k sestavám  --- v</t>
  </si>
  <si>
    <t>0,001</t>
  </si>
  <si>
    <t>Kód:</t>
  </si>
  <si>
    <t>N18-035_exp1</t>
  </si>
  <si>
    <t>Stavba:</t>
  </si>
  <si>
    <t>ZÁZEMÍ PRO VPP V OSTRAVĚ – PORUBĚ</t>
  </si>
  <si>
    <t>KSO:</t>
  </si>
  <si>
    <t>801 59 9</t>
  </si>
  <si>
    <t>CC-CZ:</t>
  </si>
  <si>
    <t>1274</t>
  </si>
  <si>
    <t>Místo:</t>
  </si>
  <si>
    <t>Ostrava</t>
  </si>
  <si>
    <t>Datum:</t>
  </si>
  <si>
    <t>24. 2. 2018</t>
  </si>
  <si>
    <t>CZ-CPV:</t>
  </si>
  <si>
    <t>45000000-7</t>
  </si>
  <si>
    <t>CZ-CPA:</t>
  </si>
  <si>
    <t>41.00.29</t>
  </si>
  <si>
    <t>Zadavatel:</t>
  </si>
  <si>
    <t>IČ:</t>
  </si>
  <si>
    <t>SMO MO Poruba</t>
  </si>
  <si>
    <t>DIČ:</t>
  </si>
  <si>
    <t>Uchazeč:</t>
  </si>
  <si>
    <t>Na základě výběrového řízení</t>
  </si>
  <si>
    <t>Projektant:</t>
  </si>
  <si>
    <t>PROJEKTSTUDIO EUCZ, s.r.o.</t>
  </si>
  <si>
    <t>True</t>
  </si>
  <si>
    <t>Poznámka:</t>
  </si>
  <si>
    <t>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</si>
  <si>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</si>
  <si>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</si>
  <si>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</si>
  <si>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</si>
  <si>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</si>
  <si>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</si>
  <si>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</si>
  <si>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</si>
  <si>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</si>
  <si>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</si>
  <si>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</si>
  <si>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</si>
  <si>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</si>
  <si>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</si>
  <si>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</si>
  <si>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</si>
  <si>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</si>
  <si>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</si>
  <si>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</si>
  <si>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</si>
  <si>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</si>
  <si>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</si>
  <si>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</si>
  <si>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</si>
  <si>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</si>
  <si>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</si>
  <si>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</si>
  <si>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</si>
  <si>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</si>
  <si>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</si>
  <si>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</si>
  <si>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</si>
  <si>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</si>
  <si>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</si>
  <si>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</si>
  <si>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</si>
  <si>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</si>
  <si>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</si>
  <si>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</si>
  <si>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VON</t>
  </si>
  <si>
    <t>Vedlejší a ostatní náklady stavby</t>
  </si>
  <si>
    <t>1</t>
  </si>
  <si>
    <t>{47ec0d95-2b15-4032-839a-fef4cad38767}</t>
  </si>
  <si>
    <t>2</t>
  </si>
  <si>
    <t>SO 01</t>
  </si>
  <si>
    <t>OBJEKT ZÁZEMÍ VPP</t>
  </si>
  <si>
    <t>STA</t>
  </si>
  <si>
    <t>{d95145ab-a062-4562-a694-8d3d644009f5}</t>
  </si>
  <si>
    <t>D.1.1_2</t>
  </si>
  <si>
    <t>Architektonicko-stavební a stavebně konstrukční řešení</t>
  </si>
  <si>
    <t>Soupis</t>
  </si>
  <si>
    <t>{b285be9b-2dff-426c-840f-6069b07b560c}</t>
  </si>
  <si>
    <t>D.1.3</t>
  </si>
  <si>
    <t>Požárně bezpečnostní řešení</t>
  </si>
  <si>
    <t>{aeebb1cf-0ed1-44eb-8910-863da869c643}</t>
  </si>
  <si>
    <t>D.1.4</t>
  </si>
  <si>
    <t>Technika prostředí staveb</t>
  </si>
  <si>
    <t>{5a66116b-e502-432b-8edd-9f3e2471e822}</t>
  </si>
  <si>
    <t>D.1.4.1</t>
  </si>
  <si>
    <t>Zdravotně technické instalace</t>
  </si>
  <si>
    <t>3</t>
  </si>
  <si>
    <t>{e8d49d6e-83d7-4c4e-8ea3-e886b22a9bb2}</t>
  </si>
  <si>
    <t>D.1.4.2</t>
  </si>
  <si>
    <t>Vzduchotechnika</t>
  </si>
  <si>
    <t>{242c4c56-8708-4f42-9c2e-52b05d31db7b}</t>
  </si>
  <si>
    <t>D.1.4.3</t>
  </si>
  <si>
    <t>Silnoproudá elektrotechnika</t>
  </si>
  <si>
    <t>{812d74e6-1456-44ee-aac6-e947f895ddfa}</t>
  </si>
  <si>
    <t>D.1.4.4</t>
  </si>
  <si>
    <t>Slaboproudá elektrotechnika</t>
  </si>
  <si>
    <t>{0acedf64-35d6-4b91-a196-3ed9271f567f}</t>
  </si>
  <si>
    <t>D.1.4.5</t>
  </si>
  <si>
    <t>Vytápění</t>
  </si>
  <si>
    <t>{5e255e89-c5c9-46f9-8010-019ce66e1b0f}</t>
  </si>
  <si>
    <t>D.2</t>
  </si>
  <si>
    <t>Záchytný systém</t>
  </si>
  <si>
    <t>{7e282991-1ef1-497c-bd42-9610edec3a22}</t>
  </si>
  <si>
    <t>SO 02</t>
  </si>
  <si>
    <t>ZASTŘEŠENÍ PARKOVACÍCH STÁNÍ</t>
  </si>
  <si>
    <t>{a32299b3-bcdc-496e-ac05-bb5e74a1b3d8}</t>
  </si>
  <si>
    <t>{b62ef888-2818-45b1-908b-78bfaff635d2}</t>
  </si>
  <si>
    <t>{03bb86e6-1e78-408e-821e-d9e65fe69a00}</t>
  </si>
  <si>
    <t>{27d9ce28-b2a3-4249-aaa9-4492f0e22a76}</t>
  </si>
  <si>
    <t>{f185a716-94ec-49f6-995f-258c4d19bcee}</t>
  </si>
  <si>
    <t>SO 03</t>
  </si>
  <si>
    <t>OPLOCENÍ</t>
  </si>
  <si>
    <t>{4f3ba237-6a3c-485f-8827-2833fa49fb46}</t>
  </si>
  <si>
    <t>IO 01</t>
  </si>
  <si>
    <t>ZPEVNĚNÉ PLOCHY</t>
  </si>
  <si>
    <t>{21e8e72e-eea2-4b98-b59c-44f1984f913f}</t>
  </si>
  <si>
    <t>IO 03</t>
  </si>
  <si>
    <t>PŘÍPOJKA HORKOVODU</t>
  </si>
  <si>
    <t>{cb3e2ee5-8b31-43bb-92cc-835d570ef1d1}</t>
  </si>
  <si>
    <t>IO 04.1</t>
  </si>
  <si>
    <t>PRODLOUŽENÍ VODOVODU</t>
  </si>
  <si>
    <t>{d085de9e-af5a-40d8-9f37-4531d188ccca}</t>
  </si>
  <si>
    <t>IO 04.2</t>
  </si>
  <si>
    <t>VODOVODNÍ PŘÍPOJKA</t>
  </si>
  <si>
    <t>{1f0d4e10-5c6b-4799-81fe-23f9ef14b0c6}</t>
  </si>
  <si>
    <t>IO 06</t>
  </si>
  <si>
    <t>PRODLOUŽENÍ ROZVODU VO</t>
  </si>
  <si>
    <t>{0d81050e-b952-4752-94f2-d32ba9648f89}</t>
  </si>
  <si>
    <t>SO 02.1</t>
  </si>
  <si>
    <t xml:space="preserve">PŘELOŽKA KANALIZACE </t>
  </si>
  <si>
    <t>{f0bbef3a-2cf3-4a4e-abd0-787f39cb82a8}</t>
  </si>
  <si>
    <t>SO 02.2</t>
  </si>
  <si>
    <t>KANALIZAČNÍ PŘÍPOJKA SPLAŠKOVÁ</t>
  </si>
  <si>
    <t>{b5c30b5b-932a-4450-81eb-46ce75d9e1d2}</t>
  </si>
  <si>
    <t>SO 02.3</t>
  </si>
  <si>
    <t>KANALIZACE DEŠŤOVÁ</t>
  </si>
  <si>
    <t>{cfe35ab7-9bc1-46e3-be20-91ec4446bb70}</t>
  </si>
  <si>
    <t>SO 02.4</t>
  </si>
  <si>
    <t>KANALIZACE JEDNOTNÁ</t>
  </si>
  <si>
    <t>{d396ebce-fcc7-4b39-ab47-239166065aef}</t>
  </si>
  <si>
    <t>1) Krycí list soupisu</t>
  </si>
  <si>
    <t>2) Rekapitulace</t>
  </si>
  <si>
    <t>3) Soupis prací</t>
  </si>
  <si>
    <t>Zpět na list:</t>
  </si>
  <si>
    <t>Rekapitulace stavby</t>
  </si>
  <si>
    <t>KRYCÍ LIST SOUPISU</t>
  </si>
  <si>
    <t>Objekt:</t>
  </si>
  <si>
    <t>VON - Vedlejší a ostatní náklady stavby</t>
  </si>
  <si>
    <t>REKAPITULACE ČLENĚNÍ SOUPISU PRACÍ</t>
  </si>
  <si>
    <t>Kód dílu - Popis</t>
  </si>
  <si>
    <t>Cena celkem [CZK]</t>
  </si>
  <si>
    <t>Náklady soupisu celkem</t>
  </si>
  <si>
    <t>-1</t>
  </si>
  <si>
    <t>VRN - VRN</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</si>
  <si>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</si>
  <si>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</si>
  <si>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</si>
  <si>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</si>
  <si>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</si>
  <si>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 xml:space="preserve">    VRN9 - Ostatní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</si>
  <si>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</si>
  <si>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</si>
  <si>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</si>
  <si>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</si>
  <si>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</si>
  <si>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</si>
  <si>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</si>
  <si>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</si>
  <si>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</si>
  <si>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</si>
  <si>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</si>
  <si>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</si>
  <si>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</si>
  <si>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</si>
  <si>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VRN</t>
  </si>
  <si>
    <t>5</t>
  </si>
  <si>
    <t>ROZPOCET</t>
  </si>
  <si>
    <t>VRN1</t>
  </si>
  <si>
    <t>Průzkumné, geodetické a projektové práce</t>
  </si>
  <si>
    <t>K</t>
  </si>
  <si>
    <t>012103000</t>
  </si>
  <si>
    <t>Geodetické práce před výstavbou</t>
  </si>
  <si>
    <t>kpl.</t>
  </si>
  <si>
    <t>CS ÚRS 2018 01</t>
  </si>
  <si>
    <t>1024</t>
  </si>
  <si>
    <t>635402386</t>
  </si>
  <si>
    <t>P</t>
  </si>
  <si>
    <t>Poznámka k položce:
-vytyčení stavby nebo jejich částí oprávněným geodetem vč. vypracování příslušných protokolů - před zahájením stavby
(veškeré nové a upravované stavby/konstrukce , inženýrské a liniové stavby v rámci stavby)
VEŠKERÉ FORMY A PŘEDÁNÍ SE ŘÍDÍ PODMÍNKAMI ZADÁVACÍ DOKUMENTACE STAVBY</t>
  </si>
  <si>
    <t>012203000</t>
  </si>
  <si>
    <t>Geodetické práce při provádění stavby</t>
  </si>
  <si>
    <t>385210786</t>
  </si>
  <si>
    <t>012303000</t>
  </si>
  <si>
    <t>Geodetické práce po výstavbě</t>
  </si>
  <si>
    <t>1238285351</t>
  </si>
  <si>
    <t>Poznámka k položce:
-zaměření skutečného provedení stavby nebo jejich částí vč. vypracování geometrických plánů a ostatních příslušných protokolů
(veškeré nové a upravované stavby/konstrukce , inženýrské a liniové stavby v rámci stavby)
VEŠKERÉ FORMY A PŘEDÁNÍ SE ŘÍDÍ PODMÍNKAMI ZADÁVACÍ DOKUMENTACE STAVBY</t>
  </si>
  <si>
    <t>4</t>
  </si>
  <si>
    <t>013244000</t>
  </si>
  <si>
    <t xml:space="preserve">Dokumentace dílenská (pro realizaci) </t>
  </si>
  <si>
    <t>-970794810</t>
  </si>
  <si>
    <t>Poznámka k položce:
V jednotkové ceně zahrnuty náklady na vypracování :
-prováděcí / dílenské dokumentace pro provedení stavby vč. potřebných detailů
VEŠKERÉ FORMY A PŘEDÁNÍ SE ŘÍDÍ PODMÍNKAMI ZADÁVACÍ DOKUMENTACE STAVBY</t>
  </si>
  <si>
    <t>013254000</t>
  </si>
  <si>
    <t>Dokumentace skutečného provedení stavby</t>
  </si>
  <si>
    <t>-971068726</t>
  </si>
  <si>
    <t>Poznámka k položce:
VEŠKERÉ FORMY A PŘEDÁNÍ SE ŘÍDÍ PODMÍNKAMI ZADÁVACÍ DOKUMENTACE STAVBY</t>
  </si>
  <si>
    <t>VRN2</t>
  </si>
  <si>
    <t>Příprava staveniště</t>
  </si>
  <si>
    <t>6</t>
  </si>
  <si>
    <t>020001000</t>
  </si>
  <si>
    <t xml:space="preserve">Příprava staveniště </t>
  </si>
  <si>
    <t>1135613880</t>
  </si>
  <si>
    <t xml:space="preserve">Poznámka k položce:
-Zřízení trvalé, dočasné deponie a mezideponie
-zřízení příjezdů a přístupů na staveniště
-uspořádání a bezpečnost staveniště z hlediska ochrany veřejných zájmů
-dodržení podmínek pro provádění staveb z hlediska BOZP (vč. označení stavby)
-dodržování podmínek pro ochranu životního prostředí při výstavbě
-dodržení podmínek - možnosti nakládání s odpady
-splnění zvláštních požadavků na provádění stavby, které vyžadují zvláštní bezpečnostní opatření
-dočasné / provizorní dopravní značení, osvětlení - (vyřízení+zřízení+likvidace po skončení stavby)
</t>
  </si>
  <si>
    <t>VRN3</t>
  </si>
  <si>
    <t>Zařízení staveniště</t>
  </si>
  <si>
    <t>7</t>
  </si>
  <si>
    <t>030001000</t>
  </si>
  <si>
    <t xml:space="preserve">Zařízení staveniště </t>
  </si>
  <si>
    <t>1378388887</t>
  </si>
  <si>
    <t xml:space="preserve">Poznámka k položce:
-kancelářské/skladovací/sociální objekty, oplocení stavby, ostraha staveniště, kompletní vnitrostaveništní rozvody všech potřebných energií vč. jejich poplatků, zajištění podružných měření spotřeby
</t>
  </si>
  <si>
    <t>8</t>
  </si>
  <si>
    <t>039002000</t>
  </si>
  <si>
    <t>Zrušení zařízení staveniště</t>
  </si>
  <si>
    <t>1492393363</t>
  </si>
  <si>
    <t>Poznámka k položce:
-náklady zhotovitele spojené s kompletní likvidací zařízení staveniště vč. uvedení všech dotčených ploch do bezvadného stavu</t>
  </si>
  <si>
    <t>VRN4</t>
  </si>
  <si>
    <t>Inženýrská činnost</t>
  </si>
  <si>
    <t>9</t>
  </si>
  <si>
    <t>040001000</t>
  </si>
  <si>
    <t>-267170778</t>
  </si>
  <si>
    <t>10</t>
  </si>
  <si>
    <t>043103000</t>
  </si>
  <si>
    <t>Zkoušky bez rozlišení</t>
  </si>
  <si>
    <t>371115968</t>
  </si>
  <si>
    <t xml:space="preserve">Poznámka k položce:
Provedení všech zkoušek a revizí předepsaných projektovou a zadávací dokumentací, platnými normami, návodů k obsluze - (neuvedených v jednotlivých soupisech prací) </t>
  </si>
  <si>
    <t>11</t>
  </si>
  <si>
    <t>045002000</t>
  </si>
  <si>
    <t xml:space="preserve">Kompletační a koordinační činnost </t>
  </si>
  <si>
    <t>-34519846</t>
  </si>
  <si>
    <t>VRN7</t>
  </si>
  <si>
    <t>Provozní vlivy</t>
  </si>
  <si>
    <t>12</t>
  </si>
  <si>
    <t>071103000</t>
  </si>
  <si>
    <t>Provoz investora</t>
  </si>
  <si>
    <t>-1281220969</t>
  </si>
  <si>
    <t>Poznámka k položce:
Náklady související se ztíženými podmínkami při provádění díla v závislosti na okolním provozu (pro práce prováděné za nepřerušeného nebo omezeného provozu v dotčených objektech nebo samotném areálu)
-ochrana a zakrytí určených prvků a konstrukcí - ZABEZPEČENÍ PŘED POŠKOZENÍM STAVEBNÍ ČINNOSTÍ</t>
  </si>
  <si>
    <t>VRN9</t>
  </si>
  <si>
    <t>Ostatní náklady</t>
  </si>
  <si>
    <t>13</t>
  </si>
  <si>
    <t>090001000</t>
  </si>
  <si>
    <t>-490084524</t>
  </si>
  <si>
    <t>Poznámka k položce:
V jednotkové ceně zahrnuty náklady :
-náklady zhotovitele spojené s ochranou všech dotčených, jinde nespecifikovaných, dřevin, stromů, porostů a vegetačních ploch při stavebních prací dle ČSN 83 9061 - po celou dobu výstavby
-pravidelné čištění přilehlých / souvisejících komunikací a zpevněných ploch - po celou dobu stavby 
-uvedení všech dotčených ploch, konstrukcí a povrchů do původního, bezvadného stavu
-vytyčení všech inženýrských sítí před zahájením prací vč. řádného zajištění. Zpětné protokolární předání všech inženýrských sítí jednotlivým správcům vč. uvedení dotčených ploch do bezvadného stavu.</t>
  </si>
  <si>
    <t>SO 01 - OBJEKT ZÁZEMÍ VPP</t>
  </si>
  <si>
    <t>Soupis:</t>
  </si>
  <si>
    <t>D.1.1_2 - Architektonicko-stavební a stavebně konstrukční řešení</t>
  </si>
  <si>
    <t>HSV - Práce a dodávky HSV</t>
  </si>
  <si>
    <t xml:space="preserve">    1 - Zemní práce</t>
  </si>
  <si>
    <t xml:space="preserve">    2 - Zakládání</t>
  </si>
  <si>
    <t xml:space="preserve">    4 - Vodorovné konstrukce</t>
  </si>
  <si>
    <t xml:space="preserve">    5 - Komunikace pozemní</t>
  </si>
  <si>
    <t xml:space="preserve">    6 - Úpravy povrchů, podlahy a osazování výplní</t>
  </si>
  <si>
    <t xml:space="preserve">    9 - Ostatní konstrukce a práce, bourání</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</si>
  <si>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</si>
  <si>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</si>
  <si>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</si>
  <si>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</si>
  <si>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</si>
  <si>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</si>
  <si>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</si>
  <si>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</si>
  <si>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</si>
  <si>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</si>
  <si>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</si>
  <si>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</si>
  <si>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</si>
  <si>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784 - Dokončovací práce - malby a tapety</t>
  </si>
  <si>
    <t>Ostatní - Ostatní</t>
  </si>
  <si>
    <t xml:space="preserve">    OST1 - Nosné konstrukce</t>
  </si>
  <si>
    <t>HSV</t>
  </si>
  <si>
    <t>Práce a dodávky HSV</t>
  </si>
  <si>
    <t>Zemní práce</t>
  </si>
  <si>
    <t>115101201</t>
  </si>
  <si>
    <t>Čerpání vody na dopravní výšku do 10 m průměrný přítok do 500 l/min</t>
  </si>
  <si>
    <t>hod</t>
  </si>
  <si>
    <t>1609961704</t>
  </si>
  <si>
    <t>VV</t>
  </si>
  <si>
    <t>"předpoklad_bude upřesněno při realizaci stavby" 50,0</t>
  </si>
  <si>
    <t>Součet</t>
  </si>
  <si>
    <t>115101301</t>
  </si>
  <si>
    <t>Pohotovost čerpací soupravy pro dopravní výšku do 10 m přítok do 500 l/min</t>
  </si>
  <si>
    <t>den</t>
  </si>
  <si>
    <t>-314673826</t>
  </si>
  <si>
    <t>"předpoklad_bude upřesněno při realizaci stavby" 45,0</t>
  </si>
  <si>
    <t>122201102</t>
  </si>
  <si>
    <t>Odkopávky a prokopávky nezapažené v hornině tř. 3 objem do 1000 m3</t>
  </si>
  <si>
    <t>m3</t>
  </si>
  <si>
    <t>521684049</t>
  </si>
  <si>
    <t>viz v.č. D.1.1_102/110, TZ</t>
  </si>
  <si>
    <t>44*12*0,5</t>
  </si>
  <si>
    <t>132201202</t>
  </si>
  <si>
    <t>Hloubení rýh š do 2000 mm v hornině tř. 3 objemu do 1000 m3</t>
  </si>
  <si>
    <t>-302315183</t>
  </si>
  <si>
    <t>1,8*0,5*100,06</t>
  </si>
  <si>
    <t>1,8*0,5*((7,853*4)+(5,26*2))</t>
  </si>
  <si>
    <t>1,8*0,5*33,29</t>
  </si>
  <si>
    <t>162201102</t>
  </si>
  <si>
    <t>Vodorovné přemístění do 50 m výkopku/sypaniny z horniny tř. 1 až 4</t>
  </si>
  <si>
    <t>-23617609</t>
  </si>
  <si>
    <t>"zpětné zásypy_tam a zpět" 72,908*2</t>
  </si>
  <si>
    <t>162701105</t>
  </si>
  <si>
    <t>Vodorovné přemístění do 10000 m výkopku/sypaniny z horniny tř. 1 až 4</t>
  </si>
  <si>
    <t>874640106</t>
  </si>
  <si>
    <t>"vývrtek_piloty" 52,14</t>
  </si>
  <si>
    <t>"odkopávky" 264,0</t>
  </si>
  <si>
    <t>"rýhy" 32,706</t>
  </si>
  <si>
    <t>162701109</t>
  </si>
  <si>
    <t>Příplatek k vodorovnému přemístění výkopku/sypaniny z horniny tř. 1 až 4 ZKD 1000 m přes 10000 m</t>
  </si>
  <si>
    <t>1947279694</t>
  </si>
  <si>
    <t>348,846*10 'Přepočtené koeficientem množství</t>
  </si>
  <si>
    <t>171201201</t>
  </si>
  <si>
    <t>Uložení sypaniny na skládky</t>
  </si>
  <si>
    <t>-1526247060</t>
  </si>
  <si>
    <t>171201211</t>
  </si>
  <si>
    <t>Poplatek za uložení stavebního odpadu - zeminy a kameniva na skládce</t>
  </si>
  <si>
    <t>t</t>
  </si>
  <si>
    <t>-731915681</t>
  </si>
  <si>
    <t>348,846*1,8 'Přepočtené koeficientem množství</t>
  </si>
  <si>
    <t>174101101</t>
  </si>
  <si>
    <t>Zásyp jam, šachet rýh nebo kolem objektů sypaninou se zhutněním</t>
  </si>
  <si>
    <t>-443124191</t>
  </si>
  <si>
    <t>(264,0+157,754)-348,846</t>
  </si>
  <si>
    <t>474052398</t>
  </si>
  <si>
    <t>"předpoklad_bude upřesněno při realizaci stavby" 40,0</t>
  </si>
  <si>
    <t>M</t>
  </si>
  <si>
    <t>583439590</t>
  </si>
  <si>
    <t>kamenivo drcené hrubé frakce 32-63</t>
  </si>
  <si>
    <t>299038819</t>
  </si>
  <si>
    <t>Poznámka k položce:
(specifikace materiálu dle PD a TZ)</t>
  </si>
  <si>
    <t>40*2 'Přepočtené koeficientem množství</t>
  </si>
  <si>
    <t>181111111</t>
  </si>
  <si>
    <t>Plošná úprava terénu do 500 m2 zemina tř 1 až 4 nerovnosti do 100 mm v rovinně a svahu do 1:5</t>
  </si>
  <si>
    <t>m2</t>
  </si>
  <si>
    <t>-1970335504</t>
  </si>
  <si>
    <t>"předpoklad_viz TZ" 330,0</t>
  </si>
  <si>
    <t>14</t>
  </si>
  <si>
    <t>181411131</t>
  </si>
  <si>
    <t>Založení parkového trávníku výsevem plochy do 1000 m2 v rovině a ve svahu do 1:5</t>
  </si>
  <si>
    <t>841928778</t>
  </si>
  <si>
    <t>005724100</t>
  </si>
  <si>
    <t>osivo směs travní parková</t>
  </si>
  <si>
    <t>kg</t>
  </si>
  <si>
    <t>557691865</t>
  </si>
  <si>
    <t>330*0,025 'Přepočtené koeficientem množství</t>
  </si>
  <si>
    <t>16</t>
  </si>
  <si>
    <t>181951102</t>
  </si>
  <si>
    <t>Úprava pláně v hornině tř. 1 až 4 se zhutněním</t>
  </si>
  <si>
    <t>-257129276</t>
  </si>
  <si>
    <t>"předpoklad_viz TZ_ZP" 400,0</t>
  </si>
  <si>
    <t>17</t>
  </si>
  <si>
    <t>736157205</t>
  </si>
  <si>
    <t>"pásy" 1,0*(100,06+(7,853*4)+(5,26*2)+33,29)</t>
  </si>
  <si>
    <t>"deska" ((41,395*6,06)+(34,09*2,595))</t>
  </si>
  <si>
    <t>Mezisoučet</t>
  </si>
  <si>
    <t>"S5" 34*2,5</t>
  </si>
  <si>
    <t>18</t>
  </si>
  <si>
    <t>182301122</t>
  </si>
  <si>
    <t>Rozprostření ornice pl do 500 m2 ve svahu přes 1:5 tl vrstvy do 150 mm</t>
  </si>
  <si>
    <t>-806067597</t>
  </si>
  <si>
    <t>19</t>
  </si>
  <si>
    <t>103641010</t>
  </si>
  <si>
    <t>zemina pro terénní úpravy -  ornice</t>
  </si>
  <si>
    <t>CS ÚRS 2017 01</t>
  </si>
  <si>
    <t>-1320976888</t>
  </si>
  <si>
    <t>330*0,175 'Přepočtené koeficientem množství</t>
  </si>
  <si>
    <t>20</t>
  </si>
  <si>
    <t>183403153</t>
  </si>
  <si>
    <t>Obdělání půdy hrabáním v rovině a svahu do 1:5</t>
  </si>
  <si>
    <t>-1749845521</t>
  </si>
  <si>
    <t>183403161</t>
  </si>
  <si>
    <t>Obdělání půdy válením v rovině a svahu do 1:5</t>
  </si>
  <si>
    <t>224515808</t>
  </si>
  <si>
    <t>22</t>
  </si>
  <si>
    <t>183403371</t>
  </si>
  <si>
    <t>Obdělání půdy dusáním ve svahu do 1:1</t>
  </si>
  <si>
    <t>2072096871</t>
  </si>
  <si>
    <t>23</t>
  </si>
  <si>
    <t>460120019</t>
  </si>
  <si>
    <t>Naložení výkopku strojně z hornin třídy 1až4</t>
  </si>
  <si>
    <t>64</t>
  </si>
  <si>
    <t>415152659</t>
  </si>
  <si>
    <t>"piloty" 52,14</t>
  </si>
  <si>
    <t>"zpětné zásypy" 72,908</t>
  </si>
  <si>
    <t>Zakládání</t>
  </si>
  <si>
    <t>24</t>
  </si>
  <si>
    <t>213311141</t>
  </si>
  <si>
    <t>Polštáře zhutněné pod základy ze štěrkopísku tříděného</t>
  </si>
  <si>
    <t>-1487617221</t>
  </si>
  <si>
    <t>"pásy" 0,6*0,1*(100,06+(7,853*4)+(5,26*2)+33,29)</t>
  </si>
  <si>
    <t>"deska" ((41,395*6,06)+(34,09*2,595))*0,15</t>
  </si>
  <si>
    <t>25</t>
  </si>
  <si>
    <t>226112214</t>
  </si>
  <si>
    <t>Vrty velkoprofilové svislé D do 650 mm hl přes 5 m hor. IV</t>
  </si>
  <si>
    <t>m</t>
  </si>
  <si>
    <t>-448790777</t>
  </si>
  <si>
    <t>184,5</t>
  </si>
  <si>
    <t>26</t>
  </si>
  <si>
    <t>231212212</t>
  </si>
  <si>
    <t>Zřízení pilot svislých zapažených D do 650 mm hl do 20 m s vytažením pažnic z betonu železového</t>
  </si>
  <si>
    <t>2072403354</t>
  </si>
  <si>
    <t>27</t>
  </si>
  <si>
    <t>58932909</t>
  </si>
  <si>
    <t xml:space="preserve">beton C 20/25 XC2, XA1-S3 </t>
  </si>
  <si>
    <t>491218531</t>
  </si>
  <si>
    <t>28</t>
  </si>
  <si>
    <t>231611114</t>
  </si>
  <si>
    <t>Výztuž pilot betonovaných do země ocel z betonářské oceli 10 505</t>
  </si>
  <si>
    <t>-1713387247</t>
  </si>
  <si>
    <t>"předpoklad_bude upřesněno v dílenské dokumentaci" 100/1000*52,14</t>
  </si>
  <si>
    <t>29</t>
  </si>
  <si>
    <t>273322511</t>
  </si>
  <si>
    <t>Základové desky ze ŽB se zvýšenými nároky na prostředí tř. C 25/30</t>
  </si>
  <si>
    <t>1150515124</t>
  </si>
  <si>
    <t>((41,395*6,06)+(34,09*2,595))*0,2</t>
  </si>
  <si>
    <t>30</t>
  </si>
  <si>
    <t>273351121</t>
  </si>
  <si>
    <t>Zřízení bednění základových desek</t>
  </si>
  <si>
    <t>-845560566</t>
  </si>
  <si>
    <t>100,06*0,2</t>
  </si>
  <si>
    <t>31</t>
  </si>
  <si>
    <t>273351122</t>
  </si>
  <si>
    <t>Odstranění bednění základových desek</t>
  </si>
  <si>
    <t>1381184857</t>
  </si>
  <si>
    <t>32</t>
  </si>
  <si>
    <t>274322511</t>
  </si>
  <si>
    <t>Základové pasy ze ŽB se zvýšenými nároky na prostředí tř. C 25/30</t>
  </si>
  <si>
    <t>-1004899714</t>
  </si>
  <si>
    <t>0,4*0,4*100,06</t>
  </si>
  <si>
    <t>0,4*0,4*((7,853*4)+(5,26*2))</t>
  </si>
  <si>
    <t>0,75*0,4*33,29</t>
  </si>
  <si>
    <t>33</t>
  </si>
  <si>
    <t>274351121</t>
  </si>
  <si>
    <t>Zřízení bednění základových pasů rovného</t>
  </si>
  <si>
    <t>-748175591</t>
  </si>
  <si>
    <t>2*0,4*100,06</t>
  </si>
  <si>
    <t>2*0,4*((7,853*4)+(5,26*2))</t>
  </si>
  <si>
    <t>2*0,4*33,29</t>
  </si>
  <si>
    <t>34</t>
  </si>
  <si>
    <t>274351122</t>
  </si>
  <si>
    <t>Odstranění bednění základových pasů rovného</t>
  </si>
  <si>
    <t>1568155285</t>
  </si>
  <si>
    <t>35</t>
  </si>
  <si>
    <t>274361821</t>
  </si>
  <si>
    <t>Výztuž základových pásů a desek betonářskou ocelí 10 505 (R)</t>
  </si>
  <si>
    <t>1463190130</t>
  </si>
  <si>
    <t>11,25</t>
  </si>
  <si>
    <t>"přesahy a nosiče" 0,1*11,25</t>
  </si>
  <si>
    <t>36</t>
  </si>
  <si>
    <t>274362021</t>
  </si>
  <si>
    <t>Výztuž základových pásů a desek svařovanými sítěmi Kari</t>
  </si>
  <si>
    <t>-1781022315</t>
  </si>
  <si>
    <t>1,091</t>
  </si>
  <si>
    <t>"přesahy, nosiče a ostatní prvky" 0,2*1,091</t>
  </si>
  <si>
    <t>Vodorovné konstrukce</t>
  </si>
  <si>
    <t>37</t>
  </si>
  <si>
    <t>411171121</t>
  </si>
  <si>
    <t>Montáž ocelových kcí podlah a plošin hmotnosti do 30 kg/m2 pokrytých plechy</t>
  </si>
  <si>
    <t>464695809</t>
  </si>
  <si>
    <t>"S1" (92,68+76,62)*25,7/1000</t>
  </si>
  <si>
    <t>38</t>
  </si>
  <si>
    <t>15945R01</t>
  </si>
  <si>
    <t xml:space="preserve">plech podlahový slzičkový tl. 3 mm (specifikace dle PD a TZ) </t>
  </si>
  <si>
    <t>CS VLASTNÍ</t>
  </si>
  <si>
    <t>1872518342</t>
  </si>
  <si>
    <t>92,68+76,62</t>
  </si>
  <si>
    <t>39</t>
  </si>
  <si>
    <t>451315115</t>
  </si>
  <si>
    <t>Podkladní nebo výplňová vrstva z betonu C 16/20 tl do 100 mm</t>
  </si>
  <si>
    <t>-104137271</t>
  </si>
  <si>
    <t>"pásy" 0,6*(100,06+(7,853*4)+(5,26*2)+33,29)</t>
  </si>
  <si>
    <t>Komunikace pozemní</t>
  </si>
  <si>
    <t>40</t>
  </si>
  <si>
    <t>564211111</t>
  </si>
  <si>
    <t>Podklad nebo podsyp ze štěrkopísku ŠP tl 50 mm</t>
  </si>
  <si>
    <t>1306444256</t>
  </si>
  <si>
    <t>"okapový chodník" 58,0*0,6</t>
  </si>
  <si>
    <t>41</t>
  </si>
  <si>
    <t>564831111</t>
  </si>
  <si>
    <t>Podklad ze štěrkodrtě ŠD tl 100 mm fr 0-32 mm</t>
  </si>
  <si>
    <t>67222423</t>
  </si>
  <si>
    <t>42</t>
  </si>
  <si>
    <t>564861111</t>
  </si>
  <si>
    <t>Kryt zpevněných ploch ze strusky tl 200 mm</t>
  </si>
  <si>
    <t>-978035187</t>
  </si>
  <si>
    <t>Poznámka k položce:
rozprostřením a zhutněním_po zhutnění tl. 200 mm</t>
  </si>
  <si>
    <t>"předpoklad_viz TZ" 400,0</t>
  </si>
  <si>
    <t>Úpravy povrchů, podlahy a osazování výplní</t>
  </si>
  <si>
    <t>43</t>
  </si>
  <si>
    <t>621142001</t>
  </si>
  <si>
    <t>Potažení vnějších podhledů sklovláknitým pletivem vtlačeným do tenkovrstvé hmoty</t>
  </si>
  <si>
    <t>-508774907</t>
  </si>
  <si>
    <t>2,7*34</t>
  </si>
  <si>
    <t>44</t>
  </si>
  <si>
    <t>621131121</t>
  </si>
  <si>
    <t>Penetrační disperzní nátěr vnějších podhledů nanášený ručně</t>
  </si>
  <si>
    <t>1937919551</t>
  </si>
  <si>
    <t>45</t>
  </si>
  <si>
    <t>622131121</t>
  </si>
  <si>
    <t>Penetrační disperzní nátěr vnějších stěn nanášený ručně</t>
  </si>
  <si>
    <t>-1149711838</t>
  </si>
  <si>
    <t>46</t>
  </si>
  <si>
    <t>622211021</t>
  </si>
  <si>
    <t>Montáž kontaktního zateplení vnějších stěn z polystyrénových desek tl do 120 mm</t>
  </si>
  <si>
    <t>843530022</t>
  </si>
  <si>
    <t>"spodní stavba" 100,06*0,6</t>
  </si>
  <si>
    <t>47</t>
  </si>
  <si>
    <t>28376385</t>
  </si>
  <si>
    <t>deska z polystyrénu XPS, hrana rovná, polo či pero drážka a hladký povrch  m3</t>
  </si>
  <si>
    <t>-1665542597</t>
  </si>
  <si>
    <t>60,036*0,132 'Přepočtené koeficientem množství</t>
  </si>
  <si>
    <t>48</t>
  </si>
  <si>
    <t>1841106055</t>
  </si>
  <si>
    <t>"F1" 96,17*0,25</t>
  </si>
  <si>
    <t>49</t>
  </si>
  <si>
    <t>-1378948398</t>
  </si>
  <si>
    <t>24,043*0,132 'Přepočtené koeficientem množství</t>
  </si>
  <si>
    <t>50</t>
  </si>
  <si>
    <t>-359953925</t>
  </si>
  <si>
    <t>"F3" 6,38*0,45*2</t>
  </si>
  <si>
    <t>51</t>
  </si>
  <si>
    <t>28375939</t>
  </si>
  <si>
    <t>deska EPS 70 fasádní tl 120mm</t>
  </si>
  <si>
    <t>-1887564081</t>
  </si>
  <si>
    <t>5,742*1,1 'Přepočtené koeficientem množství</t>
  </si>
  <si>
    <t>52</t>
  </si>
  <si>
    <t>622211031</t>
  </si>
  <si>
    <t>Montáž kontaktního zateplení vnějších stěn z polystyrénových desek tl do 160 mm</t>
  </si>
  <si>
    <t>1716045550</t>
  </si>
  <si>
    <t>"F4" 2,45*0,55*2</t>
  </si>
  <si>
    <t>53</t>
  </si>
  <si>
    <t>28375952</t>
  </si>
  <si>
    <t>deska EPS 70 fasádní tl 160mm</t>
  </si>
  <si>
    <t>322374666</t>
  </si>
  <si>
    <t>2,695*1,1 'Přepočtené koeficientem množství</t>
  </si>
  <si>
    <t>54</t>
  </si>
  <si>
    <t>555346986</t>
  </si>
  <si>
    <t xml:space="preserve">"F2" </t>
  </si>
  <si>
    <t>55</t>
  </si>
  <si>
    <t>69884396</t>
  </si>
  <si>
    <t>58</t>
  </si>
  <si>
    <t>622221031</t>
  </si>
  <si>
    <t>Montáž kontaktního zateplení vnějších stěn z minerální vlny tl do 160 mm</t>
  </si>
  <si>
    <t>296108992</t>
  </si>
  <si>
    <t>(6,5*0,9)*2</t>
  </si>
  <si>
    <t>59</t>
  </si>
  <si>
    <t>63151538</t>
  </si>
  <si>
    <t>deska izolační minerální kontaktních fasád tl 160mm</t>
  </si>
  <si>
    <t>-1927107013</t>
  </si>
  <si>
    <t>60</t>
  </si>
  <si>
    <t>622251101</t>
  </si>
  <si>
    <t>Příplatek k cenám kontaktního zateplení stěn za použití tepelněizolačních zátek z polystyrenu</t>
  </si>
  <si>
    <t>-1608637172</t>
  </si>
  <si>
    <t>61</t>
  </si>
  <si>
    <t>622251105</t>
  </si>
  <si>
    <t>Příplatek k cenám kontaktního zateplení stěn za použití tepelněizolačních zátek z minerální vlny</t>
  </si>
  <si>
    <t>-2003444482</t>
  </si>
  <si>
    <t>62</t>
  </si>
  <si>
    <t>622454R04</t>
  </si>
  <si>
    <t>Příplatek ke KZS za systémové doplňky a příslušenství</t>
  </si>
  <si>
    <t>-146375229</t>
  </si>
  <si>
    <t>"kompletní provedení dle specifikace PD a TZ vč. všech souvisejících prací a dodávek"</t>
  </si>
  <si>
    <t xml:space="preserve">"dle TP konkrétního výrobce KZS + požadavky PD a TZ" </t>
  </si>
  <si>
    <t>-veškeré systémové lišty, rohovníky, profily</t>
  </si>
  <si>
    <t>Množství vztaženo na plochu KZS.</t>
  </si>
  <si>
    <t>63</t>
  </si>
  <si>
    <t>621532021</t>
  </si>
  <si>
    <t>Tenkovrstvá silikonová hydrofilní zrnitá omítka tl. 2,0 mm včetně penetrace vnějších podhledů</t>
  </si>
  <si>
    <t>-633051175</t>
  </si>
  <si>
    <t>622511111</t>
  </si>
  <si>
    <t>Tenkovrstvá dekorativní mozaiková střednězrnná omítka včetně penetrace vnějších stěn</t>
  </si>
  <si>
    <t>-1427460851</t>
  </si>
  <si>
    <t>65</t>
  </si>
  <si>
    <t>622532021</t>
  </si>
  <si>
    <t>Tenkovrstvá silikonová hydrofilní zrnitá omítka tl. 2,0 mm včetně penetrace vnějších stěn</t>
  </si>
  <si>
    <t>-110098779</t>
  </si>
  <si>
    <t>643,06+73,271+2,695</t>
  </si>
  <si>
    <t>66</t>
  </si>
  <si>
    <t>629991011</t>
  </si>
  <si>
    <t>Zakrytí výplní otvorů a svislých ploch fólií přilepenou lepící páskou</t>
  </si>
  <si>
    <t>-292724184</t>
  </si>
  <si>
    <t>67</t>
  </si>
  <si>
    <t>637211122</t>
  </si>
  <si>
    <t xml:space="preserve">Okapový chodník z betonových dlaždic hladkých 500/500/50 mm kladených do ŠP </t>
  </si>
  <si>
    <t>-767749059</t>
  </si>
  <si>
    <t>"okapový chodník" 58,0*0,5</t>
  </si>
  <si>
    <t>Ostatní konstrukce a práce, bourání</t>
  </si>
  <si>
    <t>68</t>
  </si>
  <si>
    <t>941211111</t>
  </si>
  <si>
    <t>Montáž lešení řadového rámového lehkého zatížení do 200 kg/m2 š do 0,9 m v do 10 m</t>
  </si>
  <si>
    <t>-97361200</t>
  </si>
  <si>
    <t>((41,75*3,2)+(34,4*5,5))*2</t>
  </si>
  <si>
    <t>(8,813*9,0)*2</t>
  </si>
  <si>
    <t>"přesahy a ostatní" (6*1,0*9)+(101,03*1,1)</t>
  </si>
  <si>
    <t>69</t>
  </si>
  <si>
    <t>941211211</t>
  </si>
  <si>
    <t>Příplatek k lešení řadovému rámovému lehkému š 0,9 m v do 25 m za první a ZKD den použití</t>
  </si>
  <si>
    <t>1522048932</t>
  </si>
  <si>
    <t>70</t>
  </si>
  <si>
    <t>941211811</t>
  </si>
  <si>
    <t>Demontáž lešení řadového rámového lehkého zatížení do 200 kg/m2 š do 0,9 m v do 10 m</t>
  </si>
  <si>
    <t>1176001655</t>
  </si>
  <si>
    <t>71</t>
  </si>
  <si>
    <t>944511111</t>
  </si>
  <si>
    <t>Montáž ochranné sítě z textilie z umělých vláken</t>
  </si>
  <si>
    <t>-1864792979</t>
  </si>
  <si>
    <t>72</t>
  </si>
  <si>
    <t>944511211</t>
  </si>
  <si>
    <t>Příplatek k ochranné síti za první a ZKD den použití</t>
  </si>
  <si>
    <t>-922040295</t>
  </si>
  <si>
    <t>73</t>
  </si>
  <si>
    <t>944511811</t>
  </si>
  <si>
    <t>Demontáž ochranné sítě z textilie z umělých vláken</t>
  </si>
  <si>
    <t>-1083710937</t>
  </si>
  <si>
    <t>74</t>
  </si>
  <si>
    <t>949101111</t>
  </si>
  <si>
    <t>Lešení pomocné pro objekty pozemních staveb s lešeňovou podlahou v do 1,9 m zatížení do 150 kg/m2</t>
  </si>
  <si>
    <t>1954396982</t>
  </si>
  <si>
    <t>"viz podhledové kce_1-3.NP" 217,15+178,66+176,09</t>
  </si>
  <si>
    <t>75</t>
  </si>
  <si>
    <t>952901111</t>
  </si>
  <si>
    <t>Vyčištění budov bytové a občanské výstavby při výšce podlaží do 4 m</t>
  </si>
  <si>
    <t>-347605511</t>
  </si>
  <si>
    <t>(41,715*6,378)+(34,5*6,378*2)</t>
  </si>
  <si>
    <t>76</t>
  </si>
  <si>
    <t>977555R01</t>
  </si>
  <si>
    <t>Dodávka a osazení chrániček z potrubí PVC_KG _ dle specifikace</t>
  </si>
  <si>
    <t>kus</t>
  </si>
  <si>
    <t>1726924275</t>
  </si>
  <si>
    <t>"DN 150" 3,0</t>
  </si>
  <si>
    <t>"DN 200" 3,0</t>
  </si>
  <si>
    <t>"DN 250" 7</t>
  </si>
  <si>
    <t>998</t>
  </si>
  <si>
    <t>Přesun hmot</t>
  </si>
  <si>
    <t>77</t>
  </si>
  <si>
    <t>998014221</t>
  </si>
  <si>
    <t>Přesun hmot pro budovy vícepodlažní v do 18 m s nosnou konstrukcí z kovových dílců</t>
  </si>
  <si>
    <t>118764031</t>
  </si>
  <si>
    <t>PSV</t>
  </si>
  <si>
    <t>Práce a dodávky PSV</t>
  </si>
  <si>
    <t>711</t>
  </si>
  <si>
    <t>Izolace proti vodě, vlhkosti a plynům</t>
  </si>
  <si>
    <t>78</t>
  </si>
  <si>
    <t>711111001</t>
  </si>
  <si>
    <t>Provedení izolace proti zemní vlhkosti vodorovné za studena nátěrem penetračním</t>
  </si>
  <si>
    <t>-2142650543</t>
  </si>
  <si>
    <t>((41,395*6,06)+(34,09*2,595))</t>
  </si>
  <si>
    <t>79</t>
  </si>
  <si>
    <t>11163150</t>
  </si>
  <si>
    <t>lak asfaltový penetrační</t>
  </si>
  <si>
    <t>86457589</t>
  </si>
  <si>
    <t>339,317*0,0003 'Přepočtené koeficientem množství</t>
  </si>
  <si>
    <t>80</t>
  </si>
  <si>
    <t>711112001</t>
  </si>
  <si>
    <t>Provedení izolace proti zemní vlhkosti svislé za studena nátěrem penetračním</t>
  </si>
  <si>
    <t>578456888</t>
  </si>
  <si>
    <t>100,06*0,5</t>
  </si>
  <si>
    <t>81</t>
  </si>
  <si>
    <t>-1994269523</t>
  </si>
  <si>
    <t>50,03*0,00035 'Přepočtené koeficientem množství</t>
  </si>
  <si>
    <t>82</t>
  </si>
  <si>
    <t>711141559</t>
  </si>
  <si>
    <t>Provedení izolace proti zemní vlhkosti pásy přitavením vodorovné NAIP</t>
  </si>
  <si>
    <t>1933765025</t>
  </si>
  <si>
    <t>((41,395*6,06)+(34,09*2,595))*2</t>
  </si>
  <si>
    <t>83</t>
  </si>
  <si>
    <t>62852254</t>
  </si>
  <si>
    <t xml:space="preserve">pásy s modifikovaným asfaltem tl. 4,0 mm s výztužnou vložkou </t>
  </si>
  <si>
    <t>1310819736</t>
  </si>
  <si>
    <t xml:space="preserve">Poznámka k položce:
SBS modifikované pásy. Nosná vložka pásu ze skleněné tkaniny 200g/m2, horní povrch jemný separační posyp, tloušťka 4mm. </t>
  </si>
  <si>
    <t>678,635*1,15 'Přepočtené koeficientem množství</t>
  </si>
  <si>
    <t>84</t>
  </si>
  <si>
    <t>711142559</t>
  </si>
  <si>
    <t>Provedení izolace proti zemní vlhkosti pásy přitavením svislé NAIP</t>
  </si>
  <si>
    <t>1344730189</t>
  </si>
  <si>
    <t>100,06*0,5*2</t>
  </si>
  <si>
    <t>85</t>
  </si>
  <si>
    <t>-323643857</t>
  </si>
  <si>
    <t>100,06*1,2 'Přepočtené koeficientem množství</t>
  </si>
  <si>
    <t>86</t>
  </si>
  <si>
    <t>711161215</t>
  </si>
  <si>
    <t>Izolace proti zemní vlhkosti nopovou fólií svislá, nopek v 20,0 mm, tl do 1,0 mm</t>
  </si>
  <si>
    <t>435596791</t>
  </si>
  <si>
    <t>87</t>
  </si>
  <si>
    <t>711161384</t>
  </si>
  <si>
    <t>Izolace proti zemní vlhkosti nopovou fólií ukončení provětrávací lištou</t>
  </si>
  <si>
    <t>-1291705812</t>
  </si>
  <si>
    <t>88</t>
  </si>
  <si>
    <t>711491272</t>
  </si>
  <si>
    <t>Provedení izolace proti tlakové vodě svislé z textilií vrstva ochranná</t>
  </si>
  <si>
    <t>709871153</t>
  </si>
  <si>
    <t>89</t>
  </si>
  <si>
    <t>69311199</t>
  </si>
  <si>
    <t>geotextilie netkaná 300 g/m2</t>
  </si>
  <si>
    <t>-546399461</t>
  </si>
  <si>
    <t>60,036*1,1 'Přepočtené koeficientem množství</t>
  </si>
  <si>
    <t>90</t>
  </si>
  <si>
    <t>711493112</t>
  </si>
  <si>
    <t>Izolace proti vodě vodorovná těsnicí stěrkou</t>
  </si>
  <si>
    <t>-190132988</t>
  </si>
  <si>
    <t xml:space="preserve">Poznámka k položce:
Specifikace:
--------------------------------------
V jednotkové ceně zahrnuty náklady na systémové koutové pásky/profily.
Tl. hydroizolační stěrky 2x2 mm.
---------------------------------------
</t>
  </si>
  <si>
    <t>"S4" 12,33+11,56</t>
  </si>
  <si>
    <t>"S7" 47,42+18,69</t>
  </si>
  <si>
    <t>91</t>
  </si>
  <si>
    <t>711493122</t>
  </si>
  <si>
    <t>Izolace proti vodě svislá těsnicí stěrkou</t>
  </si>
  <si>
    <t>331532874</t>
  </si>
  <si>
    <t>Poznámka k položce:
Specifikace:
--------------------------------------
V jednotkové ceně zahrnuty náklady na systémové koutové pásky/profily.
Tl. hydroizolační stěrky 2x2 mm.
---------------------------------------</t>
  </si>
  <si>
    <t>"viz keramické obklady stěn_předpoklad_bude upřesněno v průběhu stavby" 255,56</t>
  </si>
  <si>
    <t>92</t>
  </si>
  <si>
    <t>998711202</t>
  </si>
  <si>
    <t>Přesun hmot procentní pro izolace proti vodě, vlhkosti a plynům v objektech v do 12 m</t>
  </si>
  <si>
    <t>%</t>
  </si>
  <si>
    <t>1816882896</t>
  </si>
  <si>
    <t>712</t>
  </si>
  <si>
    <t>Povlakové krytiny</t>
  </si>
  <si>
    <t>93</t>
  </si>
  <si>
    <t>712525R01</t>
  </si>
  <si>
    <t xml:space="preserve">Střešní povlaková krytina , celoplošně lepená k nosného podkladu, EPDM folie tl. 1,14 mm - kompletní, systémové provedení </t>
  </si>
  <si>
    <t>-956906269</t>
  </si>
  <si>
    <t xml:space="preserve">Poznámka k položce:
Cena obsahuje kompletní systémové řešení jednoho výrobce
(lišty, doplňky, příslušenství, řešení detailů a ukončení)
--------------------------------------------------------------------------
-střešní krytina je navržena rozměrově stálá střešní hydroizolační fólie EPDM tloušťky DLE ZADÁVACÍ DOKUMENTACE ; Součásti dodávky střešní krytiny jsou veškeré přechodové a ukončovací profily z poplastovaného plechu (přechod krytiny na svislé konstrukce, ukončovací a přítlačné lišty apod.) 
Součásti dodávky povlakové krytiny je dále ošetření prostupů střechou/terasou - budou využity typové doplňky ze sortimentu použité povlakové krytiny 
(tj. manžety s otvorem 2/3 průměru prostupu, doplňková fólie bude vytažena na prostupující potrubí do výšky min.150mm na úroveň střešní krytiny, fólie bude stažena systémovou plechovou objímkou a spoj zatmelen PU tmelem)
Hydroizolace bude ukončena na prostupujících konstrukcích a u stěn min. 150 mm nad vnější povrch přiléhající střešní plochy, u atiky bude ukončena na koruně.
--------------------------------------------------------------------------
hydroizolace střechy - EPDM folie tl. 1,14mm - střešní fólie z nevyztuženého EPDM min. tl.1,14/1,52 mm, fólie certifikovaná dle ČSN EN 13956:2012, minimální požadované technické vlastnosti  
•průtažnost minimálně 300% (dle EN 12311-2)
•odolnost proti úderu na měkkém podkladu – minimálně 1700 mm (EN 12691 B)
•trvanlivost při vystavení UV záření minimálně 7000 hodin (dle EN 1297)
•pružnost při nízkých teplotách – minimálně -45°C (EN 495-5)
Dodavatel doloží také doklad o Požární klasifikace Broof(t1). Dodavatel doloží výpočet sání větrem dle ČSN EN 1991-1-4 </t>
  </si>
  <si>
    <t>KOMPLETNÍ SYSTÉMOVÉ ŘEŠENÍ ROVNÝCH STŘECH / TERAS</t>
  </si>
  <si>
    <t>-celoplošně lepeno k nosné konstrukci</t>
  </si>
  <si>
    <t>v jednotkové ceně zahrnuty náklady na veškeré systémové lišty, profily, doplňky, příslušenství, detaily</t>
  </si>
  <si>
    <t>v jednotkové ceně zahrnuty všechny prořezy a navýšení materiálů</t>
  </si>
  <si>
    <t>(4,9*6,5)+(2,45*6,5)+(33,35*0,3)</t>
  </si>
  <si>
    <t>(2,45*34,5)+(4,9*0,4)</t>
  </si>
  <si>
    <t>(34,5*6,5)+(47,5*0,3)</t>
  </si>
  <si>
    <t>94</t>
  </si>
  <si>
    <t>998712202</t>
  </si>
  <si>
    <t>Přesun hmot procentní pro krytiny povlakové v objektech v do 12 m</t>
  </si>
  <si>
    <t>-1862080773</t>
  </si>
  <si>
    <t>713</t>
  </si>
  <si>
    <t>Izolace tepelné</t>
  </si>
  <si>
    <t>95</t>
  </si>
  <si>
    <t>713141131</t>
  </si>
  <si>
    <t>Montáž izolace tepelné střech plochých lepené za studena 1 vrstva rohoží, pásů, dílců, desek</t>
  </si>
  <si>
    <t>-1482748849</t>
  </si>
  <si>
    <t>"střechy nižší" (4,9*6,5)+(2,45*6,5)</t>
  </si>
  <si>
    <t>"pavlač" 2,45*34,5</t>
  </si>
  <si>
    <t>"střecha hlavní" (34,5*6,5)</t>
  </si>
  <si>
    <t>96</t>
  </si>
  <si>
    <t>28376R24</t>
  </si>
  <si>
    <t>deska izolační PIR 1250 x 625 x 40mm</t>
  </si>
  <si>
    <t>727147735</t>
  </si>
  <si>
    <t>Poznámka k položce:
PIR desky s oboustranným minerálním rounem, λ=0,029W.m-1.K-1</t>
  </si>
  <si>
    <t>356,55*1,1 'Přepočtené koeficientem množství</t>
  </si>
  <si>
    <t>97</t>
  </si>
  <si>
    <t>713141211</t>
  </si>
  <si>
    <t>Montáž izolace tepelné střech plochých atikové klíny</t>
  </si>
  <si>
    <t>238633261</t>
  </si>
  <si>
    <t>33,35+4,9+47,5</t>
  </si>
  <si>
    <t>98</t>
  </si>
  <si>
    <t>63152006</t>
  </si>
  <si>
    <t>klín atikový přechodný plochých střech tl.60 x 60 mm</t>
  </si>
  <si>
    <t>682592594</t>
  </si>
  <si>
    <t>85,75*1,1 'Přepočtené koeficientem množství</t>
  </si>
  <si>
    <t>99</t>
  </si>
  <si>
    <t>713141331</t>
  </si>
  <si>
    <t>Montáž izolace tepelné střech plochých lepené za studena zplna, spádová vrstva</t>
  </si>
  <si>
    <t>527224547</t>
  </si>
  <si>
    <t>100</t>
  </si>
  <si>
    <t>28376141</t>
  </si>
  <si>
    <t>klín izolační z pěnového polystyrenu EPS 100 spádový</t>
  </si>
  <si>
    <t>431897423</t>
  </si>
  <si>
    <t>356,55*0,1 'Přepočtené koeficientem množství</t>
  </si>
  <si>
    <t>101</t>
  </si>
  <si>
    <t>998713202</t>
  </si>
  <si>
    <t>Přesun hmot procentní pro izolace tepelné v objektech v do 12 m</t>
  </si>
  <si>
    <t>194139858</t>
  </si>
  <si>
    <t>762</t>
  </si>
  <si>
    <t>Konstrukce tesařské</t>
  </si>
  <si>
    <t>102</t>
  </si>
  <si>
    <t>762341145</t>
  </si>
  <si>
    <t>Bednění střech rovných z cementotřískových desek tl 20 mm na pero a drážku šroubovaných na rošt</t>
  </si>
  <si>
    <t>-1045186935</t>
  </si>
  <si>
    <t>0,2*(33,35+4,9+47,5)</t>
  </si>
  <si>
    <t>(33,35*0,4)+(4,9*0,4)+(47,5*0,4)</t>
  </si>
  <si>
    <t>103</t>
  </si>
  <si>
    <t>762420023</t>
  </si>
  <si>
    <t>Obložení stropu z cementotřískových desek tl 12,5 mm nebroušených na pero a drážku šroubovaných</t>
  </si>
  <si>
    <t>-1391398405</t>
  </si>
  <si>
    <t>104</t>
  </si>
  <si>
    <t>762495000</t>
  </si>
  <si>
    <t>Spojovací prostředky pro montáž olištování, obložení stropů, střešních podhledů a stěn</t>
  </si>
  <si>
    <t>-1190510728</t>
  </si>
  <si>
    <t>105</t>
  </si>
  <si>
    <t>998762202</t>
  </si>
  <si>
    <t>Přesun hmot procentní pro kce tesařské v objektech v do 12 m</t>
  </si>
  <si>
    <t>-2127555841</t>
  </si>
  <si>
    <t>763</t>
  </si>
  <si>
    <t>Konstrukce suché výstavby</t>
  </si>
  <si>
    <t>106</t>
  </si>
  <si>
    <t>763111333</t>
  </si>
  <si>
    <t>SDK příčka tl 100 mm profil CW+UW 75 desky 1xA/H2 12,5 TI 60 mm EI 30 Rw 45 dB</t>
  </si>
  <si>
    <t>1610526462</t>
  </si>
  <si>
    <t>2,65*(5,55+5,55+2,15+2,235+2,035+2,235+5,55+2,335+2,335+5,55+2,035)</t>
  </si>
  <si>
    <t>2,85*(2,235+2,235+2,335+2,335+5,5)</t>
  </si>
  <si>
    <t>107</t>
  </si>
  <si>
    <t>763111431</t>
  </si>
  <si>
    <t>SDK příčka tl 100 mm profil CW+UW 50 desky 2xA/H2 12,5 TI 50 mm EI 60 Rw 50 dB</t>
  </si>
  <si>
    <t>-722710237</t>
  </si>
  <si>
    <t>2,85*(9,55+4,67)</t>
  </si>
  <si>
    <t>108</t>
  </si>
  <si>
    <t>763111717</t>
  </si>
  <si>
    <t>SDK příčka základní penetrační nátěr</t>
  </si>
  <si>
    <t>260565812</t>
  </si>
  <si>
    <t>2,0*(141,258+40,527+60,563+91,713+79,218)</t>
  </si>
  <si>
    <t>109</t>
  </si>
  <si>
    <t>763111741</t>
  </si>
  <si>
    <t>Montáž parotěsné zábrany do SDK příčky</t>
  </si>
  <si>
    <t>757764482</t>
  </si>
  <si>
    <t>826,558+833,663</t>
  </si>
  <si>
    <t>110</t>
  </si>
  <si>
    <t>28329274</t>
  </si>
  <si>
    <t>folie parotěsná (viz specifikace)</t>
  </si>
  <si>
    <t>33582481</t>
  </si>
  <si>
    <t>Poznámka k položce:
třívrstvá koextrudovaná PE membrána, Sd větší než 107</t>
  </si>
  <si>
    <t>1660,221*1,1 'Přepočtené koeficientem množství</t>
  </si>
  <si>
    <t>111</t>
  </si>
  <si>
    <t>763111771</t>
  </si>
  <si>
    <t>Příplatek k SDK příčce za rovinnost kvality Q3</t>
  </si>
  <si>
    <t>1045401507</t>
  </si>
  <si>
    <t>112</t>
  </si>
  <si>
    <t>763112315</t>
  </si>
  <si>
    <t>SDK příčka tl 200 mm zdvojený profil CW+UW desky 1xA/H2 12,5 TI 50+50 mm EI 60 Rw 64 dB</t>
  </si>
  <si>
    <t>-298001706</t>
  </si>
  <si>
    <t>2,85*(5,55+1,15+1,15+1,15+1,15+5,55+5,55)</t>
  </si>
  <si>
    <t>113</t>
  </si>
  <si>
    <t>763112318</t>
  </si>
  <si>
    <t>SDK příčka tl 200 mm zdvojený profil CW+UW desky 2xA/H2 12,5 TI 50+50 mm EI 60 Rw 65dB</t>
  </si>
  <si>
    <t>1017688933</t>
  </si>
  <si>
    <t>2,85*(5,55+5,55+4,43+5,55+5,55+5,55)</t>
  </si>
  <si>
    <t>114</t>
  </si>
  <si>
    <t>763112325</t>
  </si>
  <si>
    <t>SDK příčka tl 200 mm zdvojený profil CW+UW desky 1xH2DF 12,5 TI 50+50 mm EI 90 Rw 64 dB</t>
  </si>
  <si>
    <t>1906741359</t>
  </si>
  <si>
    <t>5,68</t>
  </si>
  <si>
    <t>2,65*(5,55+5,55+5,55+5,55+5,55)</t>
  </si>
  <si>
    <t>115</t>
  </si>
  <si>
    <t>763121428</t>
  </si>
  <si>
    <t xml:space="preserve">SDK stěna předsazená profil CW+UW 75 deska 1xA/H2 12,5 TI 40 mm </t>
  </si>
  <si>
    <t>-109174189</t>
  </si>
  <si>
    <t>2,85*(79,1)</t>
  </si>
  <si>
    <t>116</t>
  </si>
  <si>
    <t>763121465</t>
  </si>
  <si>
    <t xml:space="preserve">SDK stěna předsazená profil CW+UW 50 desky 2xH2DF 12,5 TI 50 mm 50 kg/m3 </t>
  </si>
  <si>
    <t>-1974011520</t>
  </si>
  <si>
    <t>2,65*(20,92+30,7+16)</t>
  </si>
  <si>
    <t>2,65*(45,1+45,1)</t>
  </si>
  <si>
    <t>2,65*(26,1)</t>
  </si>
  <si>
    <t>117</t>
  </si>
  <si>
    <t>763121467</t>
  </si>
  <si>
    <t>SDK stěna předsazená profil CW+UW desky 2xH2DF 15 TI 50 mm 50 kg/m3</t>
  </si>
  <si>
    <t>-573045833</t>
  </si>
  <si>
    <t>2,65*(45,6)</t>
  </si>
  <si>
    <t>118</t>
  </si>
  <si>
    <t>763121473</t>
  </si>
  <si>
    <t>SDK stěna předsazená instalační profil CW+UW desky 2xH2DF 15 bez TI EI 60</t>
  </si>
  <si>
    <t>-1700747325</t>
  </si>
  <si>
    <t>1,65*(0,9+0,9+0,9+0,9+0,9+0,9+0,9)</t>
  </si>
  <si>
    <t>1,75*(0,95+2,4+0,9+2,4+0,95+0,9+0,9+0,95)</t>
  </si>
  <si>
    <t>119</t>
  </si>
  <si>
    <t>763121714</t>
  </si>
  <si>
    <t>SDK stěna předsazená základní penetrační nátěr</t>
  </si>
  <si>
    <t>29522673</t>
  </si>
  <si>
    <t>1*(225,435+487,388+120,84)</t>
  </si>
  <si>
    <t>120</t>
  </si>
  <si>
    <t>763121761</t>
  </si>
  <si>
    <t>Příplatek k SDK stěně předsazené za rovinnost kvality Q3</t>
  </si>
  <si>
    <t>182818643</t>
  </si>
  <si>
    <t>121</t>
  </si>
  <si>
    <t>763131533</t>
  </si>
  <si>
    <t>SDK podhled deska 1xDF 12,5 TI 60 mm 50 kg/m3 jednovrstvá spodní kce profil CD+UD</t>
  </si>
  <si>
    <t>275118865</t>
  </si>
  <si>
    <t>"S14" 159,23</t>
  </si>
  <si>
    <t>122</t>
  </si>
  <si>
    <t>763131542</t>
  </si>
  <si>
    <t>SDK podhled desky 2xDF 12,5 TI 80 mm 40 kg/m3 jednovrstvá spodní kce profil CD+UD</t>
  </si>
  <si>
    <t>589298438</t>
  </si>
  <si>
    <t>"S17" 36,29</t>
  </si>
  <si>
    <t>"S10" 38,77+135,02</t>
  </si>
  <si>
    <t>"S12" 37,85</t>
  </si>
  <si>
    <t>123</t>
  </si>
  <si>
    <t>763131544</t>
  </si>
  <si>
    <t>SDK podhled desky 2xDF 15 TI 60 mm 90 kg/m3 jednovrstvá spodní kce profil CD+UD</t>
  </si>
  <si>
    <t>231416459</t>
  </si>
  <si>
    <t>"S11" 92,68</t>
  </si>
  <si>
    <t>124</t>
  </si>
  <si>
    <t>763131571</t>
  </si>
  <si>
    <t>SDK podhled deska 1xH2DF 12,5 TI 60 mm 50 kg/m3 jednovrstvá spodní kce profil CD+UD</t>
  </si>
  <si>
    <t>268784654</t>
  </si>
  <si>
    <t>"S15" 16,86</t>
  </si>
  <si>
    <t>125</t>
  </si>
  <si>
    <t>763131582</t>
  </si>
  <si>
    <t>SDK podhled desky 2xH2DF 12,5 TI 80 mm 40 kg/m3 jednovrstvá spodní kce profil CD+UD</t>
  </si>
  <si>
    <t>2135520299</t>
  </si>
  <si>
    <t>"S13" 11,56+43,64</t>
  </si>
  <si>
    <t>126</t>
  </si>
  <si>
    <t>763131714</t>
  </si>
  <si>
    <t>SDK podhled základní penetrační nátěr</t>
  </si>
  <si>
    <t>-562891295</t>
  </si>
  <si>
    <t>159,23+247,93+92,68+16,86+55,2</t>
  </si>
  <si>
    <t>127</t>
  </si>
  <si>
    <t>763131751</t>
  </si>
  <si>
    <t>Montáž parotěsné zábrany do SDK podhledu</t>
  </si>
  <si>
    <t>1475970749</t>
  </si>
  <si>
    <t>128</t>
  </si>
  <si>
    <t>966336841</t>
  </si>
  <si>
    <t>571,9*1,1 'Přepočtené koeficientem množství</t>
  </si>
  <si>
    <t>129</t>
  </si>
  <si>
    <t>763131771</t>
  </si>
  <si>
    <t>Příplatek k SDK podhledu za rovinnost kvality Q3</t>
  </si>
  <si>
    <t>-1884688559</t>
  </si>
  <si>
    <t>130</t>
  </si>
  <si>
    <t>763164146</t>
  </si>
  <si>
    <t>SDK obklad kcí tvaru L š do 0,8 m desky 1xH2DF 15</t>
  </si>
  <si>
    <t>1445265255</t>
  </si>
  <si>
    <t>131</t>
  </si>
  <si>
    <t>763164166</t>
  </si>
  <si>
    <t>SDK obklad kcí tvaru L š přes 0,8 m desky 1xH2DF 15</t>
  </si>
  <si>
    <t>-84013966</t>
  </si>
  <si>
    <t>132</t>
  </si>
  <si>
    <t>763164346</t>
  </si>
  <si>
    <t>SDK obklad kcí uzavřeného tvaru š do 1,6 m desky 1xH2DF 15</t>
  </si>
  <si>
    <t>963529042</t>
  </si>
  <si>
    <t>133</t>
  </si>
  <si>
    <t>763755R01</t>
  </si>
  <si>
    <t>Dodávka a osazení veškerých doplňkových prvků SDK konstrukcí (lišt, profilů, výztužných profilů, ukončovacích prvků, dilatačních a přechodových prvků atd)</t>
  </si>
  <si>
    <t>-1811550377</t>
  </si>
  <si>
    <t>Poznámka k položce:
SYSTÉMOVÉ PROVEDENÍ (DLE KONKRÉTNÍHO DODAVATELE SYSTÉMU)</t>
  </si>
  <si>
    <t>"kompletní provedení dle specifikace PD a TZ  vč. všech souvisejících prací a dodávek"</t>
  </si>
  <si>
    <t>"rozsah a množství vztaženo na celkovou plochu SDK konstrukcí" 826,558+833,663+571,9</t>
  </si>
  <si>
    <t>134</t>
  </si>
  <si>
    <t>998763201</t>
  </si>
  <si>
    <t>Přesun hmot procentní pro dřevostavby v objektech v do 12 m</t>
  </si>
  <si>
    <t>-1468768682</t>
  </si>
  <si>
    <t>764</t>
  </si>
  <si>
    <t>Konstrukce klempířské</t>
  </si>
  <si>
    <t>135</t>
  </si>
  <si>
    <t>764463N01</t>
  </si>
  <si>
    <t>K-1 - D+M Oplechování vnějšího parapetu okna, materiál FeZn tl. 1,0mm, r.š. cca 270mm</t>
  </si>
  <si>
    <t>bm</t>
  </si>
  <si>
    <t>-1577689498</t>
  </si>
  <si>
    <t>Poznámka k položce: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klempířských prvků.</t>
  </si>
  <si>
    <t>136</t>
  </si>
  <si>
    <t>764463N02</t>
  </si>
  <si>
    <t>K-2 - D+M Oplechování vnějšího parapetu okna, materiál FeZn tl. 1,0mm, r.š. cca 270mm</t>
  </si>
  <si>
    <t>-1040525305</t>
  </si>
  <si>
    <t>137</t>
  </si>
  <si>
    <t>764463N03</t>
  </si>
  <si>
    <t>K-3 - D+M Oplechování vnějšího parapetu okna, materiál FeZn tl. 1,0mm, r.š. cca 270mm</t>
  </si>
  <si>
    <t>-1409514000</t>
  </si>
  <si>
    <t>138</t>
  </si>
  <si>
    <t>764463N04</t>
  </si>
  <si>
    <t>K-4 - D+M Okapový žlab střechy, materiál FeZn tl. 1,0mm, r.š. cca 560mm</t>
  </si>
  <si>
    <t>-957349091</t>
  </si>
  <si>
    <t>139</t>
  </si>
  <si>
    <t>764463N05</t>
  </si>
  <si>
    <t>K-5 - D+M Okapový svod kulatý, prům. 125mm, materiál FeZn tl. 1,0mm, r.š. cca 400mm</t>
  </si>
  <si>
    <t>780375945</t>
  </si>
  <si>
    <t>140</t>
  </si>
  <si>
    <t>764463N06</t>
  </si>
  <si>
    <t>K-6 - D+M Okapový žlab střechy, materiál FeZn tl. 1,0mm, r.š. cca 380mm</t>
  </si>
  <si>
    <t>-190784278</t>
  </si>
  <si>
    <t>141</t>
  </si>
  <si>
    <t>764463N07</t>
  </si>
  <si>
    <t>K-7 - D+M Okapový svod kulatý, prům. 100mm, materiál FeZn tl. 1,0mm, r.š. cca 400mm</t>
  </si>
  <si>
    <t>-663351055</t>
  </si>
  <si>
    <t>142</t>
  </si>
  <si>
    <t>764463N08</t>
  </si>
  <si>
    <t>K-8 - D+M Oplechování atiky, materiál FeZn tl. 1,0mm, r.š. cca 400mm</t>
  </si>
  <si>
    <t>-977163689</t>
  </si>
  <si>
    <t>143</t>
  </si>
  <si>
    <t>764463N09</t>
  </si>
  <si>
    <t>K-9 - D+M Oplechování ukončení střechy, materiál FeZn tl. 1,0mm, r.š. cca 260mm</t>
  </si>
  <si>
    <t>-780625685</t>
  </si>
  <si>
    <t>144</t>
  </si>
  <si>
    <t>998764202</t>
  </si>
  <si>
    <t>Přesun hmot procentní pro konstrukce klempířské v objektech v do 12 m</t>
  </si>
  <si>
    <t>-1272262871</t>
  </si>
  <si>
    <t>766</t>
  </si>
  <si>
    <t>Konstrukce truhlářské</t>
  </si>
  <si>
    <t>145</t>
  </si>
  <si>
    <t>766461N01</t>
  </si>
  <si>
    <t>O-01 - D+M Plastové okno jednokřídlé, 1200x650mm</t>
  </si>
  <si>
    <t>ks</t>
  </si>
  <si>
    <t>887659429</t>
  </si>
  <si>
    <t>Poznámka k položce: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oken.</t>
  </si>
  <si>
    <t>146</t>
  </si>
  <si>
    <t>766461N02</t>
  </si>
  <si>
    <t>O-02 - D+M Plastové okno dvoukřídlé, 1750x1350mm</t>
  </si>
  <si>
    <t>-1706661127</t>
  </si>
  <si>
    <t>147</t>
  </si>
  <si>
    <t>766461N03</t>
  </si>
  <si>
    <t>O-03 - D+M Plastové okno jednokřídlé, 600x1350mm</t>
  </si>
  <si>
    <t>1154659616</t>
  </si>
  <si>
    <t>148</t>
  </si>
  <si>
    <t>766461N04</t>
  </si>
  <si>
    <t>O-04 - D+M Plastové okno dvoukřídlé, 1750x650mm</t>
  </si>
  <si>
    <t>1622293747</t>
  </si>
  <si>
    <t>149</t>
  </si>
  <si>
    <t>766461N05</t>
  </si>
  <si>
    <t>T1 - D+M DTD laminátové parapety, rozměr 200x19mm</t>
  </si>
  <si>
    <t>1070425004</t>
  </si>
  <si>
    <t>Poznámka k položce: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truhlářských výrobků.</t>
  </si>
  <si>
    <t>150</t>
  </si>
  <si>
    <t>766461N06</t>
  </si>
  <si>
    <t>T2 - D+M DTD laminátové parapety, rozměr 200x19mm</t>
  </si>
  <si>
    <t>567298035</t>
  </si>
  <si>
    <t>151</t>
  </si>
  <si>
    <t>766461N07</t>
  </si>
  <si>
    <t>T3 - D+M DTD laminátové parapety, rozměr 200x19mm</t>
  </si>
  <si>
    <t>-391068534</t>
  </si>
  <si>
    <t>152</t>
  </si>
  <si>
    <t>766461N09</t>
  </si>
  <si>
    <t>TR1 - D+M Hranoly kotvené do cementotřískové desky pro ukončení střechy u okapu, rozměr 100x60mm</t>
  </si>
  <si>
    <t>-1862978551</t>
  </si>
  <si>
    <t>Poznámka k položce: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tesařských výrobků.</t>
  </si>
  <si>
    <t>153</t>
  </si>
  <si>
    <t>766461N10</t>
  </si>
  <si>
    <t>TR2 - D+M Cementotřískové desky atiky, rozměr 180x15mm</t>
  </si>
  <si>
    <t>-551645488</t>
  </si>
  <si>
    <t>154</t>
  </si>
  <si>
    <t>766461N11</t>
  </si>
  <si>
    <t>TR3 - D+M Cementotřískové desky atiky pavlače, rozměr 570x20mm</t>
  </si>
  <si>
    <t>1477055512</t>
  </si>
  <si>
    <t>155</t>
  </si>
  <si>
    <t>766461N12</t>
  </si>
  <si>
    <t>T4 - D+M Systémová sanitární příčka, včetně 2ks dveří 700x1850mm; stěna z vysokotlakého laminátu, tl. panelů 25mm, výška 2000mm</t>
  </si>
  <si>
    <t>-1542654803</t>
  </si>
  <si>
    <t>156</t>
  </si>
  <si>
    <t>766461N13</t>
  </si>
  <si>
    <t>T5 - D+M Systémová sanitární příčka, včetně 2ks dveří 700x1850mm; stěna z vysokotlakého laminátu, tl. panelů 25mm, výška 2000mm</t>
  </si>
  <si>
    <t>985963409</t>
  </si>
  <si>
    <t>157</t>
  </si>
  <si>
    <t>766461N14</t>
  </si>
  <si>
    <t>T6 - D+M Systémová sanitární příčka, včetně 3ks dveří 700x1850mm; stěna z vysokotlakého laminátu, tl. panelů 25mm, výška 2000mm</t>
  </si>
  <si>
    <t>-441132036</t>
  </si>
  <si>
    <t>158</t>
  </si>
  <si>
    <t>766461N15</t>
  </si>
  <si>
    <t>T7 - D+M Systémová sanitární příčka, včetně 2ks dveří 700x1850mm; stěna z vysokotlakého laminátu, tl. panelů 25mm, výška 2000mm</t>
  </si>
  <si>
    <t>214717391</t>
  </si>
  <si>
    <t>159</t>
  </si>
  <si>
    <t>766461N16</t>
  </si>
  <si>
    <t>T8 - D+M Kuchyňská linka, včetně všech spotřebičů a komponentů; délka 3500mm</t>
  </si>
  <si>
    <t>380025972</t>
  </si>
  <si>
    <t>160</t>
  </si>
  <si>
    <t>766461N17</t>
  </si>
  <si>
    <t>D10 - D+M Vnitřní dřevěné dveře, plné, 800x1970mm, včetně zárubně</t>
  </si>
  <si>
    <t>-432455468</t>
  </si>
  <si>
    <t>Poznámka k položce: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dveří 1.NP.</t>
  </si>
  <si>
    <t>161</t>
  </si>
  <si>
    <t>766461N18</t>
  </si>
  <si>
    <t>D11 - D+M Vnitřní dřevěné dveře, plné, 800x1970mm, včetně zárubně, dveřní mřížka 480x100mm</t>
  </si>
  <si>
    <t>1622055059</t>
  </si>
  <si>
    <t>162</t>
  </si>
  <si>
    <t>766461N19</t>
  </si>
  <si>
    <t>D12 - D+M Vnitřní dřevěné dveře, plné, 800x1970mm, včetně zárubně</t>
  </si>
  <si>
    <t>1076452771</t>
  </si>
  <si>
    <t>163</t>
  </si>
  <si>
    <t>766461N20</t>
  </si>
  <si>
    <t>D13 - D+M Vnitřní dřevěné dveře, plné, 800x1970mm, včetně zárubně</t>
  </si>
  <si>
    <t>-506539404</t>
  </si>
  <si>
    <t>164</t>
  </si>
  <si>
    <t>766461N21</t>
  </si>
  <si>
    <t>D22 - D+M Vnitřní dřevěné dveře plné, 800x1970mm, včetně zárubně</t>
  </si>
  <si>
    <t>995658910</t>
  </si>
  <si>
    <t>Poznámka k položce: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dveří 2.NP.</t>
  </si>
  <si>
    <t>165</t>
  </si>
  <si>
    <t>766461N22</t>
  </si>
  <si>
    <t>D23 - D+M Vnitřní dřevěné dveře plné, 700x1970mm, včetně zárubně, dveřní mřížka 400x100mm</t>
  </si>
  <si>
    <t>-149240493</t>
  </si>
  <si>
    <t>166</t>
  </si>
  <si>
    <t>766461N23</t>
  </si>
  <si>
    <t>D24 - D+M Vnitřní dřevěné dveře plné, 800x1970mm, včetně zárubně, dveřní mřížka 400x100mm</t>
  </si>
  <si>
    <t>-616454383</t>
  </si>
  <si>
    <t>167</t>
  </si>
  <si>
    <t>766461N24</t>
  </si>
  <si>
    <t>D25 - D+M Vnitřní dřevěné dveře plné, 800x1970mm, včetně zárubně, dveřní mřížka 400x100mm</t>
  </si>
  <si>
    <t>1092508192</t>
  </si>
  <si>
    <t>168</t>
  </si>
  <si>
    <t>766461N25</t>
  </si>
  <si>
    <t>D26 - D+M Vnitřní dřevěné dveře plné, 700x1970mm, včetně zárubně, dveřní mřížka 400x100mm</t>
  </si>
  <si>
    <t>638159915</t>
  </si>
  <si>
    <t>169</t>
  </si>
  <si>
    <t>766461N26</t>
  </si>
  <si>
    <t>D27 - D+M Vnitřní dřevěné dveře plné, 700x1970mm, včetně zárubně, dveřní mřížka 400x100mm</t>
  </si>
  <si>
    <t>-1218202826</t>
  </si>
  <si>
    <t>170</t>
  </si>
  <si>
    <t>766461N27</t>
  </si>
  <si>
    <t>D28 - D+M Vnitřní dřevěné dveře plné, 800x1970mm, včetně zárubně, dveřní mřížka 400x100mm</t>
  </si>
  <si>
    <t>1789754190</t>
  </si>
  <si>
    <t>171</t>
  </si>
  <si>
    <t>766461N28</t>
  </si>
  <si>
    <t>D29 - D+M Vnitřní dřevěné dveře plné, 800x1970mm, včetně zárubně, dveřní mřížka 400x100mm</t>
  </si>
  <si>
    <t>1564653262</t>
  </si>
  <si>
    <t>172</t>
  </si>
  <si>
    <t>766461N29</t>
  </si>
  <si>
    <t>D30 - D+M Vnitřní dřevěné dveře plné, 700x1970mm, včetně zárubně, dveřní mřížka 400x100mm</t>
  </si>
  <si>
    <t>748188916</t>
  </si>
  <si>
    <t>173</t>
  </si>
  <si>
    <t>766461N30</t>
  </si>
  <si>
    <t>D31 - D+M Vnitřní dřevěné dveře plné, 800x1970mm, včetně zárubně</t>
  </si>
  <si>
    <t>-835828017</t>
  </si>
  <si>
    <t>174</t>
  </si>
  <si>
    <t>766461N31</t>
  </si>
  <si>
    <t>D43 - D+M Vnitřní dřevěné dveře plné, 800x1970mm, včetně zárubně</t>
  </si>
  <si>
    <t>79553129</t>
  </si>
  <si>
    <t>Poznámka k položce: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dveří 3.NP.</t>
  </si>
  <si>
    <t>175</t>
  </si>
  <si>
    <t>766461N32</t>
  </si>
  <si>
    <t>D44 - D+M Vnitřní dřevěné dveře plné, 800x1970mm, včetně zárubně</t>
  </si>
  <si>
    <t>325941552</t>
  </si>
  <si>
    <t>176</t>
  </si>
  <si>
    <t>766461N33</t>
  </si>
  <si>
    <t>D45 - D+M Vnitřní dřevěné dveře plné, 800x1970mm, včetně zárubně</t>
  </si>
  <si>
    <t>-1466723476</t>
  </si>
  <si>
    <t>177</t>
  </si>
  <si>
    <t>766461N34</t>
  </si>
  <si>
    <t>D46 - D+M Vnitřní dřevěné dveře plné, 800x1970mm, včetně zárubně</t>
  </si>
  <si>
    <t>-117914358</t>
  </si>
  <si>
    <t>178</t>
  </si>
  <si>
    <t>766461N35</t>
  </si>
  <si>
    <t>D47 - D+M Vnitřní dřevěné dveře plné, 800x1970mm, včetně zárubně, dveřní mřížka 480x100mm</t>
  </si>
  <si>
    <t>-670468309</t>
  </si>
  <si>
    <t>179</t>
  </si>
  <si>
    <t>766461N36</t>
  </si>
  <si>
    <t>D48 - D+M Vnitřní dřevěné dveře plné, 700x1970mm, včetně zárubně, dveřní mřížka 480x100mm</t>
  </si>
  <si>
    <t>-1528077833</t>
  </si>
  <si>
    <t>180</t>
  </si>
  <si>
    <t>766461N37</t>
  </si>
  <si>
    <t>D49 - D+M Vnitřní dřevěné dveře plné, 700x1970mm, včetně zárubně, dveřní mřížka 480x100mm</t>
  </si>
  <si>
    <t>1221724720</t>
  </si>
  <si>
    <t>181</t>
  </si>
  <si>
    <t>766461N38</t>
  </si>
  <si>
    <t>D50 - D+M Vnitřní dřevěné dveře plné, 700x1970mm, včetně zárubně, dveřní mřížka 480x100mm</t>
  </si>
  <si>
    <t>958303451</t>
  </si>
  <si>
    <t>182</t>
  </si>
  <si>
    <t>766461N39</t>
  </si>
  <si>
    <t>D51 - D+M Vnitřní dřevěné dveře plné, 800x1970mm, včetně zárubně, dveřní mřížka 480x100mm</t>
  </si>
  <si>
    <t>-5433047</t>
  </si>
  <si>
    <t>183</t>
  </si>
  <si>
    <t>766461N40</t>
  </si>
  <si>
    <t>D52 - D+M Vnitřní dřevěné dveře plné, 800x1970mm, včetně zárubně, dveřní mřížka 480x100mm</t>
  </si>
  <si>
    <t>-425921067</t>
  </si>
  <si>
    <t>184</t>
  </si>
  <si>
    <t>766461N41</t>
  </si>
  <si>
    <t>D53 - D+M Vnitřní dřevěné dveře plné, 800x1970mm, včetně zárubně</t>
  </si>
  <si>
    <t>-1866741278</t>
  </si>
  <si>
    <t>185</t>
  </si>
  <si>
    <t>766461N42</t>
  </si>
  <si>
    <t>D54 - D+M Vnitřní dřevěné dveře plné, 800x1970mm, včetně zárubně</t>
  </si>
  <si>
    <t>167682540</t>
  </si>
  <si>
    <t>186</t>
  </si>
  <si>
    <t>766461N43</t>
  </si>
  <si>
    <t>D55 - D+M Vnitřní dřevěné dveře, plné, 800x1970mm, včetně zárubně, požární odolnost EW 15 DP3</t>
  </si>
  <si>
    <t>-465231541</t>
  </si>
  <si>
    <t>187</t>
  </si>
  <si>
    <t>766629214</t>
  </si>
  <si>
    <t>Příplatek k montáži oken rovné ostění připojovací spára do 15 mm - páska</t>
  </si>
  <si>
    <t>553969517</t>
  </si>
  <si>
    <t>Poznámka k položce:
Specifikace:
-vnitřní parotěsná páska
-vnější vodotěsná paropropustná páska
------------------------------------------------</t>
  </si>
  <si>
    <t>188</t>
  </si>
  <si>
    <t>998766202</t>
  </si>
  <si>
    <t>Přesun hmot procentní pro konstrukce truhlářské v objektech v do 12 m</t>
  </si>
  <si>
    <t>-464975577</t>
  </si>
  <si>
    <t>767</t>
  </si>
  <si>
    <t>Konstrukce zámečnické</t>
  </si>
  <si>
    <t>189</t>
  </si>
  <si>
    <t>767462N01</t>
  </si>
  <si>
    <t>Z-1 - D+M Venkovní žaluzie 1750x1350mm, AL žaluzie šířky 70mm, tvaru písmene Z</t>
  </si>
  <si>
    <t>-21847183</t>
  </si>
  <si>
    <t>Poznámka k položce: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zámečnických prvků.</t>
  </si>
  <si>
    <t>190</t>
  </si>
  <si>
    <t>767462N02</t>
  </si>
  <si>
    <t>Z-2 - D+M Venkovní žaluzie 1200x650mm, AL žaluzie šířky 70mm, tvaru písmene Z</t>
  </si>
  <si>
    <t>-783014342</t>
  </si>
  <si>
    <t>191</t>
  </si>
  <si>
    <t>767462N03</t>
  </si>
  <si>
    <t>Z-3 - D+M Ocelové mříž na okno, 1360x810mm, 5ks</t>
  </si>
  <si>
    <t>1734087819</t>
  </si>
  <si>
    <t>192</t>
  </si>
  <si>
    <t>767462N04</t>
  </si>
  <si>
    <t>Z-4 - D+M Ocelové mříž na okno, 1910x1510mm, 9ks</t>
  </si>
  <si>
    <t>-647829518</t>
  </si>
  <si>
    <t>193</t>
  </si>
  <si>
    <t>767462N05</t>
  </si>
  <si>
    <t>Z-5 - D+M Sřešní výlez na plochou střechu, systémový výrobek, vnitřní otvor rozměru min. 900x900mm</t>
  </si>
  <si>
    <t>2021864362</t>
  </si>
  <si>
    <t>194</t>
  </si>
  <si>
    <t>767462N06</t>
  </si>
  <si>
    <t>Z-6 - D+M Rám pro VZT, ocelový rám z válcovaných profilů UPE 120</t>
  </si>
  <si>
    <t>145462599</t>
  </si>
  <si>
    <t>195</t>
  </si>
  <si>
    <t>767462N07</t>
  </si>
  <si>
    <t>Z-7 - D+M Zábradlí schodiště, ocelová svařovaná kce zábradlí schodiště, výška 1000mm</t>
  </si>
  <si>
    <t>894890465</t>
  </si>
  <si>
    <t>196</t>
  </si>
  <si>
    <t>767462N08</t>
  </si>
  <si>
    <t>Z-8, 10 - D+M Zábradlí podesty u schodiště Z8, ocelová svařovaná kce zábradlí podesty u schodiště</t>
  </si>
  <si>
    <t>-396258666</t>
  </si>
  <si>
    <t>197</t>
  </si>
  <si>
    <t>767462N09</t>
  </si>
  <si>
    <t>Z-9, 9' - D+M Zábradlí podesty pavlače Z9, Z9', ocelová svařovaná kce zábradlí pavlače</t>
  </si>
  <si>
    <t>-1552392376</t>
  </si>
  <si>
    <t>198</t>
  </si>
  <si>
    <t>767462N10</t>
  </si>
  <si>
    <t>Z-11 - D+M Zábradlí podesty pavlače Z11, ocelová svařovaná kce zábradlí pavlače</t>
  </si>
  <si>
    <t>-527521485</t>
  </si>
  <si>
    <t>199</t>
  </si>
  <si>
    <t>767462N11</t>
  </si>
  <si>
    <t>Z-12 - D+M Podkladní ocelový profil IČ. 120</t>
  </si>
  <si>
    <t>-641158261</t>
  </si>
  <si>
    <t>200</t>
  </si>
  <si>
    <t>767462N12</t>
  </si>
  <si>
    <t>Z-13 - D+M Podlahový ocelový plech slzíčkový, š. 160mm, délka 950mm, tl. 8mm</t>
  </si>
  <si>
    <t>-1089611714</t>
  </si>
  <si>
    <t>201</t>
  </si>
  <si>
    <t>767462N13</t>
  </si>
  <si>
    <t>Z-14 - D+M Podlahový ocelový plech slzíčkový, š. 160mm, délka 1750mm, tl. 8mm</t>
  </si>
  <si>
    <t>1505813143</t>
  </si>
  <si>
    <t>202</t>
  </si>
  <si>
    <t>767462N14</t>
  </si>
  <si>
    <t>Z-15 - D+M Rolovací vrata, 4300x2100mm, hliníkové, vyplněné PUR pěnou, elektrický pohon trubkový</t>
  </si>
  <si>
    <t>457386669</t>
  </si>
  <si>
    <t>203</t>
  </si>
  <si>
    <t>767462N15</t>
  </si>
  <si>
    <t>D1 - D+M Venkovní ocelové dveře plné, s prahem, včetně zárubně, 800x2000mm</t>
  </si>
  <si>
    <t>-1416000207</t>
  </si>
  <si>
    <t>204</t>
  </si>
  <si>
    <t>767462N16</t>
  </si>
  <si>
    <t>D2 - D+M Venkovní ocelové dveře plné, s prahem, včetně zárubně, 1600x2000mm</t>
  </si>
  <si>
    <t>25458146</t>
  </si>
  <si>
    <t>205</t>
  </si>
  <si>
    <t>767462N17</t>
  </si>
  <si>
    <t>D3 - D+M Venkovní ocelové dveře plné, s prahem, včetně zárubně, 800x2000mm</t>
  </si>
  <si>
    <t>1006707226</t>
  </si>
  <si>
    <t>206</t>
  </si>
  <si>
    <t>767462N18</t>
  </si>
  <si>
    <t>D4 - D+M Venkovní ocelové dveře plné, s prahem, včetně zárubně, 1600x2000mm</t>
  </si>
  <si>
    <t>1019127368</t>
  </si>
  <si>
    <t>207</t>
  </si>
  <si>
    <t>767462N19</t>
  </si>
  <si>
    <t>D5 - D+M Venkovní ocelové dveře plné, s prahem, včetně zárubně, 800x1970mm</t>
  </si>
  <si>
    <t>1085264912</t>
  </si>
  <si>
    <t>208</t>
  </si>
  <si>
    <t>767462N20</t>
  </si>
  <si>
    <t>D6 - D+M Venkovní ocelové dveře plné, s prahem, včetně zárubně, 1600x2000mm</t>
  </si>
  <si>
    <t>-125440512</t>
  </si>
  <si>
    <t>209</t>
  </si>
  <si>
    <t>767462N21</t>
  </si>
  <si>
    <t>D7 - D+M Venkovní ocelové dveře plné, s prahem, včetně zárubně, 800x2000mm</t>
  </si>
  <si>
    <t>776381081</t>
  </si>
  <si>
    <t>210</t>
  </si>
  <si>
    <t>767462N22</t>
  </si>
  <si>
    <t>D8 - D+M Venkovní ocelové dveře plné, s prahem, včetně zárubně, 1600x2000mm</t>
  </si>
  <si>
    <t>-700290509</t>
  </si>
  <si>
    <t>211</t>
  </si>
  <si>
    <t>767462N23</t>
  </si>
  <si>
    <t>D9 - D+M Venkovní ocelové dveře plné, s prahem, včetně zárubně, 800x2000mm</t>
  </si>
  <si>
    <t>-1735649214</t>
  </si>
  <si>
    <t>212</t>
  </si>
  <si>
    <t>767462N24</t>
  </si>
  <si>
    <t>D20 - D+M Venkovní ocelové dveře plné, s prahem, včetně zárubně, 800x2000mm</t>
  </si>
  <si>
    <t>326287004</t>
  </si>
  <si>
    <t>213</t>
  </si>
  <si>
    <t>767462N25</t>
  </si>
  <si>
    <t>D21 - D+M Venkovní ocelové dveře plné, s prahem, včetně zárubně, 800x2000mm</t>
  </si>
  <si>
    <t>-809228040</t>
  </si>
  <si>
    <t>214</t>
  </si>
  <si>
    <t>767462N26</t>
  </si>
  <si>
    <t>D40 - D+M Venkovní ocelové dveře plné, s prahem, včetně zárubně, 800x2000mm</t>
  </si>
  <si>
    <t>2077366476</t>
  </si>
  <si>
    <t>215</t>
  </si>
  <si>
    <t>767462N27</t>
  </si>
  <si>
    <t>D41 - D+M Venkovní ocelové dveře plné, s prahem, včetně zárubně, 800x2000mm</t>
  </si>
  <si>
    <t>1112852310</t>
  </si>
  <si>
    <t>216</t>
  </si>
  <si>
    <t>767462N28</t>
  </si>
  <si>
    <t>D42 - D+M Venkovní ocelové dveře plné, s prahem, včetně zárubně, 800x2000mm</t>
  </si>
  <si>
    <t>561469038</t>
  </si>
  <si>
    <t>217</t>
  </si>
  <si>
    <t>998767202</t>
  </si>
  <si>
    <t>Přesun hmot procentní pro zámečnické konstrukce v objektech v do 12 m</t>
  </si>
  <si>
    <t>1959350701</t>
  </si>
  <si>
    <t>771</t>
  </si>
  <si>
    <t>Podlahy z dlaždic</t>
  </si>
  <si>
    <t>218</t>
  </si>
  <si>
    <t>771574131</t>
  </si>
  <si>
    <t>Montáž podlah keramických protiskluzných lepených flexibilním lepidlem do 50 ks/m2</t>
  </si>
  <si>
    <t>194577167</t>
  </si>
  <si>
    <t>219</t>
  </si>
  <si>
    <t>597612R04</t>
  </si>
  <si>
    <t>dlaždice keramické protiskluzné - dle specifikace PD a TZ</t>
  </si>
  <si>
    <t>-1841250638</t>
  </si>
  <si>
    <t>Poznámka k položce:
V jednotkové ceně zahrnuty náklady na veškeré doplňky a příslušenství dle PD a TZ.
(přechodové, dilatační a ukončovací lišty, ostatní doplňky)
---------------------------------------------------------------------
Jednotková cena zahrnuje dodávku keramických dlažeb vč. souvisejících obvodových soklů v= do 150 mm
---------------------------------------------------------------------</t>
  </si>
  <si>
    <t>90*1,15 'Přepočtené koeficientem množství</t>
  </si>
  <si>
    <t>220</t>
  </si>
  <si>
    <t>771579196</t>
  </si>
  <si>
    <t>Příplatek k montáž podlah keramických za spárování tmelem</t>
  </si>
  <si>
    <t>1617530828</t>
  </si>
  <si>
    <t>221</t>
  </si>
  <si>
    <t>771591111</t>
  </si>
  <si>
    <t>Podlahy penetrace podkladu</t>
  </si>
  <si>
    <t>1780734151</t>
  </si>
  <si>
    <t>222</t>
  </si>
  <si>
    <t>771591221</t>
  </si>
  <si>
    <t>455988555</t>
  </si>
  <si>
    <t>223</t>
  </si>
  <si>
    <t>771990112</t>
  </si>
  <si>
    <t>Vyrovnání podkladu samonivelační stěrkou tl 4 mm pevnosti 30 Mpa</t>
  </si>
  <si>
    <t>-1038730671</t>
  </si>
  <si>
    <t>Poznámka k položce:
Stěrková hmota na bázi pryskyřice.</t>
  </si>
  <si>
    <t>224</t>
  </si>
  <si>
    <t>781494R15</t>
  </si>
  <si>
    <t>Příplatek k vnitřním obladům za dodávku a montáž ukončovacích, rohových a koutových profilů</t>
  </si>
  <si>
    <t>465177331</t>
  </si>
  <si>
    <t>Poznámka k položce:
Množství/rozsah - VZTAŽEN NA CELKOVOU PLOCHU vnitřních obkladů.
(specifikace materiálů dle PD a TZ)
------------------------------------------------------------------------------------</t>
  </si>
  <si>
    <t>225</t>
  </si>
  <si>
    <t>998771202</t>
  </si>
  <si>
    <t>Přesun hmot procentní pro podlahy z dlaždic v objektech v do 12 m</t>
  </si>
  <si>
    <t>-403538562</t>
  </si>
  <si>
    <t>776</t>
  </si>
  <si>
    <t>Podlahy povlakové</t>
  </si>
  <si>
    <t>226</t>
  </si>
  <si>
    <t>776111311</t>
  </si>
  <si>
    <t>Vysátí podkladu povlakových podlah</t>
  </si>
  <si>
    <t>-4424037</t>
  </si>
  <si>
    <t>11,98+300,62</t>
  </si>
  <si>
    <t>227</t>
  </si>
  <si>
    <t>776121111</t>
  </si>
  <si>
    <t>Vodou ředitelná penetrace savého podkladu povlakových podlah ředěná v poměru 1:3</t>
  </si>
  <si>
    <t>-1986310643</t>
  </si>
  <si>
    <t>228</t>
  </si>
  <si>
    <t>776141122</t>
  </si>
  <si>
    <t>Vyrovnání podkladu povlakových podlah stěrkou pevnosti 30 MPa tl 5 mm</t>
  </si>
  <si>
    <t>1130974492</t>
  </si>
  <si>
    <t>229</t>
  </si>
  <si>
    <t>776221221</t>
  </si>
  <si>
    <t>Lepení elektrostaticky vodivých čtverců z PVC standardním lepidlem</t>
  </si>
  <si>
    <t>1276199866</t>
  </si>
  <si>
    <t>Poznámka k položce:
V jednotkové ceně zahrnuty náklady na :
- spoj podlah svařováním
-montáž souvisejících obvodových soklů v= do 50 mm.
--------------------------------------------------------</t>
  </si>
  <si>
    <t>"S2" 11,98</t>
  </si>
  <si>
    <t>230</t>
  </si>
  <si>
    <t>284110R11</t>
  </si>
  <si>
    <t>dodávka povlakové podlahové krytiny - PVC el.vodivé - specifikace dle PD a TZ</t>
  </si>
  <si>
    <t>1404521648</t>
  </si>
  <si>
    <t>Poznámka k položce:
V jednotkové ceně zahrnuty náklady na veškeré doplňky a příslušenství dle PD a TZ.
(přechodové, dilatační a ukončovací lišty, ostatní doplňky)
---------------------------------------------------------------------
Jednotková cena zahrnuje dodávku systémového obvodového soklu v = do 50 mm 
---------------------------------------------------------------------
Syntetická, homogenní antistatická a chem.odolná krytina. Tloušťka min. 2mm,. 
Reakce na požár musí odpovídat hodnotám dle normy  EN 13501-1 vyhovující Třídě Bfl s1. 
Vodivost podlahy dle evropské normy 1081 (104 ≤ Rt ≤ 106). Obsahuje enkapsulované granule. 3060 g/m2, Protiskluz R9. Vznik el. náboje (kV) &lt; 2. Otěruvzdornost &lt; 4.0 mm3, skupina oděru- P. Systémové sokly u přechodu na zdivo (lišta 40/10) – voděodolné provedení</t>
  </si>
  <si>
    <t>11,98*1,15 'Přepočtené koeficientem množství</t>
  </si>
  <si>
    <t>231</t>
  </si>
  <si>
    <t>776231111</t>
  </si>
  <si>
    <t>Lepení podlahoviny z vinylu standardním lepidlem</t>
  </si>
  <si>
    <t>1963358336</t>
  </si>
  <si>
    <t>"S3" 11,98</t>
  </si>
  <si>
    <t>"S6" 131,24+157,4</t>
  </si>
  <si>
    <t>232</t>
  </si>
  <si>
    <t>284110R13</t>
  </si>
  <si>
    <t>dodávka povlakové podlahové krytiny - vinylové - specifikace dle PD a TZ</t>
  </si>
  <si>
    <t>1365585425</t>
  </si>
  <si>
    <t xml:space="preserve">Poznámka k položce:
V jednotkové ceně zahrnuty náklady na veškeré doplňky a příslušenství dle PD a TZ.
(přechodové, dilatační a ukončovací lišty, ostatní doplňky)
---------------------------------------------------------------------
Jednotková cena zahrnuje dodávku systémového obvodového soklu v = do 50 mm 
---------------------------------------------------------------------
Vinyl – vysokozátěžová podlahovina, požadovaný dekor dub světlý. 
Syntetická, dekorativní, antistatická a chem.odolná krytina, se zkosenými hranami. Tl. nášlapné vrstvy min. 0,7 mm, celková tl.2,5mm, 4395g/m2. Třída hořlavosti: Bfl-s1, Vznik el. náboje&lt; 2. Otěruvzdornost &lt; 2.0 mm3, skupina oděru- T. Pokládka lepením na vyrovnaný podklad. Ukončovací lišty u přechodu ke zdivu (soklové lišty). 
</t>
  </si>
  <si>
    <t>300,62*1,15 'Přepočtené koeficientem množství</t>
  </si>
  <si>
    <t>233</t>
  </si>
  <si>
    <t>998776202</t>
  </si>
  <si>
    <t>Přesun hmot procentní pro podlahy povlakové v objektech v do 12 m</t>
  </si>
  <si>
    <t>1418925135</t>
  </si>
  <si>
    <t>781</t>
  </si>
  <si>
    <t>Dokončovací práce - obklady</t>
  </si>
  <si>
    <t>234</t>
  </si>
  <si>
    <t>781414112</t>
  </si>
  <si>
    <t>Montáž obkladaček vnitřních keramických pravoúhlých do 25 ks/m2 lepených flexibilním lepidlem</t>
  </si>
  <si>
    <t>-496718514</t>
  </si>
  <si>
    <t>2,0*(9,7+9,7+15,17+15,17+(10,27*4)+6,37+11,17+6,37+11,17)</t>
  </si>
  <si>
    <t>0,8*(4,7)</t>
  </si>
  <si>
    <t>235</t>
  </si>
  <si>
    <t>597610R22</t>
  </si>
  <si>
    <t>dodávka vnitřních obkládaček keramických - specifikace dle PD a TZ</t>
  </si>
  <si>
    <t>-1832757839</t>
  </si>
  <si>
    <t xml:space="preserve">Poznámka k položce:
V jednotkové ceně zahrnuty náklady na veškeré doplňky a příslušenství dle PD a TZ.
(listely, dekory - specifikované v PD) 
---------------------------------------------------------------------
</t>
  </si>
  <si>
    <t>255,56*1,1 'Přepočtené koeficientem množství</t>
  </si>
  <si>
    <t>236</t>
  </si>
  <si>
    <t>781419191</t>
  </si>
  <si>
    <t>Příplatek k montáži obkladů vnitřních za plochu do 10 m2</t>
  </si>
  <si>
    <t>797377488</t>
  </si>
  <si>
    <t>237</t>
  </si>
  <si>
    <t>781419197</t>
  </si>
  <si>
    <t>Příplatek k montáži obkladů vnitřních za spárování silikonem</t>
  </si>
  <si>
    <t>1830557294</t>
  </si>
  <si>
    <t>238</t>
  </si>
  <si>
    <t>781469196</t>
  </si>
  <si>
    <t xml:space="preserve">Příplatek k montáži obkladů vnitřních za spáry tmelem </t>
  </si>
  <si>
    <t>-1608870069</t>
  </si>
  <si>
    <t>239</t>
  </si>
  <si>
    <t>1471333094</t>
  </si>
  <si>
    <t>240</t>
  </si>
  <si>
    <t>998781202</t>
  </si>
  <si>
    <t>Přesun hmot procentní pro obklady keramické v objektech v do 12 m</t>
  </si>
  <si>
    <t>1132970438</t>
  </si>
  <si>
    <t>784</t>
  </si>
  <si>
    <t>Dokončovací práce - malby a tapety</t>
  </si>
  <si>
    <t>241</t>
  </si>
  <si>
    <t>784181101</t>
  </si>
  <si>
    <t>Základní akrylátová jednonásobná penetrace podkladu v místnostech výšky do 3,80m</t>
  </si>
  <si>
    <t>1977526195</t>
  </si>
  <si>
    <t>242</t>
  </si>
  <si>
    <t>784221101</t>
  </si>
  <si>
    <t>Dvojnásobné bílé malby  ze směsí za sucha dobře otěruvzdorných v místnostech do 3,80 m</t>
  </si>
  <si>
    <t>1952811395</t>
  </si>
  <si>
    <t>Ostatní</t>
  </si>
  <si>
    <t>OST1</t>
  </si>
  <si>
    <t>Nosné konstrukce</t>
  </si>
  <si>
    <t>243</t>
  </si>
  <si>
    <t>OST1_R01</t>
  </si>
  <si>
    <t>Dodávka a montáž kompletních nosných konstrukcí _ kompletizované kontejnery _ Kontejner hlavní (viz specifikace)</t>
  </si>
  <si>
    <t>512</t>
  </si>
  <si>
    <t>1281934425</t>
  </si>
  <si>
    <t xml:space="preserve">Poznámka k položce:
Kompletní provedení dle specifikace PD a TZ včetně všech přímo souvisejících prací a dodávek.
------------------------------------------------------------------------------------------------------------------
Rozsah/specifikace:
Svislé konstrukce
Na ocelové rámové konstrukci budou uchyceny dřevěné či ocelové stojky pláště, které budou zvenku kapotovány cementotřískovou deskou tl. 20mm Vnitřní povrch kontejneru bude opatřech cementrotřískovou deskou tl. 15mm. 
Střešní kontejner bude opatřen prodlouženou vnější deskou cementotřískou tl. 20mm pro ukončení střechy, provedení atiky. Přesah desky na ocelový rám je 300mm. 
Mezi vnitřní a vnější deskou bude minerální vata tl. 100mm s parotěsnou ochranou. 
Kompletní příprava otvorů pro osazení veškerých výplní otvorů dle požadavku PD a TZ.
Vodorovné konstrukce
Mezi základním obvodovým rámem kontejneru (L profily) budou vevařeny ocelové tenkostěnné podlahové a stropní nosníky dle statického výpočtu. Rozmístění nosníků bude přizpůsobeno polohám procházejících zařízení – VZT potrubí, ocelový rám pro VZT na střeše, výlez na střechu, umístění schodiště, kotvení schodnic, zábradlí….
Podlaha bude zespodu ukončena ocelovým plechem zinkovaným tl. 0,5mm. Mezi nosníky bude 100mm minerální vaty. Na ocelové nosníky budou uchyceny podlahové cementotřískové desky.
Mezi ocelové stropní a podlahové válcované nosníky bude vložena minerální vata tl. 100mm (s parotěsnou ochranou).
Podlahové a stropní / střešní konstrukce budou ukončeny parozábranou a cementotřískovou deskou tl. 20-25 mm.
------------------------------------------------------
Ostatní neuvedené, ale PD požadované, dodávky / systémové doplňky a příslušenství.
------------------------------------------------------
V jednotkové ceně zahrnuty dodávky+výroba+přesuny+montážní práce včetně spojovacích a kotevních prvků. </t>
  </si>
  <si>
    <t>(251+207+207)</t>
  </si>
  <si>
    <t>244</t>
  </si>
  <si>
    <t>OST1_R02</t>
  </si>
  <si>
    <t>Dodávka a montáž kompletních nosných konstrukcí _ kompletizované kontejnery _ Kontejner pavlač (viz specifikace)</t>
  </si>
  <si>
    <t>-256686809</t>
  </si>
  <si>
    <t xml:space="preserve">Poznámka k položce:
Kompletní provedení dle specifikace PD a TZ včetně všech přímo souvisejících prací a dodávek.
------------------------------------------------------------------------------------------------------------------
Rozsah/specifikace:
-nosné a pomocné prvky OK  
-schodiště, zábradlí schodiště, 
-zábradlí pavlače
-podlahové nosníky + pororošty (v přízemí 1000kg/m2, v patrech 500kg/m2)
-podkladový nosný rošt podhledu (L 40/50, T 90/50 _ á 600 mm)
------------------------------------------------------
Ostatní neuvedené, ale PD požadované, dodávky / systémové doplňky a příslušenství.
------------------------------------------------------
V jednotkové ceně zahrnuty dodávky+výroba+přesuny+montážní práce včetně spojovacích a kotevních prvků. </t>
  </si>
  <si>
    <t>3*83</t>
  </si>
  <si>
    <t>D.1.3 - Požárně bezpečnostní řešení</t>
  </si>
  <si>
    <t xml:space="preserve">    OST-01 - Požárně bezpečnostní řešení </t>
  </si>
  <si>
    <t>OST-01</t>
  </si>
  <si>
    <t xml:space="preserve">Požárně bezpečnostní řešení </t>
  </si>
  <si>
    <t>795666P02</t>
  </si>
  <si>
    <t>Dodávka a sazení/umístění přenosných hasicích přístrojů - práškový s hasicí schodpností 21A/113B</t>
  </si>
  <si>
    <t>-1736322708</t>
  </si>
  <si>
    <t xml:space="preserve">Poznámka k položce:
Počet PHP je určen pro přístroje s náplní hasebné látky 6 kg u práškových.
Ruční hasicí přístroje se umísťují zpravidla na svislých stavebních konstrukcích (např. stěnách) tak, aby rukojeť přístroje byla 1 500 mm ±50 mm nad podlahou, na přístupném a dobře viditelném místě. Ruční hasicí přístroje se doporučuje umístit v blízkosti míst pravděpodobného vzniku požáru, u vchodů do místností, na únikových cestách apod.V těch případech, kde v požárním úseku je větší počet ručních hasicích přístrojů, rozmísťují se tak, aby jejich vzájemná vzdálenost byla 20 až 50 m.
</t>
  </si>
  <si>
    <t>"kompletní provedení dle specifikace PD a TZ vč. všech souvisejících prací dodávek, příslušenství a komponentů"</t>
  </si>
  <si>
    <t>"specifikace viz PBŘ" 8,0</t>
  </si>
  <si>
    <t>795666P03</t>
  </si>
  <si>
    <t>D+M Bezpečnostní a informativní tabulky</t>
  </si>
  <si>
    <t>-47767445</t>
  </si>
  <si>
    <t xml:space="preserve">Poznámka k položce:
Rozsah a rozmístění výstražných a bezpečnostních značek a tabulek (dále jen bezpečnostní tabulky)
Dle nařízení vlády č. 375/2017 Sb. budou v objektu umístěny informativní značky pro vyznačení únikových cest a únikových východů dle položky 6 přílohy k tomuto nařízení vlády. Pro vyznačení směru úniku budou použity značky NB.4.78, NE 12a, NE 12b a pro vyznačení únikových východů budou použity značky NE.10a, NE.10b. Značky budou rozmístěny tak, aby byly viditelné z každého místa. Přesné umístění značek bude upřesněno na místě stavby před kolaudačním řízení.
</t>
  </si>
  <si>
    <t>"kompletní provedení dle specifikace PD a TZ vč. všech souvisejících prací dodávek, příslušenství a komponentů dle výpisu"</t>
  </si>
  <si>
    <t xml:space="preserve">"specifikace viz PBŘ" </t>
  </si>
  <si>
    <t xml:space="preserve">"vysměrování úniku, únikových východů a cest" </t>
  </si>
  <si>
    <t xml:space="preserve">"označení umístění hasebních prostředků" </t>
  </si>
  <si>
    <t xml:space="preserve">"ostatní-jiné" </t>
  </si>
  <si>
    <t>"viz specifikace PBŘ - množství 1kus = kompletní zajištění pro celou stavbu" 1,0</t>
  </si>
  <si>
    <t>795666P04</t>
  </si>
  <si>
    <t>D+M utěsnění prostupů a průrazů (neuvedených v ostatních soupisech prací)</t>
  </si>
  <si>
    <t>1861182206</t>
  </si>
  <si>
    <t>D.1.4 - Technika prostředí staveb</t>
  </si>
  <si>
    <t>Úroveň 3:</t>
  </si>
  <si>
    <t>D.1.4.1 - Zdravotně technické instalace</t>
  </si>
  <si>
    <t>N00 - Technika prostředí staveb</t>
  </si>
  <si>
    <t>N00</t>
  </si>
  <si>
    <t>N00_R01</t>
  </si>
  <si>
    <t>Zdravotně technické instalace_ viz samostatný soupis prací</t>
  </si>
  <si>
    <t>394600739</t>
  </si>
  <si>
    <t>Zařízení vzduchotechniky_ viz samostatný soupis prací</t>
  </si>
  <si>
    <t>681003855</t>
  </si>
  <si>
    <t>Zařzení silnoproudé elektrotechniky_ viz samostatný soupis prací</t>
  </si>
  <si>
    <t>-1184365953</t>
  </si>
  <si>
    <t>Slaboproudá elektrotechnika_ viz samostatný soupis prací</t>
  </si>
  <si>
    <t>-644350249</t>
  </si>
  <si>
    <t>Vytápění _ viz samostatný soupis prací</t>
  </si>
  <si>
    <t>-1651810482</t>
  </si>
  <si>
    <t>N00 - Ostatní dodávky</t>
  </si>
  <si>
    <t>Ostatní dodávky</t>
  </si>
  <si>
    <t>Záchytný systém _ viz samostatný soupis prací</t>
  </si>
  <si>
    <t>-524688458</t>
  </si>
  <si>
    <t>SO 02 - ZASTŘEŠENÍ PARKOVACÍCH STÁNÍ</t>
  </si>
  <si>
    <t>2133394433</t>
  </si>
  <si>
    <t>(0,4*8*38)</t>
  </si>
  <si>
    <t>131201102</t>
  </si>
  <si>
    <t>Hloubení jam nezapažených v hornině tř. 3 objemu do 1000 m3</t>
  </si>
  <si>
    <t>-1469764216</t>
  </si>
  <si>
    <t>základové konstrukce</t>
  </si>
  <si>
    <t>2,95*2,95*2,15*14</t>
  </si>
  <si>
    <t>-1922778407</t>
  </si>
  <si>
    <t>"viz zpětný zápis" 2*248,995</t>
  </si>
  <si>
    <t>-2030103228</t>
  </si>
  <si>
    <t>"viz odkopávky" 121,6</t>
  </si>
  <si>
    <t>"viz hloubení jam" 12,95</t>
  </si>
  <si>
    <t>1872951344</t>
  </si>
  <si>
    <t>134,55*10 'Přepočtené koeficientem množství</t>
  </si>
  <si>
    <t>1575649973</t>
  </si>
  <si>
    <t>-632233378</t>
  </si>
  <si>
    <t>134,55*1,8 'Přepočtené koeficientem množství</t>
  </si>
  <si>
    <t>370297419</t>
  </si>
  <si>
    <t>(121,6+261,945)-134,55</t>
  </si>
  <si>
    <t>1121758234</t>
  </si>
  <si>
    <t>-1906893226</t>
  </si>
  <si>
    <t>1,2*1,2*0,1*14</t>
  </si>
  <si>
    <t>275321411</t>
  </si>
  <si>
    <t>Základové patky ze ŽB bez zvýšených nároků na prostředí tř. C 20/25</t>
  </si>
  <si>
    <t>1952085705</t>
  </si>
  <si>
    <t>(1*1*0,5*14)+(0,5*0,5*1,7*14)</t>
  </si>
  <si>
    <t>275351121</t>
  </si>
  <si>
    <t>Zřízení bednění základových patek</t>
  </si>
  <si>
    <t>-608471465</t>
  </si>
  <si>
    <t>(4,0*0,5*14)+(2,0*1,7*14)</t>
  </si>
  <si>
    <t>275351122</t>
  </si>
  <si>
    <t>Odstranění bednění základových patek</t>
  </si>
  <si>
    <t>773239580</t>
  </si>
  <si>
    <t>275361821</t>
  </si>
  <si>
    <t>Výztuž základových patek betonářskou ocelí 10 505 (R)</t>
  </si>
  <si>
    <t>-1621594055</t>
  </si>
  <si>
    <t>0,12591</t>
  </si>
  <si>
    <t>"přesahy a ostatní" 0,1*0,126</t>
  </si>
  <si>
    <t>275362021</t>
  </si>
  <si>
    <t>Výztuž základových patek svařovanými sítěmi Kari</t>
  </si>
  <si>
    <t>-1025669074</t>
  </si>
  <si>
    <t>0,30496</t>
  </si>
  <si>
    <t>"přesahy a ostatní" 0,2*0,305</t>
  </si>
  <si>
    <t>-1224530304</t>
  </si>
  <si>
    <t>1,2*1,2*14</t>
  </si>
  <si>
    <t>998014211</t>
  </si>
  <si>
    <t>Přesun hmot pro objekty jednopodlažní z kovových prvků</t>
  </si>
  <si>
    <t>2093020841</t>
  </si>
  <si>
    <t>764432R01</t>
  </si>
  <si>
    <t>K-01 - D+M žlab hranatý , rš 560 mm _ TiZn tl. 0,7 mm _ kompletní systémové řešení</t>
  </si>
  <si>
    <t>-1948714410</t>
  </si>
  <si>
    <t>Poznámka k položce:
Kompletní provedení dle specifikace PD a TZ vč. všech souvisejících prací dodávek, příslušenství a komponentů dle výpisu. V jednotkové ceně započítáno: dodávka, výroba, montáž/osazení/kotvení (vč.kotvících prvků), povrchová úprava. Kompletní specifikace viz výpis klempířských výrobků.</t>
  </si>
  <si>
    <t>764432R02</t>
  </si>
  <si>
    <t>K-02 - D+M okapní svod kruhový , rš 400 mm _ TiZn tl. 0,7 mm _ kompletní systémové řešení</t>
  </si>
  <si>
    <t>-2050786773</t>
  </si>
  <si>
    <t>3*2,8</t>
  </si>
  <si>
    <t>998764201</t>
  </si>
  <si>
    <t>Přesun hmot procentní pro konstrukce klempířské</t>
  </si>
  <si>
    <t>-1766957780</t>
  </si>
  <si>
    <t>767015R01</t>
  </si>
  <si>
    <t>D+M ocelových a zámečnických prvků / konstrukcí</t>
  </si>
  <si>
    <t>-313407556</t>
  </si>
  <si>
    <t>"viz v.č. D.1.2_102/103" 7296,5+(15*6,2*35,21)</t>
  </si>
  <si>
    <t>"ostatní drobné související prvky" 0,1*10571,03</t>
  </si>
  <si>
    <t>998767201</t>
  </si>
  <si>
    <t>Přesun hmot procentní pro zámečnické konstrukce</t>
  </si>
  <si>
    <t>1236256935</t>
  </si>
  <si>
    <t>-811593301</t>
  </si>
  <si>
    <t>D.1.4.2 - Silnoproudá elektrotechnika</t>
  </si>
  <si>
    <t>1057462419</t>
  </si>
  <si>
    <t>SO 03 - OPLOCENÍ</t>
  </si>
  <si>
    <t>131203101</t>
  </si>
  <si>
    <t>Hloubení jam ručním nebo pneum nářadím v soudržných horninách tř. 3</t>
  </si>
  <si>
    <t>1022842070</t>
  </si>
  <si>
    <t>"základové patky" (45*0,3*0,3*0,9)+(0,5*0,5*0,9*4)</t>
  </si>
  <si>
    <t>-2027712003</t>
  </si>
  <si>
    <t>"předpoklad" ((45*0,3*0,3*0,9)+(0,5*0,5*0,9*4))*0,9</t>
  </si>
  <si>
    <t>-297994216</t>
  </si>
  <si>
    <t>4,091*10 'Přepočtené koeficientem množství</t>
  </si>
  <si>
    <t>1103366188</t>
  </si>
  <si>
    <t>1416547743</t>
  </si>
  <si>
    <t>4,091*1,8 'Přepočtené koeficientem množství</t>
  </si>
  <si>
    <t>1075752198</t>
  </si>
  <si>
    <t>"předpoklad" 4,545-4,091</t>
  </si>
  <si>
    <t>-1365805188</t>
  </si>
  <si>
    <t>"základové patky" (45*0,3*0,3*0,1)+(0,5*0,5*0,1*4)</t>
  </si>
  <si>
    <t>275321311</t>
  </si>
  <si>
    <t>Základové patky ze ŽB bez zvýšených nároků na prostředí tř. C 16/20</t>
  </si>
  <si>
    <t>-1606812738</t>
  </si>
  <si>
    <t>(45*0,3*0,3*0,8)+(0,5*0,5*0,8*4)</t>
  </si>
  <si>
    <t>-580404495</t>
  </si>
  <si>
    <t>"předpoklad" 50/1000*4,04</t>
  </si>
  <si>
    <t>998232110</t>
  </si>
  <si>
    <t>Přesun hmot pro oplocení v do 3 m</t>
  </si>
  <si>
    <t>-1425400144</t>
  </si>
  <si>
    <t xml:space="preserve">Dodávka, výroba a montáž zámečnických výrobků _ VSTUPNÍ BRANKA 1200/2000 mm </t>
  </si>
  <si>
    <t>-207351608</t>
  </si>
  <si>
    <t>Poznámka k položce:
Kompletní provedení dle specifikace PD a TZ včetně všech přímo souvisejících prací a dodávek.
------------------------------------------------------------------------------------------------------------------
-dodávky _ dle specifikace PD a TZ
-dodávka kotevních prvků, doplňků a systémového příslušenství
-veškeré přesuny a montážní práce
------------------------------------------
-kompletní povrchové úpravy výrobků
-ostatní, jinde neuvedené, související práce a dodávky potřebné k provedení dle specifikace PD a TZ</t>
  </si>
  <si>
    <t>"viz v.č. D.1.1_103, TZ</t>
  </si>
  <si>
    <t>1,0</t>
  </si>
  <si>
    <t>767015R02</t>
  </si>
  <si>
    <t xml:space="preserve">Dodávka, výroba a montáž zámečnických výrobků _ VJEZDOVÁ AUTOMATICKÁ BRÁNA 5250/2000 mm </t>
  </si>
  <si>
    <t>-363029931</t>
  </si>
  <si>
    <t>767015R03</t>
  </si>
  <si>
    <t>Dodávka, výroba a montáž zámečnických výrobků _ oplocení-PLETIVOVÉ PANELY včetně podhrabových desek ( v=2530+300 mm)</t>
  </si>
  <si>
    <t>793805817</t>
  </si>
  <si>
    <t>Poznámka k položce:
Kompletní provedení dle specifikace PD a TZ včetně všech přímo souvisejících prací a dodávek.
------------------------------------------------------------------------------------------------------------------
-dodávky _ dle specifikace PD a TZ
-dodávka kotevních prvků, doplňků a systémového příslušenství
-veškeré přesuny a montážní práce
------------------------------------------
-kompletní povrchové úpravy výrobků
-ostatní, jinde neuvedené, související práce a dodávky potřebné k provedení dle specifikace PD a TZ
------------------------------------------
Oplocení areálu bude novým systémovým pletivovým plotem výšky 2m s podhrabovými deskami v 300mm  systémovými panely výšky 1630mm. Panely budou s obdélníkovými oky 50x200mm, jež budou vymezeny svislými pruty pr. 5mm a dvěmi vodorovnými pruty 6mm. Podhrabová deska bude betonová, hladká v. 300mm, délky 2450mm tl. 50mm. Uložená bude do ocelových pozinkovaných držáků podhrabových desek. Rozteč čtvercových ocelových sloupků 60x60x2mm bude 2530mm. Rozteče pečlivě vyměřit. Sloupky budou zakončeny plastovými krytkami černými. Celková délka sloupků bude 2600mm. Pletivo, sloupky, držáky – žárově zinkované. Kratší plotové panely neřezat, stříhat.</t>
  </si>
  <si>
    <t>104,0</t>
  </si>
  <si>
    <t>IO 01 - ZPEVNĚNÉ PLOCHY</t>
  </si>
  <si>
    <t>N00 - Provozní a inženýrské objekty</t>
  </si>
  <si>
    <t>Provozní a inženýrské objekty</t>
  </si>
  <si>
    <t>Zpevněné plochy_ viz samostatný soupis prací</t>
  </si>
  <si>
    <t>-2010877630</t>
  </si>
  <si>
    <t>IO 03 - PŘÍPOJKA HORKOVODU</t>
  </si>
  <si>
    <t>PŘÍPOJKA HORKOVODU_ viz samostatný soupis prací</t>
  </si>
  <si>
    <t>1298441471</t>
  </si>
  <si>
    <t>IO 04.1 - PRODLOUŽENÍ VODOVODU</t>
  </si>
  <si>
    <t>PRODLOUŽENÍ VODOVODU_ viz samostatný soupis prací</t>
  </si>
  <si>
    <t>-2109968149</t>
  </si>
  <si>
    <t>IO 04.2 - VODOVODNÍ PŘÍPOJKA</t>
  </si>
  <si>
    <t>VODOVODNÍ PŘÍPOJKA_ viz samostatný soupis prací</t>
  </si>
  <si>
    <t>-1136422937</t>
  </si>
  <si>
    <t>IO 06 - PRODLOUŽENÍ ROZVODU VO</t>
  </si>
  <si>
    <t>PRODLOUŽENÍ ROZVODU VO_ viz samostatný soupis prací</t>
  </si>
  <si>
    <t>-653627660</t>
  </si>
  <si>
    <t xml:space="preserve">SO 02.1 - PŘELOŽKA KANALIZACE </t>
  </si>
  <si>
    <t>PŘELOŽKA KANALIZACE _ viz samostatný soupis prací</t>
  </si>
  <si>
    <t>1341789241</t>
  </si>
  <si>
    <t>SO 02.2 - KANALIZAČNÍ PŘÍPOJKA SPLAŠKOVÁ</t>
  </si>
  <si>
    <t>KANALIZAČNÍ PŘÍPOJKA SPLAŠKOVÁ_ viz samostatný soupis prací</t>
  </si>
  <si>
    <t>-31299867</t>
  </si>
  <si>
    <t>SO 02.3 - KANALIZACE DEŠŤOVÁ</t>
  </si>
  <si>
    <t>KANALIZACE DEŠŤOVÁ_ viz samostatný soupis prací</t>
  </si>
  <si>
    <t>1136914241</t>
  </si>
  <si>
    <t>SO 02.4 - KANALIZACE JEDNOTNÁ</t>
  </si>
  <si>
    <t>KANALIZACE JEDNOTNÁ_ viz samostatný soupis prací</t>
  </si>
  <si>
    <t>-856088979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</si>
  <si>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</si>
  <si>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</si>
  <si>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</si>
  <si>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</si>
  <si>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</si>
  <si>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</si>
  <si>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</si>
  <si>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</si>
  <si>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</si>
  <si>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</si>
  <si>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</si>
  <si>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</si>
  <si>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</si>
  <si>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</si>
  <si>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</si>
  <si>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</si>
  <si>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</si>
  <si>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</si>
  <si>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</si>
  <si>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</si>
  <si>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</si>
  <si>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</si>
  <si>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</si>
  <si>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</si>
  <si>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</si>
  <si>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</si>
  <si>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</si>
  <si>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</si>
  <si>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</si>
  <si>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</si>
  <si>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</si>
  <si>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</si>
  <si>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</si>
  <si>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</si>
  <si>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</si>
  <si>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</si>
  <si>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</si>
  <si>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</si>
  <si>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</si>
  <si>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</si>
  <si>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</si>
  <si>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</si>
  <si>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</si>
  <si>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</si>
  <si>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</si>
  <si>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</si>
  <si>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</si>
  <si>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</si>
  <si>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</si>
  <si>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</si>
  <si>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</si>
  <si>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</si>
  <si>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</si>
  <si>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</si>
  <si>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</si>
  <si>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</si>
  <si>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</si>
  <si>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</si>
  <si>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</si>
  <si>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</si>
  <si>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</si>
  <si>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</si>
  <si>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</si>
  <si>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</si>
  <si>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</si>
  <si>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</si>
  <si>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</si>
  <si>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</si>
  <si>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</si>
  <si>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</si>
  <si>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</si>
  <si>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</si>
  <si>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</si>
  <si>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</si>
  <si>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</si>
  <si>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</si>
  <si>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</si>
  <si>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</si>
  <si>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</si>
  <si>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</si>
  <si>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</si>
  <si>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</si>
  <si>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</si>
  <si>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</si>
  <si>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</si>
  <si>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</si>
  <si>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</si>
  <si>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</si>
  <si>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</si>
  <si>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</si>
  <si>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</si>
  <si>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</si>
  <si>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</si>
  <si>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</si>
  <si>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</si>
  <si>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</si>
  <si>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</si>
  <si>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</si>
  <si>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</si>
  <si>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</si>
  <si>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</si>
  <si>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</si>
  <si>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</si>
  <si>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</si>
  <si>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</si>
  <si>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</si>
  <si>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</si>
  <si>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</si>
  <si>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</si>
  <si>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</si>
  <si>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</si>
  <si>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</si>
  <si>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</si>
  <si>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</si>
  <si>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</si>
  <si>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</si>
  <si>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</si>
  <si>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</si>
  <si>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</si>
  <si>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</si>
  <si>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</si>
  <si>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</si>
  <si>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</si>
  <si>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</si>
  <si>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</si>
  <si>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</si>
  <si>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</si>
  <si>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</si>
  <si>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</si>
  <si>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</si>
  <si>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</si>
  <si>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</si>
  <si>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</si>
  <si>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</si>
  <si>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</si>
  <si>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</si>
  <si>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</si>
  <si>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</si>
  <si>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</si>
  <si>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</si>
  <si>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</si>
  <si>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</si>
  <si>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</si>
  <si>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</si>
  <si>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</si>
  <si>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</si>
  <si>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</si>
  <si>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</si>
  <si>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</si>
  <si>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</si>
  <si>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</si>
  <si>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</si>
  <si>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</si>
  <si>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</si>
  <si>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</si>
  <si>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</si>
  <si>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</si>
  <si>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</si>
  <si>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</si>
  <si>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</si>
  <si>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</si>
  <si>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</si>
  <si>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</si>
  <si>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</si>
  <si>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</si>
  <si>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</si>
  <si>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</si>
  <si>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</si>
  <si>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</si>
  <si>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</si>
  <si>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</si>
  <si>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</si>
  <si>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</si>
  <si>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</si>
  <si>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</si>
  <si>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</si>
  <si>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</si>
  <si>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</si>
  <si>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</si>
  <si>
    <t>((41,75*0,9)*2</t>
  </si>
  <si>
    <t>(34,4*(8,8-0,9)+4,9*(3,3-0,9)+2,45*(3-0,9))*2</t>
  </si>
  <si>
    <t>6,38*(3,3-0,9)+6,38*5,3</t>
  </si>
  <si>
    <t>6,38*(3-0,9)+6,38*5,6</t>
  </si>
  <si>
    <t>556,012*1,1 'Přepočtené koeficientem množství</t>
  </si>
  <si>
    <t>"odečet výplní" -116</t>
  </si>
  <si>
    <t>86,85*1,1 'Přepočtené koeficientem množství</t>
  </si>
  <si>
    <t>559,552+2,695+5,742+24,043</t>
  </si>
  <si>
    <t>60,036+592,302+86,85</t>
  </si>
  <si>
    <t>715,145+24,043</t>
  </si>
  <si>
    <t>969,367*50 'Přepočtené koeficientem množství</t>
  </si>
  <si>
    <t xml:space="preserve">Poznámka k položce:
Specifikace / rozsah provedení - viz TZ:
--------------------------------------------------------
-dodávka a výroba ocelových prvků a konstrukcí - dle zadání a PD
-dodávka veškerých spojovacích a kotevních prvků
-kompletní provrchobvé úpravy prvků dle požadavků PD a PBŘ
-střešní krytina trapézový plech                                                                                        -veškeré přesuny/zdvihací technika a kompletní montážní práce
-kompletní montážní / usazovací a kotevní práce
--------------------------------------------------------
-dílenská dokumentace vč. statického přepočtu
-ostatní nespecifikované práce a dodávky, které bezprostředně souvisí s provedení 
předmětného prvku/konstrukce dle zadávací dokumentace (podlití kotevních prvků a ostatní)
-veškeré náklady na dodávku a provedení jsou obsaženy v jednotkové ceně
</t>
  </si>
  <si>
    <t>Kontaktní izolace ve spojení s dlažbou celoplošně lepená - polyetylenová folie, spojovací a rohové pásky, flexibilní lepidlo</t>
  </si>
  <si>
    <t>D.1.4.3 - Vzduchotechnika</t>
  </si>
  <si>
    <t>D.1.4.4 - Silnoproudá elektrotechnika</t>
  </si>
  <si>
    <t>D.1.4.5 - Slaboproudá elektrotechnika</t>
  </si>
  <si>
    <t>D.1.4.2 - Vytápění</t>
  </si>
  <si>
    <t>D.1.4.6 - Záchytný systém</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</si>
</sst>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8">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color rgb="FF0000A8"/>
      <name val="Trebuchet MS"/>
    </font>
    <font>
      <sz val="8"/>
      <color rgb="FFFAE682"/>
      <name val="Trebuchet MS"/>
    </font>
    <font>
      <sz val="10"/>
      <color rgb="FF960000"/>
      <name val="Trebuchet MS"/>
    </font>
    <font>
      <u/>
      <sz val="10"/>
      <color theme="10"/>
      <name val="Trebuchet MS"/>
    </font>
    <font>
      <sz val="8"/>
      <color rgb="FF3366FF"/>
      <name val="Trebuchet MS"/>
    </font>
    <font>
      <b/>
      <sz val="16"/>
      <name val="Trebuchet MS"/>
    </font>
    <font>
      <sz val="9"/>
      <color rgb="FF969696"/>
      <name val="Trebuchet MS"/>
    </font>
    <font>
      <b/>
      <sz val="10"/>
      <name val="Trebuchet MS"/>
    </font>
    <font>
      <b/>
      <sz val="8"/>
      <color rgb="FF969696"/>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6">
    <fill>
      <patternFill patternType="none"/>
    </fill>
    <fill>
      <patternFill patternType="gray125"/>
    </fill>
    <fill>
      <patternFill patternType="solid">
        <fgColor rgb="FFFAE682"/>
      </patternFill>
    </fill>
    <fill>
      <patternFill patternType="solid">
        <fgColor rgb="FFC0C0C0"/>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6" fillId="0" borderId="0" applyNumberFormat="0" applyFill="0" applyBorder="0" applyAlignment="0" applyProtection="0"/>
  </cellStyleXfs>
  <cellXfs count="356">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pplyProtection="1">
      <alignment horizontal="center" vertical="center"/>
      <protection locked="0"/>
    </xf>
    <xf numFmtId="0" fontId="13" fillId="2" borderId="0" xfId="0" applyFont="1" applyFill="1" applyAlignment="1" applyProtection="1">
      <alignment horizontal="left" vertical="center"/>
    </xf>
    <xf numFmtId="0" fontId="5"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6"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0" fillId="0" borderId="5" xfId="0" applyBorder="1"/>
    <xf numFmtId="0" fontId="0" fillId="0" borderId="0" xfId="0" applyBorder="1"/>
    <xf numFmtId="0" fontId="17" fillId="0" borderId="0" xfId="0" applyFont="1" applyBorder="1" applyAlignment="1">
      <alignment horizontal="left" vertical="center"/>
    </xf>
    <xf numFmtId="0" fontId="0" fillId="0" borderId="6" xfId="0" applyBorder="1"/>
    <xf numFmtId="0" fontId="16" fillId="0" borderId="0" xfId="0" applyFont="1" applyAlignment="1">
      <alignment horizontal="left" vertical="center"/>
    </xf>
    <xf numFmtId="0" fontId="18" fillId="0" borderId="0" xfId="0" applyFont="1" applyBorder="1" applyAlignment="1">
      <alignment horizontal="left" vertical="top"/>
    </xf>
    <xf numFmtId="0" fontId="2" fillId="0" borderId="0" xfId="0" applyFont="1" applyBorder="1" applyAlignment="1">
      <alignment horizontal="left" vertical="center"/>
    </xf>
    <xf numFmtId="0" fontId="3" fillId="0" borderId="0" xfId="0" applyFont="1" applyBorder="1" applyAlignment="1">
      <alignment horizontal="left" vertical="top"/>
    </xf>
    <xf numFmtId="0" fontId="18" fillId="0" borderId="0" xfId="0" applyFont="1" applyBorder="1" applyAlignment="1">
      <alignment horizontal="left" vertical="center"/>
    </xf>
    <xf numFmtId="0" fontId="2" fillId="0" borderId="0" xfId="0" applyFont="1" applyBorder="1" applyAlignment="1">
      <alignment horizontal="left" vertical="top"/>
    </xf>
    <xf numFmtId="0" fontId="0" fillId="0" borderId="7" xfId="0" applyBorder="1"/>
    <xf numFmtId="0" fontId="0" fillId="0" borderId="5" xfId="0" applyFont="1" applyBorder="1" applyAlignment="1">
      <alignment vertical="center"/>
    </xf>
    <xf numFmtId="0" fontId="0" fillId="0" borderId="0" xfId="0" applyFont="1" applyBorder="1" applyAlignment="1">
      <alignment vertical="center"/>
    </xf>
    <xf numFmtId="0" fontId="19" fillId="0" borderId="8" xfId="0" applyFont="1" applyBorder="1" applyAlignment="1">
      <alignment horizontal="left" vertical="center"/>
    </xf>
    <xf numFmtId="0" fontId="0" fillId="0" borderId="8" xfId="0" applyFont="1" applyBorder="1" applyAlignment="1">
      <alignment vertical="center"/>
    </xf>
    <xf numFmtId="0" fontId="0" fillId="0" borderId="6" xfId="0" applyFont="1" applyBorder="1" applyAlignment="1">
      <alignment vertical="center"/>
    </xf>
    <xf numFmtId="0" fontId="1" fillId="0" borderId="0" xfId="0" applyFont="1" applyBorder="1" applyAlignment="1">
      <alignment horizontal="right"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0" xfId="0" applyFont="1" applyBorder="1" applyAlignment="1">
      <alignment horizontal="left" vertical="center"/>
    </xf>
    <xf numFmtId="0" fontId="1" fillId="0" borderId="6" xfId="0" applyFont="1" applyBorder="1" applyAlignment="1">
      <alignment vertical="center"/>
    </xf>
    <xf numFmtId="0" fontId="0" fillId="4" borderId="0" xfId="0" applyFont="1" applyFill="1" applyBorder="1" applyAlignment="1">
      <alignment vertical="center"/>
    </xf>
    <xf numFmtId="0" fontId="3" fillId="4" borderId="9" xfId="0" applyFont="1" applyFill="1" applyBorder="1" applyAlignment="1">
      <alignment horizontal="left" vertical="center"/>
    </xf>
    <xf numFmtId="0" fontId="0" fillId="4" borderId="10" xfId="0" applyFont="1" applyFill="1" applyBorder="1" applyAlignment="1">
      <alignment vertical="center"/>
    </xf>
    <xf numFmtId="0" fontId="3" fillId="4" borderId="10" xfId="0" applyFont="1" applyFill="1" applyBorder="1" applyAlignment="1">
      <alignment horizontal="center" vertical="center"/>
    </xf>
    <xf numFmtId="0" fontId="0" fillId="4" borderId="6" xfId="0" applyFont="1" applyFill="1" applyBorder="1" applyAlignment="1">
      <alignment vertical="center"/>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7" fillId="0" borderId="0" xfId="0" applyFont="1" applyAlignment="1">
      <alignment horizontal="left" vertical="center"/>
    </xf>
    <xf numFmtId="0" fontId="2" fillId="0" borderId="5" xfId="0" applyFont="1" applyBorder="1" applyAlignment="1">
      <alignment vertical="center"/>
    </xf>
    <xf numFmtId="0" fontId="18" fillId="0" borderId="0" xfId="0" applyFont="1" applyAlignment="1">
      <alignment horizontal="left" vertical="center"/>
    </xf>
    <xf numFmtId="0" fontId="3" fillId="0" borderId="5" xfId="0" applyFont="1" applyBorder="1" applyAlignment="1">
      <alignment vertical="center"/>
    </xf>
    <xf numFmtId="0" fontId="3" fillId="0" borderId="0" xfId="0" applyFont="1" applyAlignment="1">
      <alignment horizontal="left" vertical="center"/>
    </xf>
    <xf numFmtId="0" fontId="21" fillId="0" borderId="0" xfId="0" applyFont="1" applyAlignment="1">
      <alignment vertical="center"/>
    </xf>
    <xf numFmtId="165" fontId="2" fillId="0" borderId="0" xfId="0" applyNumberFormat="1" applyFont="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19" xfId="0" applyFont="1" applyBorder="1" applyAlignment="1">
      <alignment vertical="center"/>
    </xf>
    <xf numFmtId="0" fontId="0" fillId="5" borderId="10" xfId="0" applyFont="1" applyFill="1" applyBorder="1" applyAlignment="1">
      <alignment vertical="center"/>
    </xf>
    <xf numFmtId="0" fontId="2" fillId="5" borderId="11" xfId="0" applyFont="1" applyFill="1" applyBorder="1" applyAlignment="1">
      <alignment horizontal="center" vertical="center"/>
    </xf>
    <xf numFmtId="0" fontId="18" fillId="0" borderId="20" xfId="0" applyFont="1" applyBorder="1" applyAlignment="1">
      <alignment horizontal="center"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0" fillId="0" borderId="15" xfId="0" applyFont="1" applyBorder="1" applyAlignment="1">
      <alignment vertical="center"/>
    </xf>
    <xf numFmtId="0" fontId="23" fillId="0" borderId="0" xfId="0" applyFont="1" applyAlignment="1">
      <alignment horizontal="left" vertical="center"/>
    </xf>
    <xf numFmtId="0" fontId="23" fillId="0" borderId="0" xfId="0" applyFont="1" applyAlignment="1">
      <alignment vertical="center"/>
    </xf>
    <xf numFmtId="0" fontId="3" fillId="0" borderId="0" xfId="0" applyFont="1" applyAlignment="1">
      <alignment horizontal="center" vertical="center"/>
    </xf>
    <xf numFmtId="4" fontId="22" fillId="0" borderId="18" xfId="0" applyNumberFormat="1" applyFont="1" applyBorder="1" applyAlignment="1">
      <alignment vertical="center"/>
    </xf>
    <xf numFmtId="4" fontId="22" fillId="0" borderId="0" xfId="0" applyNumberFormat="1" applyFont="1" applyBorder="1" applyAlignment="1">
      <alignment vertical="center"/>
    </xf>
    <xf numFmtId="166" fontId="22" fillId="0" borderId="0" xfId="0" applyNumberFormat="1" applyFont="1" applyBorder="1" applyAlignment="1">
      <alignment vertical="center"/>
    </xf>
    <xf numFmtId="4" fontId="22" fillId="0" borderId="19" xfId="0" applyNumberFormat="1" applyFont="1" applyBorder="1" applyAlignment="1">
      <alignment vertical="center"/>
    </xf>
    <xf numFmtId="0" fontId="24" fillId="0" borderId="0" xfId="0" applyFont="1" applyAlignment="1">
      <alignment horizontal="left" vertical="center"/>
    </xf>
    <xf numFmtId="0" fontId="25" fillId="0" borderId="0" xfId="1" applyFont="1" applyAlignment="1">
      <alignment horizontal="center" vertical="center"/>
    </xf>
    <xf numFmtId="0" fontId="4" fillId="0" borderId="5" xfId="0" applyFont="1" applyBorder="1" applyAlignment="1">
      <alignment vertical="center"/>
    </xf>
    <xf numFmtId="0" fontId="26" fillId="0" borderId="0" xfId="0" applyFont="1" applyAlignment="1">
      <alignment vertical="center"/>
    </xf>
    <xf numFmtId="0" fontId="27" fillId="0" borderId="0" xfId="0" applyFont="1" applyAlignment="1">
      <alignment vertical="center"/>
    </xf>
    <xf numFmtId="0" fontId="28" fillId="0" borderId="0" xfId="0" applyFont="1" applyAlignment="1">
      <alignment horizontal="center" vertical="center"/>
    </xf>
    <xf numFmtId="4" fontId="29" fillId="0" borderId="18"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9" xfId="0" applyNumberFormat="1" applyFont="1" applyBorder="1" applyAlignment="1">
      <alignment vertical="center"/>
    </xf>
    <xf numFmtId="0" fontId="4" fillId="0" borderId="0" xfId="0" applyFont="1" applyAlignment="1">
      <alignment horizontal="left" vertical="center"/>
    </xf>
    <xf numFmtId="0" fontId="5" fillId="0" borderId="5" xfId="0" applyFont="1" applyBorder="1" applyAlignment="1">
      <alignment vertical="center"/>
    </xf>
    <xf numFmtId="0" fontId="5" fillId="0" borderId="0" xfId="0" applyFont="1" applyAlignment="1">
      <alignment horizontal="center" vertical="center"/>
    </xf>
    <xf numFmtId="4" fontId="31" fillId="0" borderId="18" xfId="0" applyNumberFormat="1" applyFont="1" applyBorder="1" applyAlignment="1">
      <alignment vertical="center"/>
    </xf>
    <xf numFmtId="4" fontId="31" fillId="0" borderId="0" xfId="0" applyNumberFormat="1" applyFont="1" applyBorder="1" applyAlignment="1">
      <alignment vertical="center"/>
    </xf>
    <xf numFmtId="166" fontId="31" fillId="0" borderId="0" xfId="0" applyNumberFormat="1" applyFont="1" applyBorder="1" applyAlignment="1">
      <alignment vertical="center"/>
    </xf>
    <xf numFmtId="4" fontId="31" fillId="0" borderId="19" xfId="0" applyNumberFormat="1" applyFont="1" applyBorder="1" applyAlignment="1">
      <alignment vertical="center"/>
    </xf>
    <xf numFmtId="0" fontId="5" fillId="0" borderId="0" xfId="0" applyFont="1" applyAlignment="1">
      <alignment horizontal="left" vertical="center"/>
    </xf>
    <xf numFmtId="4" fontId="29" fillId="0" borderId="23" xfId="0" applyNumberFormat="1" applyFont="1" applyBorder="1" applyAlignment="1">
      <alignment vertical="center"/>
    </xf>
    <xf numFmtId="4" fontId="29" fillId="0" borderId="24" xfId="0" applyNumberFormat="1" applyFont="1" applyBorder="1" applyAlignment="1">
      <alignment vertical="center"/>
    </xf>
    <xf numFmtId="166" fontId="29" fillId="0" borderId="24" xfId="0" applyNumberFormat="1" applyFont="1" applyBorder="1" applyAlignment="1">
      <alignment vertical="center"/>
    </xf>
    <xf numFmtId="4" fontId="29" fillId="0" borderId="25" xfId="0" applyNumberFormat="1" applyFont="1" applyBorder="1" applyAlignment="1">
      <alignment vertical="center"/>
    </xf>
    <xf numFmtId="0" fontId="0" fillId="2" borderId="0" xfId="0" applyFill="1" applyProtection="1"/>
    <xf numFmtId="0" fontId="32" fillId="2" borderId="0" xfId="1" applyFont="1" applyFill="1" applyAlignment="1" applyProtection="1">
      <alignment vertical="center"/>
    </xf>
    <xf numFmtId="0" fontId="46" fillId="2" borderId="0" xfId="1" applyFill="1" applyProtection="1"/>
    <xf numFmtId="165" fontId="2" fillId="0" borderId="0" xfId="0" applyNumberFormat="1" applyFont="1" applyBorder="1" applyAlignment="1">
      <alignment horizontal="left" vertical="center"/>
    </xf>
    <xf numFmtId="0" fontId="0" fillId="0" borderId="5" xfId="0" applyFont="1" applyBorder="1" applyAlignment="1">
      <alignment vertical="center" wrapText="1"/>
    </xf>
    <xf numFmtId="0" fontId="0" fillId="0" borderId="0" xfId="0" applyFont="1" applyBorder="1" applyAlignment="1">
      <alignment vertical="center" wrapText="1"/>
    </xf>
    <xf numFmtId="0" fontId="0" fillId="0" borderId="6" xfId="0" applyFont="1" applyBorder="1" applyAlignment="1">
      <alignment vertical="center" wrapText="1"/>
    </xf>
    <xf numFmtId="0" fontId="0" fillId="0" borderId="26" xfId="0" applyFont="1" applyBorder="1" applyAlignment="1">
      <alignment vertical="center"/>
    </xf>
    <xf numFmtId="0" fontId="19" fillId="0" borderId="0" xfId="0" applyFont="1" applyBorder="1" applyAlignment="1">
      <alignment horizontal="left" vertical="center"/>
    </xf>
    <xf numFmtId="4" fontId="23" fillId="0" borderId="0" xfId="0" applyNumberFormat="1" applyFont="1" applyBorder="1" applyAlignment="1">
      <alignment vertical="center"/>
    </xf>
    <xf numFmtId="4" fontId="1" fillId="0" borderId="0" xfId="0" applyNumberFormat="1" applyFont="1" applyBorder="1" applyAlignment="1">
      <alignment vertical="center"/>
    </xf>
    <xf numFmtId="164" fontId="1" fillId="0" borderId="0" xfId="0" applyNumberFormat="1" applyFont="1" applyBorder="1" applyAlignment="1">
      <alignment horizontal="right" vertical="center"/>
    </xf>
    <xf numFmtId="0" fontId="0" fillId="5" borderId="0" xfId="0" applyFont="1" applyFill="1" applyBorder="1" applyAlignment="1">
      <alignment vertical="center"/>
    </xf>
    <xf numFmtId="0" fontId="3" fillId="5" borderId="9" xfId="0" applyFont="1" applyFill="1" applyBorder="1" applyAlignment="1">
      <alignment horizontal="left" vertical="center"/>
    </xf>
    <xf numFmtId="0" fontId="3" fillId="5" borderId="10" xfId="0" applyFont="1" applyFill="1" applyBorder="1" applyAlignment="1">
      <alignment horizontal="right" vertical="center"/>
    </xf>
    <xf numFmtId="0" fontId="3" fillId="5" borderId="10" xfId="0" applyFont="1" applyFill="1" applyBorder="1" applyAlignment="1">
      <alignment horizontal="center" vertical="center"/>
    </xf>
    <xf numFmtId="4" fontId="3" fillId="5" borderId="10" xfId="0" applyNumberFormat="1" applyFont="1" applyFill="1" applyBorder="1" applyAlignment="1">
      <alignment vertical="center"/>
    </xf>
    <xf numFmtId="0" fontId="0" fillId="5" borderId="27" xfId="0" applyFont="1" applyFill="1" applyBorder="1" applyAlignment="1">
      <alignment vertical="center"/>
    </xf>
    <xf numFmtId="0" fontId="0" fillId="0" borderId="4" xfId="0" applyFont="1" applyBorder="1" applyAlignment="1">
      <alignment vertical="center"/>
    </xf>
    <xf numFmtId="0" fontId="2" fillId="5" borderId="0" xfId="0" applyFont="1" applyFill="1" applyBorder="1" applyAlignment="1">
      <alignment horizontal="left" vertical="center"/>
    </xf>
    <xf numFmtId="0" fontId="2" fillId="5" borderId="0" xfId="0" applyFont="1" applyFill="1" applyBorder="1" applyAlignment="1">
      <alignment horizontal="right" vertical="center"/>
    </xf>
    <xf numFmtId="0" fontId="0" fillId="5" borderId="6" xfId="0" applyFont="1" applyFill="1" applyBorder="1" applyAlignment="1">
      <alignment vertical="center"/>
    </xf>
    <xf numFmtId="0" fontId="33" fillId="0" borderId="0" xfId="0" applyFont="1" applyBorder="1" applyAlignment="1">
      <alignment horizontal="left" vertical="center"/>
    </xf>
    <xf numFmtId="0" fontId="6" fillId="0" borderId="5" xfId="0" applyFont="1" applyBorder="1" applyAlignment="1">
      <alignment vertical="center"/>
    </xf>
    <xf numFmtId="0" fontId="6" fillId="0" borderId="0" xfId="0" applyFont="1" applyBorder="1" applyAlignment="1">
      <alignment vertical="center"/>
    </xf>
    <xf numFmtId="0" fontId="6" fillId="0" borderId="24" xfId="0" applyFont="1" applyBorder="1" applyAlignment="1">
      <alignment horizontal="left" vertical="center"/>
    </xf>
    <xf numFmtId="0" fontId="6" fillId="0" borderId="24" xfId="0" applyFont="1" applyBorder="1" applyAlignment="1">
      <alignment vertical="center"/>
    </xf>
    <xf numFmtId="4" fontId="6" fillId="0" borderId="24" xfId="0" applyNumberFormat="1" applyFont="1" applyBorder="1" applyAlignment="1">
      <alignment vertical="center"/>
    </xf>
    <xf numFmtId="0" fontId="6" fillId="0" borderId="6" xfId="0" applyFont="1" applyBorder="1" applyAlignment="1">
      <alignment vertical="center"/>
    </xf>
    <xf numFmtId="0" fontId="7" fillId="0" borderId="5" xfId="0" applyFont="1" applyBorder="1" applyAlignment="1">
      <alignment vertical="center"/>
    </xf>
    <xf numFmtId="0" fontId="7" fillId="0" borderId="0" xfId="0" applyFont="1" applyBorder="1" applyAlignment="1">
      <alignment vertical="center"/>
    </xf>
    <xf numFmtId="0" fontId="7" fillId="0" borderId="24" xfId="0" applyFont="1" applyBorder="1" applyAlignment="1">
      <alignment horizontal="left" vertical="center"/>
    </xf>
    <xf numFmtId="0" fontId="7" fillId="0" borderId="24" xfId="0" applyFont="1" applyBorder="1" applyAlignment="1">
      <alignment vertical="center"/>
    </xf>
    <xf numFmtId="4" fontId="7" fillId="0" borderId="24" xfId="0" applyNumberFormat="1" applyFont="1" applyBorder="1" applyAlignment="1">
      <alignment vertical="center"/>
    </xf>
    <xf numFmtId="0" fontId="7" fillId="0" borderId="6" xfId="0" applyFont="1" applyBorder="1" applyAlignment="1">
      <alignment vertical="center"/>
    </xf>
    <xf numFmtId="0" fontId="2" fillId="0" borderId="0" xfId="0" applyFont="1" applyAlignment="1">
      <alignment horizontal="left" vertical="center"/>
    </xf>
    <xf numFmtId="0" fontId="0" fillId="0" borderId="5" xfId="0" applyFont="1" applyBorder="1" applyAlignment="1">
      <alignment horizontal="center" vertical="center" wrapText="1"/>
    </xf>
    <xf numFmtId="0" fontId="2" fillId="5" borderId="20" xfId="0" applyFont="1" applyFill="1" applyBorder="1" applyAlignment="1">
      <alignment horizontal="center" vertical="center" wrapText="1"/>
    </xf>
    <xf numFmtId="0" fontId="2" fillId="5" borderId="21" xfId="0" applyFont="1" applyFill="1" applyBorder="1" applyAlignment="1">
      <alignment horizontal="center" vertical="center" wrapText="1"/>
    </xf>
    <xf numFmtId="0" fontId="2" fillId="5" borderId="22" xfId="0" applyFont="1" applyFill="1" applyBorder="1" applyAlignment="1">
      <alignment horizontal="center" vertical="center" wrapText="1"/>
    </xf>
    <xf numFmtId="4" fontId="23" fillId="0" borderId="0" xfId="0" applyNumberFormat="1" applyFont="1" applyAlignment="1"/>
    <xf numFmtId="166" fontId="34" fillId="0" borderId="16" xfId="0" applyNumberFormat="1" applyFont="1" applyBorder="1" applyAlignment="1"/>
    <xf numFmtId="166" fontId="34" fillId="0" borderId="17" xfId="0" applyNumberFormat="1" applyFont="1" applyBorder="1" applyAlignment="1"/>
    <xf numFmtId="4" fontId="35" fillId="0" borderId="0" xfId="0" applyNumberFormat="1" applyFont="1" applyAlignment="1">
      <alignment vertical="center"/>
    </xf>
    <xf numFmtId="0" fontId="8" fillId="0" borderId="5" xfId="0" applyFont="1" applyBorder="1" applyAlignment="1"/>
    <xf numFmtId="0" fontId="8" fillId="0" borderId="0" xfId="0" applyFont="1" applyAlignment="1">
      <alignment horizontal="left"/>
    </xf>
    <xf numFmtId="0" fontId="6" fillId="0" borderId="0" xfId="0" applyFont="1" applyAlignment="1">
      <alignment horizontal="left"/>
    </xf>
    <xf numFmtId="4" fontId="6" fillId="0" borderId="0" xfId="0" applyNumberFormat="1" applyFont="1" applyAlignment="1"/>
    <xf numFmtId="0" fontId="8" fillId="0" borderId="18" xfId="0" applyFont="1" applyBorder="1" applyAlignment="1"/>
    <xf numFmtId="0" fontId="8" fillId="0" borderId="0" xfId="0" applyFont="1" applyBorder="1" applyAlignment="1"/>
    <xf numFmtId="166" fontId="8" fillId="0" borderId="0" xfId="0" applyNumberFormat="1" applyFont="1" applyBorder="1" applyAlignment="1"/>
    <xf numFmtId="166" fontId="8" fillId="0" borderId="19"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5" xfId="0" applyFont="1" applyBorder="1" applyAlignment="1" applyProtection="1">
      <alignment vertical="center"/>
      <protection locked="0"/>
    </xf>
    <xf numFmtId="0" fontId="0" fillId="0" borderId="28" xfId="0" applyFont="1" applyBorder="1" applyAlignment="1" applyProtection="1">
      <alignment horizontal="center" vertical="center"/>
      <protection locked="0"/>
    </xf>
    <xf numFmtId="49" fontId="0" fillId="0" borderId="28" xfId="0" applyNumberFormat="1" applyFont="1" applyBorder="1" applyAlignment="1" applyProtection="1">
      <alignment horizontal="left" vertical="center" wrapText="1"/>
      <protection locked="0"/>
    </xf>
    <xf numFmtId="0" fontId="0" fillId="0" borderId="28" xfId="0" applyFont="1" applyBorder="1" applyAlignment="1" applyProtection="1">
      <alignment horizontal="left" vertical="center" wrapText="1"/>
      <protection locked="0"/>
    </xf>
    <xf numFmtId="0" fontId="0" fillId="0" borderId="28" xfId="0" applyFont="1" applyBorder="1" applyAlignment="1" applyProtection="1">
      <alignment horizontal="center" vertical="center" wrapText="1"/>
      <protection locked="0"/>
    </xf>
    <xf numFmtId="167" fontId="0" fillId="0" borderId="28" xfId="0" applyNumberFormat="1" applyFont="1" applyBorder="1" applyAlignment="1" applyProtection="1">
      <alignment vertical="center"/>
      <protection locked="0"/>
    </xf>
    <xf numFmtId="4" fontId="0" fillId="0" borderId="28" xfId="0" applyNumberFormat="1" applyFont="1" applyBorder="1" applyAlignment="1" applyProtection="1">
      <alignment vertical="center"/>
      <protection locked="0"/>
    </xf>
    <xf numFmtId="0" fontId="1" fillId="0" borderId="28" xfId="0" applyFont="1" applyBorder="1" applyAlignment="1">
      <alignment horizontal="left" vertical="center"/>
    </xf>
    <xf numFmtId="0" fontId="1" fillId="0" borderId="0" xfId="0" applyFont="1" applyBorder="1" applyAlignment="1">
      <alignment horizontal="center" vertical="center"/>
    </xf>
    <xf numFmtId="166" fontId="1" fillId="0" borderId="0" xfId="0" applyNumberFormat="1" applyFont="1" applyBorder="1" applyAlignment="1">
      <alignment vertical="center"/>
    </xf>
    <xf numFmtId="166" fontId="1" fillId="0" borderId="19" xfId="0" applyNumberFormat="1" applyFont="1" applyBorder="1" applyAlignment="1">
      <alignment vertical="center"/>
    </xf>
    <xf numFmtId="4" fontId="0" fillId="0" borderId="0" xfId="0" applyNumberFormat="1" applyFont="1" applyAlignment="1">
      <alignment vertical="center"/>
    </xf>
    <xf numFmtId="0" fontId="36" fillId="0" borderId="0" xfId="0" applyFont="1" applyAlignment="1">
      <alignment horizontal="left" vertical="center"/>
    </xf>
    <xf numFmtId="0" fontId="37" fillId="0" borderId="0" xfId="0" applyFont="1" applyAlignment="1">
      <alignment vertical="center" wrapText="1"/>
    </xf>
    <xf numFmtId="0" fontId="0" fillId="0" borderId="18" xfId="0" applyFont="1" applyBorder="1" applyAlignment="1">
      <alignment vertical="center"/>
    </xf>
    <xf numFmtId="0" fontId="0" fillId="0" borderId="23" xfId="0" applyFont="1" applyBorder="1" applyAlignment="1">
      <alignment vertical="center"/>
    </xf>
    <xf numFmtId="0" fontId="0" fillId="0" borderId="24" xfId="0" applyFont="1" applyBorder="1" applyAlignment="1">
      <alignment vertical="center"/>
    </xf>
    <xf numFmtId="0" fontId="0" fillId="0" borderId="25" xfId="0" applyFont="1" applyBorder="1" applyAlignment="1">
      <alignment vertical="center"/>
    </xf>
    <xf numFmtId="0" fontId="9" fillId="0" borderId="5"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18" xfId="0" applyFont="1" applyBorder="1" applyAlignment="1">
      <alignment vertical="center"/>
    </xf>
    <xf numFmtId="0" fontId="9" fillId="0" borderId="0" xfId="0" applyFont="1" applyBorder="1" applyAlignment="1">
      <alignment vertical="center"/>
    </xf>
    <xf numFmtId="0" fontId="9" fillId="0" borderId="19" xfId="0" applyFont="1" applyBorder="1" applyAlignment="1">
      <alignment vertical="center"/>
    </xf>
    <xf numFmtId="0" fontId="10" fillId="0" borderId="5"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18" xfId="0" applyFont="1" applyBorder="1" applyAlignment="1">
      <alignment vertical="center"/>
    </xf>
    <xf numFmtId="0" fontId="10" fillId="0" borderId="0" xfId="0" applyFont="1" applyBorder="1" applyAlignment="1">
      <alignment vertical="center"/>
    </xf>
    <xf numFmtId="0" fontId="10" fillId="0" borderId="19" xfId="0" applyFont="1" applyBorder="1" applyAlignment="1">
      <alignment vertical="center"/>
    </xf>
    <xf numFmtId="0" fontId="11" fillId="0" borderId="5"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18" xfId="0" applyFont="1" applyBorder="1" applyAlignment="1">
      <alignment vertical="center"/>
    </xf>
    <xf numFmtId="0" fontId="11" fillId="0" borderId="0" xfId="0" applyFont="1" applyBorder="1" applyAlignment="1">
      <alignment vertical="center"/>
    </xf>
    <xf numFmtId="0" fontId="11" fillId="0" borderId="19" xfId="0" applyFont="1" applyBorder="1" applyAlignment="1">
      <alignment vertical="center"/>
    </xf>
    <xf numFmtId="0" fontId="38" fillId="0" borderId="28" xfId="0" applyFont="1" applyBorder="1" applyAlignment="1" applyProtection="1">
      <alignment horizontal="center" vertical="center"/>
      <protection locked="0"/>
    </xf>
    <xf numFmtId="49" fontId="38" fillId="0" borderId="28" xfId="0" applyNumberFormat="1" applyFont="1" applyBorder="1" applyAlignment="1" applyProtection="1">
      <alignment horizontal="left" vertical="center" wrapText="1"/>
      <protection locked="0"/>
    </xf>
    <xf numFmtId="0" fontId="38" fillId="0" borderId="28" xfId="0" applyFont="1" applyBorder="1" applyAlignment="1" applyProtection="1">
      <alignment horizontal="left" vertical="center" wrapText="1"/>
      <protection locked="0"/>
    </xf>
    <xf numFmtId="0" fontId="38" fillId="0" borderId="28" xfId="0" applyFont="1" applyBorder="1" applyAlignment="1" applyProtection="1">
      <alignment horizontal="center" vertical="center" wrapText="1"/>
      <protection locked="0"/>
    </xf>
    <xf numFmtId="167" fontId="38" fillId="0" borderId="28" xfId="0" applyNumberFormat="1" applyFont="1" applyBorder="1" applyAlignment="1" applyProtection="1">
      <alignment vertical="center"/>
      <protection locked="0"/>
    </xf>
    <xf numFmtId="4" fontId="38" fillId="0" borderId="28" xfId="0" applyNumberFormat="1" applyFont="1" applyBorder="1" applyAlignment="1" applyProtection="1">
      <alignment vertical="center"/>
      <protection locked="0"/>
    </xf>
    <xf numFmtId="0" fontId="38" fillId="0" borderId="5" xfId="0" applyFont="1" applyBorder="1" applyAlignment="1">
      <alignment vertical="center"/>
    </xf>
    <xf numFmtId="0" fontId="38" fillId="0" borderId="28" xfId="0" applyFont="1" applyBorder="1" applyAlignment="1">
      <alignment horizontal="left" vertical="center"/>
    </xf>
    <xf numFmtId="0" fontId="38" fillId="0" borderId="0" xfId="0" applyFont="1" applyBorder="1" applyAlignment="1">
      <alignment horizontal="center" vertical="center"/>
    </xf>
    <xf numFmtId="0" fontId="12" fillId="0" borderId="5"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18" xfId="0" applyFont="1" applyBorder="1" applyAlignment="1">
      <alignment vertical="center"/>
    </xf>
    <xf numFmtId="0" fontId="12" fillId="0" borderId="0" xfId="0" applyFont="1" applyBorder="1" applyAlignment="1">
      <alignment vertical="center"/>
    </xf>
    <xf numFmtId="0" fontId="12" fillId="0" borderId="19" xfId="0" applyFont="1" applyBorder="1" applyAlignment="1">
      <alignment vertical="center"/>
    </xf>
    <xf numFmtId="0" fontId="10" fillId="0" borderId="23" xfId="0" applyFont="1" applyBorder="1" applyAlignment="1">
      <alignment vertical="center"/>
    </xf>
    <xf numFmtId="0" fontId="10" fillId="0" borderId="24" xfId="0" applyFont="1" applyBorder="1" applyAlignment="1">
      <alignment vertical="center"/>
    </xf>
    <xf numFmtId="0" fontId="10" fillId="0" borderId="25" xfId="0" applyFont="1" applyBorder="1" applyAlignment="1">
      <alignment vertical="center"/>
    </xf>
    <xf numFmtId="0" fontId="1" fillId="0" borderId="24" xfId="0" applyFont="1" applyBorder="1" applyAlignment="1">
      <alignment horizontal="center" vertical="center"/>
    </xf>
    <xf numFmtId="166" fontId="1" fillId="0" borderId="24" xfId="0" applyNumberFormat="1" applyFont="1" applyBorder="1" applyAlignment="1">
      <alignment vertical="center"/>
    </xf>
    <xf numFmtId="166" fontId="1" fillId="0" borderId="25" xfId="0" applyNumberFormat="1" applyFont="1" applyBorder="1" applyAlignment="1">
      <alignment vertical="center"/>
    </xf>
    <xf numFmtId="0" fontId="0" fillId="0" borderId="0" xfId="0" applyAlignment="1" applyProtection="1">
      <alignment vertical="top"/>
      <protection locked="0"/>
    </xf>
    <xf numFmtId="0" fontId="39" fillId="0" borderId="29" xfId="0" applyFont="1" applyBorder="1" applyAlignment="1" applyProtection="1">
      <alignment vertical="center" wrapText="1"/>
      <protection locked="0"/>
    </xf>
    <xf numFmtId="0" fontId="39" fillId="0" borderId="30" xfId="0" applyFont="1" applyBorder="1" applyAlignment="1" applyProtection="1">
      <alignment vertical="center" wrapText="1"/>
      <protection locked="0"/>
    </xf>
    <xf numFmtId="0" fontId="39" fillId="0" borderId="31" xfId="0" applyFont="1" applyBorder="1" applyAlignment="1" applyProtection="1">
      <alignment vertical="center" wrapText="1"/>
      <protection locked="0"/>
    </xf>
    <xf numFmtId="0" fontId="39" fillId="0" borderId="32" xfId="0" applyFont="1" applyBorder="1" applyAlignment="1" applyProtection="1">
      <alignment horizontal="center" vertical="center" wrapText="1"/>
      <protection locked="0"/>
    </xf>
    <xf numFmtId="0" fontId="39" fillId="0" borderId="33" xfId="0" applyFont="1" applyBorder="1" applyAlignment="1" applyProtection="1">
      <alignment horizontal="center" vertical="center" wrapText="1"/>
      <protection locked="0"/>
    </xf>
    <xf numFmtId="0" fontId="39" fillId="0" borderId="32" xfId="0" applyFont="1" applyBorder="1" applyAlignment="1" applyProtection="1">
      <alignment vertical="center" wrapText="1"/>
      <protection locked="0"/>
    </xf>
    <xf numFmtId="0" fontId="39" fillId="0" borderId="33" xfId="0" applyFont="1" applyBorder="1" applyAlignment="1" applyProtection="1">
      <alignment vertical="center" wrapText="1"/>
      <protection locked="0"/>
    </xf>
    <xf numFmtId="0" fontId="41" fillId="0" borderId="1" xfId="0" applyFont="1" applyBorder="1" applyAlignment="1" applyProtection="1">
      <alignment horizontal="left" vertical="center" wrapText="1"/>
      <protection locked="0"/>
    </xf>
    <xf numFmtId="0" fontId="42" fillId="0" borderId="1" xfId="0" applyFont="1" applyBorder="1" applyAlignment="1" applyProtection="1">
      <alignment horizontal="left" vertical="center" wrapText="1"/>
      <protection locked="0"/>
    </xf>
    <xf numFmtId="0" fontId="42" fillId="0" borderId="32" xfId="0" applyFont="1" applyBorder="1" applyAlignment="1" applyProtection="1">
      <alignment vertical="center" wrapText="1"/>
      <protection locked="0"/>
    </xf>
    <xf numFmtId="0" fontId="42" fillId="0" borderId="1" xfId="0" applyFont="1" applyBorder="1" applyAlignment="1" applyProtection="1">
      <alignment vertical="center" wrapText="1"/>
      <protection locked="0"/>
    </xf>
    <xf numFmtId="0" fontId="42" fillId="0" borderId="1" xfId="0" applyFont="1" applyBorder="1" applyAlignment="1" applyProtection="1">
      <alignment vertical="center"/>
      <protection locked="0"/>
    </xf>
    <xf numFmtId="0" fontId="42" fillId="0" borderId="1" xfId="0" applyFont="1" applyBorder="1" applyAlignment="1" applyProtection="1">
      <alignment horizontal="left" vertical="center"/>
      <protection locked="0"/>
    </xf>
    <xf numFmtId="49" fontId="42" fillId="0" borderId="1" xfId="0" applyNumberFormat="1" applyFont="1" applyBorder="1" applyAlignment="1" applyProtection="1">
      <alignment vertical="center" wrapText="1"/>
      <protection locked="0"/>
    </xf>
    <xf numFmtId="0" fontId="39" fillId="0" borderId="35" xfId="0" applyFont="1" applyBorder="1" applyAlignment="1" applyProtection="1">
      <alignment vertical="center" wrapText="1"/>
      <protection locked="0"/>
    </xf>
    <xf numFmtId="0" fontId="43" fillId="0" borderId="34" xfId="0" applyFont="1" applyBorder="1" applyAlignment="1" applyProtection="1">
      <alignment vertical="center" wrapText="1"/>
      <protection locked="0"/>
    </xf>
    <xf numFmtId="0" fontId="39" fillId="0" borderId="36" xfId="0" applyFont="1" applyBorder="1" applyAlignment="1" applyProtection="1">
      <alignment vertical="center" wrapText="1"/>
      <protection locked="0"/>
    </xf>
    <xf numFmtId="0" fontId="39" fillId="0" borderId="1" xfId="0" applyFont="1" applyBorder="1" applyAlignment="1" applyProtection="1">
      <alignment vertical="top"/>
      <protection locked="0"/>
    </xf>
    <xf numFmtId="0" fontId="39" fillId="0" borderId="0" xfId="0" applyFont="1" applyAlignment="1" applyProtection="1">
      <alignment vertical="top"/>
      <protection locked="0"/>
    </xf>
    <xf numFmtId="0" fontId="39" fillId="0" borderId="29" xfId="0" applyFont="1" applyBorder="1" applyAlignment="1" applyProtection="1">
      <alignment horizontal="left" vertical="center"/>
      <protection locked="0"/>
    </xf>
    <xf numFmtId="0" fontId="39" fillId="0" borderId="30" xfId="0" applyFont="1" applyBorder="1" applyAlignment="1" applyProtection="1">
      <alignment horizontal="left" vertical="center"/>
      <protection locked="0"/>
    </xf>
    <xf numFmtId="0" fontId="39" fillId="0" borderId="31" xfId="0" applyFont="1" applyBorder="1" applyAlignment="1" applyProtection="1">
      <alignment horizontal="left" vertical="center"/>
      <protection locked="0"/>
    </xf>
    <xf numFmtId="0" fontId="39" fillId="0" borderId="32" xfId="0" applyFont="1" applyBorder="1" applyAlignment="1" applyProtection="1">
      <alignment horizontal="left" vertical="center"/>
      <protection locked="0"/>
    </xf>
    <xf numFmtId="0" fontId="39" fillId="0" borderId="33" xfId="0" applyFont="1" applyBorder="1" applyAlignment="1" applyProtection="1">
      <alignment horizontal="left" vertical="center"/>
      <protection locked="0"/>
    </xf>
    <xf numFmtId="0" fontId="41" fillId="0" borderId="1" xfId="0" applyFont="1" applyBorder="1" applyAlignment="1" applyProtection="1">
      <alignment horizontal="left" vertical="center"/>
      <protection locked="0"/>
    </xf>
    <xf numFmtId="0" fontId="44" fillId="0" borderId="0" xfId="0" applyFont="1" applyAlignment="1" applyProtection="1">
      <alignment horizontal="left" vertical="center"/>
      <protection locked="0"/>
    </xf>
    <xf numFmtId="0" fontId="41" fillId="0" borderId="34" xfId="0" applyFont="1" applyBorder="1" applyAlignment="1" applyProtection="1">
      <alignment horizontal="left" vertical="center"/>
      <protection locked="0"/>
    </xf>
    <xf numFmtId="0" fontId="41" fillId="0" borderId="34" xfId="0" applyFont="1" applyBorder="1" applyAlignment="1" applyProtection="1">
      <alignment horizontal="center" vertical="center"/>
      <protection locked="0"/>
    </xf>
    <xf numFmtId="0" fontId="44" fillId="0" borderId="34"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2" fillId="0" borderId="0" xfId="0" applyFont="1" applyAlignment="1" applyProtection="1">
      <alignment horizontal="left" vertical="center"/>
      <protection locked="0"/>
    </xf>
    <xf numFmtId="0" fontId="42" fillId="0" borderId="1" xfId="0" applyFont="1" applyBorder="1" applyAlignment="1" applyProtection="1">
      <alignment horizontal="center" vertical="center"/>
      <protection locked="0"/>
    </xf>
    <xf numFmtId="0" fontId="42" fillId="0" borderId="32" xfId="0" applyFont="1" applyBorder="1" applyAlignment="1" applyProtection="1">
      <alignment horizontal="left" vertical="center"/>
      <protection locked="0"/>
    </xf>
    <xf numFmtId="0" fontId="42" fillId="0" borderId="1" xfId="0" applyFont="1" applyFill="1" applyBorder="1" applyAlignment="1" applyProtection="1">
      <alignment horizontal="left" vertical="center"/>
      <protection locked="0"/>
    </xf>
    <xf numFmtId="0" fontId="42" fillId="0" borderId="1" xfId="0" applyFont="1" applyFill="1" applyBorder="1" applyAlignment="1" applyProtection="1">
      <alignment horizontal="center" vertical="center"/>
      <protection locked="0"/>
    </xf>
    <xf numFmtId="0" fontId="39" fillId="0" borderId="35" xfId="0" applyFont="1" applyBorder="1" applyAlignment="1" applyProtection="1">
      <alignment horizontal="left" vertical="center"/>
      <protection locked="0"/>
    </xf>
    <xf numFmtId="0" fontId="43" fillId="0" borderId="34" xfId="0" applyFont="1" applyBorder="1" applyAlignment="1" applyProtection="1">
      <alignment horizontal="left" vertical="center"/>
      <protection locked="0"/>
    </xf>
    <xf numFmtId="0" fontId="39" fillId="0" borderId="36" xfId="0" applyFont="1" applyBorder="1" applyAlignment="1" applyProtection="1">
      <alignment horizontal="left" vertical="center"/>
      <protection locked="0"/>
    </xf>
    <xf numFmtId="0" fontId="39" fillId="0" borderId="1"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4" fillId="0" borderId="1" xfId="0" applyFont="1" applyBorder="1" applyAlignment="1" applyProtection="1">
      <alignment horizontal="left" vertical="center"/>
      <protection locked="0"/>
    </xf>
    <xf numFmtId="0" fontId="42" fillId="0" borderId="34" xfId="0" applyFont="1" applyBorder="1" applyAlignment="1" applyProtection="1">
      <alignment horizontal="left" vertical="center"/>
      <protection locked="0"/>
    </xf>
    <xf numFmtId="0" fontId="39" fillId="0" borderId="1" xfId="0" applyFont="1" applyBorder="1" applyAlignment="1" applyProtection="1">
      <alignment horizontal="left" vertical="center" wrapText="1"/>
      <protection locked="0"/>
    </xf>
    <xf numFmtId="0" fontId="42" fillId="0" borderId="1" xfId="0" applyFont="1" applyBorder="1" applyAlignment="1" applyProtection="1">
      <alignment horizontal="center" vertical="center" wrapText="1"/>
      <protection locked="0"/>
    </xf>
    <xf numFmtId="0" fontId="39" fillId="0" borderId="29" xfId="0" applyFont="1" applyBorder="1" applyAlignment="1" applyProtection="1">
      <alignment horizontal="left" vertical="center" wrapText="1"/>
      <protection locked="0"/>
    </xf>
    <xf numFmtId="0" fontId="39" fillId="0" borderId="30" xfId="0" applyFont="1" applyBorder="1" applyAlignment="1" applyProtection="1">
      <alignment horizontal="left" vertical="center" wrapText="1"/>
      <protection locked="0"/>
    </xf>
    <xf numFmtId="0" fontId="39" fillId="0" borderId="31" xfId="0" applyFont="1" applyBorder="1" applyAlignment="1" applyProtection="1">
      <alignment horizontal="left" vertical="center" wrapText="1"/>
      <protection locked="0"/>
    </xf>
    <xf numFmtId="0" fontId="39" fillId="0" borderId="32" xfId="0" applyFont="1" applyBorder="1" applyAlignment="1" applyProtection="1">
      <alignment horizontal="left" vertical="center" wrapText="1"/>
      <protection locked="0"/>
    </xf>
    <xf numFmtId="0" fontId="39" fillId="0" borderId="33" xfId="0" applyFont="1" applyBorder="1" applyAlignment="1" applyProtection="1">
      <alignment horizontal="left" vertical="center" wrapText="1"/>
      <protection locked="0"/>
    </xf>
    <xf numFmtId="0" fontId="44" fillId="0" borderId="32" xfId="0" applyFont="1" applyBorder="1" applyAlignment="1" applyProtection="1">
      <alignment horizontal="left" vertical="center" wrapText="1"/>
      <protection locked="0"/>
    </xf>
    <xf numFmtId="0" fontId="44" fillId="0" borderId="33" xfId="0" applyFont="1" applyBorder="1" applyAlignment="1" applyProtection="1">
      <alignment horizontal="left" vertical="center" wrapText="1"/>
      <protection locked="0"/>
    </xf>
    <xf numFmtId="0" fontId="42" fillId="0" borderId="32"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wrapText="1"/>
      <protection locked="0"/>
    </xf>
    <xf numFmtId="0" fontId="42" fillId="0" borderId="33" xfId="0" applyFont="1" applyBorder="1" applyAlignment="1" applyProtection="1">
      <alignment horizontal="left" vertical="center"/>
      <protection locked="0"/>
    </xf>
    <xf numFmtId="0" fontId="42" fillId="0" borderId="35" xfId="0" applyFont="1" applyBorder="1" applyAlignment="1" applyProtection="1">
      <alignment horizontal="left" vertical="center" wrapText="1"/>
      <protection locked="0"/>
    </xf>
    <xf numFmtId="0" fontId="42" fillId="0" borderId="34" xfId="0" applyFont="1" applyBorder="1" applyAlignment="1" applyProtection="1">
      <alignment horizontal="left" vertical="center" wrapText="1"/>
      <protection locked="0"/>
    </xf>
    <xf numFmtId="0" fontId="42" fillId="0" borderId="36" xfId="0" applyFont="1" applyBorder="1" applyAlignment="1" applyProtection="1">
      <alignment horizontal="left" vertical="center" wrapText="1"/>
      <protection locked="0"/>
    </xf>
    <xf numFmtId="0" fontId="42" fillId="0" borderId="1" xfId="0" applyFont="1" applyBorder="1" applyAlignment="1" applyProtection="1">
      <alignment horizontal="left" vertical="top"/>
      <protection locked="0"/>
    </xf>
    <xf numFmtId="0" fontId="42" fillId="0" borderId="1" xfId="0" applyFont="1" applyBorder="1" applyAlignment="1" applyProtection="1">
      <alignment horizontal="center" vertical="top"/>
      <protection locked="0"/>
    </xf>
    <xf numFmtId="0" fontId="42" fillId="0" borderId="35" xfId="0" applyFont="1" applyBorder="1" applyAlignment="1" applyProtection="1">
      <alignment horizontal="left" vertical="center"/>
      <protection locked="0"/>
    </xf>
    <xf numFmtId="0" fontId="42" fillId="0" borderId="36" xfId="0" applyFont="1" applyBorder="1" applyAlignment="1" applyProtection="1">
      <alignment horizontal="left" vertical="center"/>
      <protection locked="0"/>
    </xf>
    <xf numFmtId="0" fontId="44" fillId="0" borderId="0" xfId="0" applyFont="1" applyAlignment="1" applyProtection="1">
      <alignment vertical="center"/>
      <protection locked="0"/>
    </xf>
    <xf numFmtId="0" fontId="41" fillId="0" borderId="1" xfId="0" applyFont="1" applyBorder="1" applyAlignment="1" applyProtection="1">
      <alignment vertical="center"/>
      <protection locked="0"/>
    </xf>
    <xf numFmtId="0" fontId="44" fillId="0" borderId="34" xfId="0" applyFont="1" applyBorder="1" applyAlignment="1" applyProtection="1">
      <alignment vertical="center"/>
      <protection locked="0"/>
    </xf>
    <xf numFmtId="0" fontId="41"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2"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1" fillId="0" borderId="34" xfId="0" applyFont="1" applyBorder="1" applyAlignment="1" applyProtection="1">
      <alignment horizontal="left"/>
      <protection locked="0"/>
    </xf>
    <xf numFmtId="0" fontId="44" fillId="0" borderId="34" xfId="0" applyFont="1" applyBorder="1" applyAlignment="1" applyProtection="1">
      <protection locked="0"/>
    </xf>
    <xf numFmtId="0" fontId="39" fillId="0" borderId="32" xfId="0" applyFont="1" applyBorder="1" applyAlignment="1" applyProtection="1">
      <alignment vertical="top"/>
      <protection locked="0"/>
    </xf>
    <xf numFmtId="0" fontId="39" fillId="0" borderId="33" xfId="0" applyFont="1" applyBorder="1" applyAlignment="1" applyProtection="1">
      <alignment vertical="top"/>
      <protection locked="0"/>
    </xf>
    <xf numFmtId="0" fontId="39" fillId="0" borderId="1" xfId="0" applyFont="1" applyBorder="1" applyAlignment="1" applyProtection="1">
      <alignment horizontal="center" vertical="center"/>
      <protection locked="0"/>
    </xf>
    <xf numFmtId="0" fontId="39" fillId="0" borderId="1" xfId="0" applyFont="1" applyBorder="1" applyAlignment="1" applyProtection="1">
      <alignment horizontal="left" vertical="top"/>
      <protection locked="0"/>
    </xf>
    <xf numFmtId="0" fontId="39" fillId="0" borderId="35" xfId="0" applyFont="1" applyBorder="1" applyAlignment="1" applyProtection="1">
      <alignment vertical="top"/>
      <protection locked="0"/>
    </xf>
    <xf numFmtId="0" fontId="39" fillId="0" borderId="34" xfId="0" applyFont="1" applyBorder="1" applyAlignment="1" applyProtection="1">
      <alignment vertical="top"/>
      <protection locked="0"/>
    </xf>
    <xf numFmtId="0" fontId="39" fillId="0" borderId="36" xfId="0" applyFont="1" applyBorder="1" applyAlignment="1" applyProtection="1">
      <alignment vertical="top"/>
      <protection locked="0"/>
    </xf>
    <xf numFmtId="0" fontId="9" fillId="0" borderId="1" xfId="0" applyFont="1" applyBorder="1" applyAlignment="1">
      <alignment vertical="center"/>
    </xf>
    <xf numFmtId="0" fontId="2" fillId="0" borderId="0" xfId="0" applyFont="1" applyBorder="1" applyAlignment="1">
      <alignment horizontal="left" vertical="center"/>
    </xf>
    <xf numFmtId="0" fontId="0" fillId="0" borderId="0" xfId="0" applyBorder="1"/>
    <xf numFmtId="0" fontId="3" fillId="0" borderId="0" xfId="0" applyFont="1" applyBorder="1" applyAlignment="1">
      <alignment horizontal="left" vertical="top" wrapText="1"/>
    </xf>
    <xf numFmtId="0" fontId="2" fillId="0" borderId="0" xfId="0" applyFont="1" applyBorder="1" applyAlignment="1">
      <alignment horizontal="left" vertical="center" wrapText="1"/>
    </xf>
    <xf numFmtId="4" fontId="19" fillId="0" borderId="8" xfId="0" applyNumberFormat="1" applyFont="1" applyBorder="1" applyAlignment="1">
      <alignment vertical="center"/>
    </xf>
    <xf numFmtId="0" fontId="0" fillId="0" borderId="8" xfId="0" applyFont="1" applyBorder="1" applyAlignment="1">
      <alignment vertical="center"/>
    </xf>
    <xf numFmtId="0" fontId="1" fillId="0" borderId="0" xfId="0" applyFont="1" applyBorder="1" applyAlignment="1">
      <alignment horizontal="right" vertical="center"/>
    </xf>
    <xf numFmtId="164" fontId="1" fillId="0" borderId="0" xfId="0" applyNumberFormat="1" applyFont="1" applyBorder="1" applyAlignment="1">
      <alignment horizontal="center" vertical="center"/>
    </xf>
    <xf numFmtId="0" fontId="1" fillId="0" borderId="0" xfId="0" applyFont="1" applyBorder="1" applyAlignment="1">
      <alignment vertical="center"/>
    </xf>
    <xf numFmtId="4" fontId="20" fillId="0" borderId="0" xfId="0" applyNumberFormat="1" applyFont="1" applyBorder="1" applyAlignment="1">
      <alignment vertical="center"/>
    </xf>
    <xf numFmtId="0" fontId="3" fillId="4" borderId="10" xfId="0" applyFont="1" applyFill="1" applyBorder="1" applyAlignment="1">
      <alignment horizontal="left" vertical="center"/>
    </xf>
    <xf numFmtId="0" fontId="0" fillId="4" borderId="10" xfId="0" applyFont="1" applyFill="1" applyBorder="1" applyAlignment="1">
      <alignment vertical="center"/>
    </xf>
    <xf numFmtId="4" fontId="3" fillId="4" borderId="10" xfId="0" applyNumberFormat="1" applyFont="1" applyFill="1" applyBorder="1" applyAlignment="1">
      <alignment vertical="center"/>
    </xf>
    <xf numFmtId="0" fontId="0" fillId="4" borderId="11" xfId="0" applyFont="1" applyFill="1" applyBorder="1" applyAlignment="1">
      <alignmen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xf>
    <xf numFmtId="0" fontId="22" fillId="0" borderId="15" xfId="0" applyFont="1" applyBorder="1" applyAlignment="1">
      <alignment horizontal="center" vertical="center"/>
    </xf>
    <xf numFmtId="0" fontId="22"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2" fillId="5" borderId="9" xfId="0" applyFont="1" applyFill="1" applyBorder="1" applyAlignment="1">
      <alignment horizontal="center" vertical="center"/>
    </xf>
    <xf numFmtId="0" fontId="2" fillId="5" borderId="10" xfId="0" applyFont="1" applyFill="1" applyBorder="1" applyAlignment="1">
      <alignment horizontal="left" vertical="center"/>
    </xf>
    <xf numFmtId="0" fontId="2" fillId="5" borderId="10" xfId="0" applyFont="1" applyFill="1" applyBorder="1" applyAlignment="1">
      <alignment horizontal="center" vertical="center"/>
    </xf>
    <xf numFmtId="0" fontId="2" fillId="5" borderId="10" xfId="0" applyFont="1" applyFill="1" applyBorder="1" applyAlignment="1">
      <alignment horizontal="right" vertical="center"/>
    </xf>
    <xf numFmtId="4" fontId="27" fillId="0" borderId="0" xfId="0" applyNumberFormat="1" applyFont="1" applyAlignment="1">
      <alignment vertical="center"/>
    </xf>
    <xf numFmtId="0" fontId="27" fillId="0" borderId="0" xfId="0" applyFont="1" applyAlignment="1">
      <alignment vertical="center"/>
    </xf>
    <xf numFmtId="0" fontId="26" fillId="0" borderId="0" xfId="0" applyFont="1" applyAlignment="1">
      <alignment horizontal="left" vertical="center" wrapText="1"/>
    </xf>
    <xf numFmtId="4" fontId="27" fillId="0" borderId="0" xfId="0" applyNumberFormat="1" applyFont="1" applyAlignment="1">
      <alignment horizontal="right" vertical="center"/>
    </xf>
    <xf numFmtId="4" fontId="23" fillId="0" borderId="0" xfId="0" applyNumberFormat="1" applyFont="1" applyAlignment="1">
      <alignment horizontal="right" vertical="center"/>
    </xf>
    <xf numFmtId="4" fontId="23" fillId="0" borderId="0" xfId="0" applyNumberFormat="1" applyFont="1" applyAlignment="1">
      <alignment vertical="center"/>
    </xf>
    <xf numFmtId="4" fontId="7" fillId="0" borderId="0" xfId="0" applyNumberFormat="1" applyFont="1" applyAlignment="1">
      <alignment vertical="center"/>
    </xf>
    <xf numFmtId="0" fontId="7" fillId="0" borderId="0" xfId="0" applyFont="1" applyAlignment="1">
      <alignment vertical="center"/>
    </xf>
    <xf numFmtId="0" fontId="30" fillId="0" borderId="0" xfId="0" applyFont="1" applyAlignment="1">
      <alignment horizontal="left" vertical="center" wrapText="1"/>
    </xf>
    <xf numFmtId="4" fontId="7" fillId="0" borderId="0" xfId="0" applyNumberFormat="1" applyFont="1" applyAlignment="1">
      <alignment horizontal="right" vertical="center"/>
    </xf>
    <xf numFmtId="0" fontId="16" fillId="3" borderId="0" xfId="0" applyFont="1" applyFill="1" applyAlignment="1">
      <alignment horizontal="center" vertical="center"/>
    </xf>
    <xf numFmtId="0" fontId="0" fillId="0" borderId="0" xfId="0"/>
    <xf numFmtId="0" fontId="0" fillId="0" borderId="0" xfId="0" applyFont="1" applyBorder="1" applyAlignment="1">
      <alignment horizontal="left" vertical="center"/>
    </xf>
    <xf numFmtId="0" fontId="18" fillId="0" borderId="0" xfId="0" applyFont="1" applyAlignment="1">
      <alignment horizontal="left" vertical="center" wrapText="1"/>
    </xf>
    <xf numFmtId="0" fontId="18" fillId="0" borderId="0" xfId="0" applyFont="1" applyAlignment="1">
      <alignment horizontal="left" vertical="center"/>
    </xf>
    <xf numFmtId="0" fontId="0" fillId="0" borderId="0" xfId="0" applyFont="1" applyAlignment="1">
      <alignment vertical="center"/>
    </xf>
    <xf numFmtId="0" fontId="32" fillId="2" borderId="0" xfId="1" applyFont="1" applyFill="1" applyAlignment="1" applyProtection="1">
      <alignment vertical="center"/>
    </xf>
    <xf numFmtId="0" fontId="18" fillId="0" borderId="0" xfId="0" applyFont="1" applyBorder="1" applyAlignment="1">
      <alignment horizontal="left" vertical="center" wrapText="1"/>
    </xf>
    <xf numFmtId="0" fontId="18" fillId="0" borderId="0" xfId="0" applyFont="1" applyBorder="1" applyAlignment="1">
      <alignment horizontal="left" vertical="center"/>
    </xf>
    <xf numFmtId="0" fontId="3" fillId="0" borderId="0" xfId="0" applyFont="1" applyBorder="1" applyAlignment="1">
      <alignment horizontal="left" vertical="center" wrapText="1"/>
    </xf>
    <xf numFmtId="0" fontId="0" fillId="0" borderId="0" xfId="0" applyFont="1" applyBorder="1" applyAlignment="1">
      <alignment vertical="center"/>
    </xf>
    <xf numFmtId="0" fontId="1" fillId="0" borderId="0" xfId="0" applyFont="1" applyAlignment="1">
      <alignment horizontal="left" vertical="center"/>
    </xf>
    <xf numFmtId="0" fontId="40" fillId="0" borderId="1" xfId="0" applyFont="1" applyBorder="1" applyAlignment="1" applyProtection="1">
      <alignment horizontal="center" vertical="center" wrapText="1"/>
      <protection locked="0"/>
    </xf>
    <xf numFmtId="0" fontId="42" fillId="0" borderId="1" xfId="0" applyFont="1" applyBorder="1" applyAlignment="1" applyProtection="1">
      <alignment horizontal="left" vertical="top"/>
      <protection locked="0"/>
    </xf>
    <xf numFmtId="0" fontId="42" fillId="0" borderId="1" xfId="0" applyFont="1" applyBorder="1" applyAlignment="1" applyProtection="1">
      <alignment horizontal="left" vertical="center"/>
      <protection locked="0"/>
    </xf>
    <xf numFmtId="0" fontId="42" fillId="0" borderId="1" xfId="0" applyFont="1" applyBorder="1" applyAlignment="1" applyProtection="1">
      <alignment horizontal="left" vertical="center" wrapText="1"/>
      <protection locked="0"/>
    </xf>
    <xf numFmtId="49" fontId="42" fillId="0" borderId="1" xfId="0" applyNumberFormat="1" applyFont="1" applyBorder="1" applyAlignment="1" applyProtection="1">
      <alignment horizontal="left" vertical="center" wrapText="1"/>
      <protection locked="0"/>
    </xf>
    <xf numFmtId="0" fontId="40" fillId="0" borderId="1" xfId="0" applyFont="1" applyBorder="1" applyAlignment="1" applyProtection="1">
      <alignment horizontal="center" vertical="center"/>
      <protection locked="0"/>
    </xf>
    <xf numFmtId="0" fontId="41" fillId="0" borderId="34" xfId="0" applyFont="1" applyBorder="1" applyAlignment="1" applyProtection="1">
      <alignment horizontal="left"/>
      <protection locked="0"/>
    </xf>
    <xf numFmtId="0" fontId="41"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1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20.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2.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79"/>
  <sheetViews>
    <sheetView showGridLines="0" workbookViewId="0">
      <pane ySplit="1" topLeftCell="A2" activePane="bottomLeft" state="frozen"/>
      <selection pane="bottomLeft" activeCell="AG53" sqref="AG53:AM53"/>
    </sheetView>
  </sheetViews>
  <sheetFormatPr defaultRowHeight="12"/>
  <cols>
    <col min="1" max="1" width="8.28515625" customWidth="1"/>
    <col min="2" max="2" width="1.7109375" customWidth="1"/>
    <col min="3" max="3" width="4.140625" customWidth="1"/>
    <col min="4" max="33" width="2.7109375" customWidth="1"/>
    <col min="34" max="34" width="3.28515625" customWidth="1"/>
    <col min="35" max="35" width="31.7109375" customWidth="1"/>
    <col min="36" max="37" width="2.42578125" customWidth="1"/>
    <col min="38" max="38" width="8.28515625" customWidth="1"/>
    <col min="39" max="39" width="3.28515625" customWidth="1"/>
    <col min="40" max="40" width="13.28515625" customWidth="1"/>
    <col min="41" max="41" width="7.42578125" customWidth="1"/>
    <col min="42" max="42" width="4.140625" customWidth="1"/>
    <col min="43" max="43" width="15.7109375" customWidth="1"/>
    <col min="44" max="44" width="13.7109375" customWidth="1"/>
    <col min="45" max="47" width="25.85546875" hidden="1" customWidth="1"/>
    <col min="48" max="52" width="21.7109375" hidden="1" customWidth="1"/>
    <col min="53" max="53" width="19.140625" hidden="1" customWidth="1"/>
    <col min="54" max="54" width="25" hidden="1" customWidth="1"/>
    <col min="55" max="56" width="19.140625" hidden="1" customWidth="1"/>
    <col min="57" max="57" width="66.42578125" customWidth="1"/>
    <col min="71" max="91" width="9.28515625" hidden="1"/>
  </cols>
  <sheetData>
    <row r="1" spans="1:74" ht="21.3"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spans="1:74" ht="36.9" customHeight="1">
      <c r="AR2" s="336" t="s">
        <v>8</v>
      </c>
      <c r="AS2" s="337"/>
      <c r="AT2" s="337"/>
      <c r="AU2" s="337"/>
      <c r="AV2" s="337"/>
      <c r="AW2" s="337"/>
      <c r="AX2" s="337"/>
      <c r="AY2" s="337"/>
      <c r="AZ2" s="337"/>
      <c r="BA2" s="337"/>
      <c r="BB2" s="337"/>
      <c r="BC2" s="337"/>
      <c r="BD2" s="337"/>
      <c r="BE2" s="337"/>
      <c r="BS2" s="25" t="s">
        <v>9</v>
      </c>
      <c r="BT2" s="25" t="s">
        <v>10</v>
      </c>
    </row>
    <row r="3" spans="1:74" ht="6.9"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9</v>
      </c>
      <c r="BT3" s="25" t="s">
        <v>11</v>
      </c>
    </row>
    <row r="4" spans="1:74" ht="36.9" customHeight="1">
      <c r="B4" s="29"/>
      <c r="C4" s="30"/>
      <c r="D4" s="31" t="s">
        <v>12</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13</v>
      </c>
      <c r="BS4" s="25" t="s">
        <v>14</v>
      </c>
    </row>
    <row r="5" spans="1:74" ht="14.4" customHeight="1">
      <c r="B5" s="29"/>
      <c r="C5" s="30"/>
      <c r="D5" s="34" t="s">
        <v>15</v>
      </c>
      <c r="E5" s="30"/>
      <c r="F5" s="30"/>
      <c r="G5" s="30"/>
      <c r="H5" s="30"/>
      <c r="I5" s="30"/>
      <c r="J5" s="30"/>
      <c r="K5" s="300" t="s">
        <v>16</v>
      </c>
      <c r="L5" s="301"/>
      <c r="M5" s="301"/>
      <c r="N5" s="301"/>
      <c r="O5" s="301"/>
      <c r="P5" s="301"/>
      <c r="Q5" s="301"/>
      <c r="R5" s="301"/>
      <c r="S5" s="301"/>
      <c r="T5" s="301"/>
      <c r="U5" s="301"/>
      <c r="V5" s="301"/>
      <c r="W5" s="301"/>
      <c r="X5" s="301"/>
      <c r="Y5" s="301"/>
      <c r="Z5" s="301"/>
      <c r="AA5" s="301"/>
      <c r="AB5" s="301"/>
      <c r="AC5" s="301"/>
      <c r="AD5" s="301"/>
      <c r="AE5" s="301"/>
      <c r="AF5" s="301"/>
      <c r="AG5" s="301"/>
      <c r="AH5" s="301"/>
      <c r="AI5" s="301"/>
      <c r="AJ5" s="301"/>
      <c r="AK5" s="301"/>
      <c r="AL5" s="301"/>
      <c r="AM5" s="301"/>
      <c r="AN5" s="301"/>
      <c r="AO5" s="301"/>
      <c r="AP5" s="30"/>
      <c r="AQ5" s="32"/>
      <c r="BS5" s="25" t="s">
        <v>9</v>
      </c>
    </row>
    <row r="6" spans="1:74" ht="36.9" customHeight="1">
      <c r="B6" s="29"/>
      <c r="C6" s="30"/>
      <c r="D6" s="36" t="s">
        <v>17</v>
      </c>
      <c r="E6" s="30"/>
      <c r="F6" s="30"/>
      <c r="G6" s="30"/>
      <c r="H6" s="30"/>
      <c r="I6" s="30"/>
      <c r="J6" s="30"/>
      <c r="K6" s="302" t="s">
        <v>18</v>
      </c>
      <c r="L6" s="301"/>
      <c r="M6" s="301"/>
      <c r="N6" s="301"/>
      <c r="O6" s="301"/>
      <c r="P6" s="301"/>
      <c r="Q6" s="301"/>
      <c r="R6" s="301"/>
      <c r="S6" s="301"/>
      <c r="T6" s="301"/>
      <c r="U6" s="301"/>
      <c r="V6" s="301"/>
      <c r="W6" s="301"/>
      <c r="X6" s="301"/>
      <c r="Y6" s="301"/>
      <c r="Z6" s="301"/>
      <c r="AA6" s="301"/>
      <c r="AB6" s="301"/>
      <c r="AC6" s="301"/>
      <c r="AD6" s="301"/>
      <c r="AE6" s="301"/>
      <c r="AF6" s="301"/>
      <c r="AG6" s="301"/>
      <c r="AH6" s="301"/>
      <c r="AI6" s="301"/>
      <c r="AJ6" s="301"/>
      <c r="AK6" s="301"/>
      <c r="AL6" s="301"/>
      <c r="AM6" s="301"/>
      <c r="AN6" s="301"/>
      <c r="AO6" s="301"/>
      <c r="AP6" s="30"/>
      <c r="AQ6" s="32"/>
      <c r="BS6" s="25" t="s">
        <v>9</v>
      </c>
    </row>
    <row r="7" spans="1:74" ht="14.4" customHeight="1">
      <c r="B7" s="29"/>
      <c r="C7" s="30"/>
      <c r="D7" s="37" t="s">
        <v>19</v>
      </c>
      <c r="E7" s="30"/>
      <c r="F7" s="30"/>
      <c r="G7" s="30"/>
      <c r="H7" s="30"/>
      <c r="I7" s="30"/>
      <c r="J7" s="30"/>
      <c r="K7" s="35" t="s">
        <v>20</v>
      </c>
      <c r="L7" s="30"/>
      <c r="M7" s="30"/>
      <c r="N7" s="30"/>
      <c r="O7" s="30"/>
      <c r="P7" s="30"/>
      <c r="Q7" s="30"/>
      <c r="R7" s="30"/>
      <c r="S7" s="30"/>
      <c r="T7" s="30"/>
      <c r="U7" s="30"/>
      <c r="V7" s="30"/>
      <c r="W7" s="30"/>
      <c r="X7" s="30"/>
      <c r="Y7" s="30"/>
      <c r="Z7" s="30"/>
      <c r="AA7" s="30"/>
      <c r="AB7" s="30"/>
      <c r="AC7" s="30"/>
      <c r="AD7" s="30"/>
      <c r="AE7" s="30"/>
      <c r="AF7" s="30"/>
      <c r="AG7" s="30"/>
      <c r="AH7" s="30"/>
      <c r="AI7" s="30"/>
      <c r="AJ7" s="30"/>
      <c r="AK7" s="37" t="s">
        <v>21</v>
      </c>
      <c r="AL7" s="30"/>
      <c r="AM7" s="30"/>
      <c r="AN7" s="35" t="s">
        <v>22</v>
      </c>
      <c r="AO7" s="30"/>
      <c r="AP7" s="30"/>
      <c r="AQ7" s="32"/>
      <c r="BS7" s="25" t="s">
        <v>9</v>
      </c>
    </row>
    <row r="8" spans="1:74" ht="14.4" customHeight="1">
      <c r="B8" s="29"/>
      <c r="C8" s="30"/>
      <c r="D8" s="37" t="s">
        <v>23</v>
      </c>
      <c r="E8" s="30"/>
      <c r="F8" s="30"/>
      <c r="G8" s="30"/>
      <c r="H8" s="30"/>
      <c r="I8" s="30"/>
      <c r="J8" s="30"/>
      <c r="K8" s="35" t="s">
        <v>24</v>
      </c>
      <c r="L8" s="30"/>
      <c r="M8" s="30"/>
      <c r="N8" s="30"/>
      <c r="O8" s="30"/>
      <c r="P8" s="30"/>
      <c r="Q8" s="30"/>
      <c r="R8" s="30"/>
      <c r="S8" s="30"/>
      <c r="T8" s="30"/>
      <c r="U8" s="30"/>
      <c r="V8" s="30"/>
      <c r="W8" s="30"/>
      <c r="X8" s="30"/>
      <c r="Y8" s="30"/>
      <c r="Z8" s="30"/>
      <c r="AA8" s="30"/>
      <c r="AB8" s="30"/>
      <c r="AC8" s="30"/>
      <c r="AD8" s="30"/>
      <c r="AE8" s="30"/>
      <c r="AF8" s="30"/>
      <c r="AG8" s="30"/>
      <c r="AH8" s="30"/>
      <c r="AI8" s="30"/>
      <c r="AJ8" s="30"/>
      <c r="AK8" s="37" t="s">
        <v>25</v>
      </c>
      <c r="AL8" s="30"/>
      <c r="AM8" s="30"/>
      <c r="AN8" s="35" t="s">
        <v>26</v>
      </c>
      <c r="AO8" s="30"/>
      <c r="AP8" s="30"/>
      <c r="AQ8" s="32"/>
      <c r="BS8" s="25" t="s">
        <v>9</v>
      </c>
    </row>
    <row r="9" spans="1:74" ht="29.25" customHeight="1">
      <c r="B9" s="29"/>
      <c r="C9" s="30"/>
      <c r="D9" s="34" t="s">
        <v>27</v>
      </c>
      <c r="E9" s="30"/>
      <c r="F9" s="30"/>
      <c r="G9" s="30"/>
      <c r="H9" s="30"/>
      <c r="I9" s="30"/>
      <c r="J9" s="30"/>
      <c r="K9" s="38" t="s">
        <v>28</v>
      </c>
      <c r="L9" s="30"/>
      <c r="M9" s="30"/>
      <c r="N9" s="30"/>
      <c r="O9" s="30"/>
      <c r="P9" s="30"/>
      <c r="Q9" s="30"/>
      <c r="R9" s="30"/>
      <c r="S9" s="30"/>
      <c r="T9" s="30"/>
      <c r="U9" s="30"/>
      <c r="V9" s="30"/>
      <c r="W9" s="30"/>
      <c r="X9" s="30"/>
      <c r="Y9" s="30"/>
      <c r="Z9" s="30"/>
      <c r="AA9" s="30"/>
      <c r="AB9" s="30"/>
      <c r="AC9" s="30"/>
      <c r="AD9" s="30"/>
      <c r="AE9" s="30"/>
      <c r="AF9" s="30"/>
      <c r="AG9" s="30"/>
      <c r="AH9" s="30"/>
      <c r="AI9" s="30"/>
      <c r="AJ9" s="30"/>
      <c r="AK9" s="34" t="s">
        <v>29</v>
      </c>
      <c r="AL9" s="30"/>
      <c r="AM9" s="30"/>
      <c r="AN9" s="38" t="s">
        <v>30</v>
      </c>
      <c r="AO9" s="30"/>
      <c r="AP9" s="30"/>
      <c r="AQ9" s="32"/>
      <c r="BS9" s="25" t="s">
        <v>9</v>
      </c>
    </row>
    <row r="10" spans="1:74" ht="14.4" customHeight="1">
      <c r="B10" s="29"/>
      <c r="C10" s="30"/>
      <c r="D10" s="37" t="s">
        <v>31</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37" t="s">
        <v>32</v>
      </c>
      <c r="AL10" s="30"/>
      <c r="AM10" s="30"/>
      <c r="AN10" s="35" t="s">
        <v>5</v>
      </c>
      <c r="AO10" s="30"/>
      <c r="AP10" s="30"/>
      <c r="AQ10" s="32"/>
      <c r="BS10" s="25" t="s">
        <v>9</v>
      </c>
    </row>
    <row r="11" spans="1:74" ht="18.45" customHeight="1">
      <c r="B11" s="29"/>
      <c r="C11" s="30"/>
      <c r="D11" s="30"/>
      <c r="E11" s="35" t="s">
        <v>33</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37" t="s">
        <v>34</v>
      </c>
      <c r="AL11" s="30"/>
      <c r="AM11" s="30"/>
      <c r="AN11" s="35" t="s">
        <v>5</v>
      </c>
      <c r="AO11" s="30"/>
      <c r="AP11" s="30"/>
      <c r="AQ11" s="32"/>
      <c r="BS11" s="25" t="s">
        <v>9</v>
      </c>
    </row>
    <row r="12" spans="1:74" ht="6.9"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S12" s="25" t="s">
        <v>9</v>
      </c>
    </row>
    <row r="13" spans="1:74" ht="14.4" customHeight="1">
      <c r="B13" s="29"/>
      <c r="C13" s="30"/>
      <c r="D13" s="37" t="s">
        <v>35</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37" t="s">
        <v>32</v>
      </c>
      <c r="AL13" s="30"/>
      <c r="AM13" s="30"/>
      <c r="AN13" s="35" t="s">
        <v>5</v>
      </c>
      <c r="AO13" s="30"/>
      <c r="AP13" s="30"/>
      <c r="AQ13" s="32"/>
      <c r="BS13" s="25" t="s">
        <v>9</v>
      </c>
    </row>
    <row r="14" spans="1:74" ht="13.2">
      <c r="B14" s="29"/>
      <c r="C14" s="30"/>
      <c r="D14" s="30"/>
      <c r="E14" s="35" t="s">
        <v>36</v>
      </c>
      <c r="F14" s="30"/>
      <c r="G14" s="30"/>
      <c r="H14" s="30"/>
      <c r="I14" s="30"/>
      <c r="J14" s="30"/>
      <c r="K14" s="30"/>
      <c r="L14" s="30"/>
      <c r="M14" s="30"/>
      <c r="N14" s="30"/>
      <c r="O14" s="30"/>
      <c r="P14" s="30"/>
      <c r="Q14" s="30"/>
      <c r="R14" s="30"/>
      <c r="S14" s="30"/>
      <c r="T14" s="30"/>
      <c r="U14" s="30"/>
      <c r="V14" s="30"/>
      <c r="W14" s="30"/>
      <c r="X14" s="30"/>
      <c r="Y14" s="30"/>
      <c r="Z14" s="30"/>
      <c r="AA14" s="30"/>
      <c r="AB14" s="30"/>
      <c r="AC14" s="30"/>
      <c r="AD14" s="30"/>
      <c r="AE14" s="30"/>
      <c r="AF14" s="30"/>
      <c r="AG14" s="30"/>
      <c r="AH14" s="30"/>
      <c r="AI14" s="30"/>
      <c r="AJ14" s="30"/>
      <c r="AK14" s="37" t="s">
        <v>34</v>
      </c>
      <c r="AL14" s="30"/>
      <c r="AM14" s="30"/>
      <c r="AN14" s="35" t="s">
        <v>5</v>
      </c>
      <c r="AO14" s="30"/>
      <c r="AP14" s="30"/>
      <c r="AQ14" s="32"/>
      <c r="BS14" s="25" t="s">
        <v>9</v>
      </c>
    </row>
    <row r="15" spans="1:74" ht="6.9"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S15" s="25" t="s">
        <v>6</v>
      </c>
    </row>
    <row r="16" spans="1:74" ht="14.4" customHeight="1">
      <c r="B16" s="29"/>
      <c r="C16" s="30"/>
      <c r="D16" s="37" t="s">
        <v>37</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37" t="s">
        <v>32</v>
      </c>
      <c r="AL16" s="30"/>
      <c r="AM16" s="30"/>
      <c r="AN16" s="35" t="s">
        <v>5</v>
      </c>
      <c r="AO16" s="30"/>
      <c r="AP16" s="30"/>
      <c r="AQ16" s="32"/>
      <c r="BS16" s="25" t="s">
        <v>6</v>
      </c>
    </row>
    <row r="17" spans="2:71" ht="18.45" customHeight="1">
      <c r="B17" s="29"/>
      <c r="C17" s="30"/>
      <c r="D17" s="30"/>
      <c r="E17" s="35" t="s">
        <v>38</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37" t="s">
        <v>34</v>
      </c>
      <c r="AL17" s="30"/>
      <c r="AM17" s="30"/>
      <c r="AN17" s="35" t="s">
        <v>5</v>
      </c>
      <c r="AO17" s="30"/>
      <c r="AP17" s="30"/>
      <c r="AQ17" s="32"/>
      <c r="BS17" s="25" t="s">
        <v>39</v>
      </c>
    </row>
    <row r="18" spans="2:71" ht="6.9"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S18" s="25" t="s">
        <v>9</v>
      </c>
    </row>
    <row r="19" spans="2:71" ht="14.4" customHeight="1">
      <c r="B19" s="29"/>
      <c r="C19" s="30"/>
      <c r="D19" s="37" t="s">
        <v>40</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S19" s="25" t="s">
        <v>9</v>
      </c>
    </row>
    <row r="20" spans="2:71" ht="85.5" customHeight="1">
      <c r="B20" s="29"/>
      <c r="C20" s="30"/>
      <c r="D20" s="30"/>
      <c r="E20" s="303" t="s">
        <v>41</v>
      </c>
      <c r="F20" s="303"/>
      <c r="G20" s="303"/>
      <c r="H20" s="303"/>
      <c r="I20" s="303"/>
      <c r="J20" s="303"/>
      <c r="K20" s="303"/>
      <c r="L20" s="303"/>
      <c r="M20" s="303"/>
      <c r="N20" s="303"/>
      <c r="O20" s="303"/>
      <c r="P20" s="303"/>
      <c r="Q20" s="303"/>
      <c r="R20" s="303"/>
      <c r="S20" s="303"/>
      <c r="T20" s="303"/>
      <c r="U20" s="303"/>
      <c r="V20" s="303"/>
      <c r="W20" s="303"/>
      <c r="X20" s="303"/>
      <c r="Y20" s="303"/>
      <c r="Z20" s="303"/>
      <c r="AA20" s="303"/>
      <c r="AB20" s="303"/>
      <c r="AC20" s="303"/>
      <c r="AD20" s="303"/>
      <c r="AE20" s="303"/>
      <c r="AF20" s="303"/>
      <c r="AG20" s="303"/>
      <c r="AH20" s="303"/>
      <c r="AI20" s="303"/>
      <c r="AJ20" s="303"/>
      <c r="AK20" s="303"/>
      <c r="AL20" s="303"/>
      <c r="AM20" s="303"/>
      <c r="AN20" s="303"/>
      <c r="AO20" s="30"/>
      <c r="AP20" s="30"/>
      <c r="AQ20" s="32"/>
      <c r="BS20" s="25" t="s">
        <v>39</v>
      </c>
    </row>
    <row r="21" spans="2:71" ht="6.9"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row>
    <row r="22" spans="2:71" ht="6.9" customHeight="1">
      <c r="B22" s="29"/>
      <c r="C22" s="30"/>
      <c r="D22" s="39"/>
      <c r="E22" s="39"/>
      <c r="F22" s="39"/>
      <c r="G22" s="39"/>
      <c r="H22" s="39"/>
      <c r="I22" s="39"/>
      <c r="J22" s="39"/>
      <c r="K22" s="39"/>
      <c r="L22" s="39"/>
      <c r="M22" s="39"/>
      <c r="N22" s="39"/>
      <c r="O22" s="39"/>
      <c r="P22" s="39"/>
      <c r="Q22" s="39"/>
      <c r="R22" s="39"/>
      <c r="S22" s="39"/>
      <c r="T22" s="39"/>
      <c r="U22" s="39"/>
      <c r="V22" s="39"/>
      <c r="W22" s="39"/>
      <c r="X22" s="39"/>
      <c r="Y22" s="39"/>
      <c r="Z22" s="39"/>
      <c r="AA22" s="39"/>
      <c r="AB22" s="39"/>
      <c r="AC22" s="39"/>
      <c r="AD22" s="39"/>
      <c r="AE22" s="39"/>
      <c r="AF22" s="39"/>
      <c r="AG22" s="39"/>
      <c r="AH22" s="39"/>
      <c r="AI22" s="39"/>
      <c r="AJ22" s="39"/>
      <c r="AK22" s="39"/>
      <c r="AL22" s="39"/>
      <c r="AM22" s="39"/>
      <c r="AN22" s="39"/>
      <c r="AO22" s="39"/>
      <c r="AP22" s="30"/>
      <c r="AQ22" s="32"/>
    </row>
    <row r="23" spans="2:71" s="1" customFormat="1" ht="25.95" customHeight="1">
      <c r="B23" s="40"/>
      <c r="C23" s="41"/>
      <c r="D23" s="42" t="s">
        <v>42</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304">
        <f>ROUND(AG51,2)</f>
        <v>0</v>
      </c>
      <c r="AL23" s="305"/>
      <c r="AM23" s="305"/>
      <c r="AN23" s="305"/>
      <c r="AO23" s="305"/>
      <c r="AP23" s="41"/>
      <c r="AQ23" s="44"/>
    </row>
    <row r="24" spans="2:71" s="1" customFormat="1" ht="6.9" customHeight="1">
      <c r="B24" s="40"/>
      <c r="C24" s="41"/>
      <c r="D24" s="41"/>
      <c r="E24" s="41"/>
      <c r="F24" s="41"/>
      <c r="G24" s="41"/>
      <c r="H24" s="41"/>
      <c r="I24" s="41"/>
      <c r="J24" s="41"/>
      <c r="K24" s="41"/>
      <c r="L24" s="41"/>
      <c r="M24" s="41"/>
      <c r="N24" s="41"/>
      <c r="O24" s="41"/>
      <c r="P24" s="41"/>
      <c r="Q24" s="41"/>
      <c r="R24" s="41"/>
      <c r="S24" s="41"/>
      <c r="T24" s="41"/>
      <c r="U24" s="41"/>
      <c r="V24" s="41"/>
      <c r="W24" s="41"/>
      <c r="X24" s="41"/>
      <c r="Y24" s="41"/>
      <c r="Z24" s="41"/>
      <c r="AA24" s="41"/>
      <c r="AB24" s="41"/>
      <c r="AC24" s="41"/>
      <c r="AD24" s="41"/>
      <c r="AE24" s="41"/>
      <c r="AF24" s="41"/>
      <c r="AG24" s="41"/>
      <c r="AH24" s="41"/>
      <c r="AI24" s="41"/>
      <c r="AJ24" s="41"/>
      <c r="AK24" s="41"/>
      <c r="AL24" s="41"/>
      <c r="AM24" s="41"/>
      <c r="AN24" s="41"/>
      <c r="AO24" s="41"/>
      <c r="AP24" s="41"/>
      <c r="AQ24" s="44"/>
    </row>
    <row r="25" spans="2:71" s="1" customFormat="1">
      <c r="B25" s="40"/>
      <c r="C25" s="41"/>
      <c r="D25" s="41"/>
      <c r="E25" s="41"/>
      <c r="F25" s="41"/>
      <c r="G25" s="41"/>
      <c r="H25" s="41"/>
      <c r="I25" s="41"/>
      <c r="J25" s="41"/>
      <c r="K25" s="41"/>
      <c r="L25" s="306" t="s">
        <v>43</v>
      </c>
      <c r="M25" s="306"/>
      <c r="N25" s="306"/>
      <c r="O25" s="306"/>
      <c r="P25" s="41"/>
      <c r="Q25" s="41"/>
      <c r="R25" s="41"/>
      <c r="S25" s="41"/>
      <c r="T25" s="41"/>
      <c r="U25" s="41"/>
      <c r="V25" s="41"/>
      <c r="W25" s="306" t="s">
        <v>44</v>
      </c>
      <c r="X25" s="306"/>
      <c r="Y25" s="306"/>
      <c r="Z25" s="306"/>
      <c r="AA25" s="306"/>
      <c r="AB25" s="306"/>
      <c r="AC25" s="306"/>
      <c r="AD25" s="306"/>
      <c r="AE25" s="306"/>
      <c r="AF25" s="41"/>
      <c r="AG25" s="41"/>
      <c r="AH25" s="41"/>
      <c r="AI25" s="41"/>
      <c r="AJ25" s="41"/>
      <c r="AK25" s="306" t="s">
        <v>45</v>
      </c>
      <c r="AL25" s="306"/>
      <c r="AM25" s="306"/>
      <c r="AN25" s="306"/>
      <c r="AO25" s="306"/>
      <c r="AP25" s="41"/>
      <c r="AQ25" s="44"/>
    </row>
    <row r="26" spans="2:71" s="2" customFormat="1" ht="14.4" customHeight="1">
      <c r="B26" s="46"/>
      <c r="C26" s="47"/>
      <c r="D26" s="48" t="s">
        <v>46</v>
      </c>
      <c r="E26" s="47"/>
      <c r="F26" s="48" t="s">
        <v>47</v>
      </c>
      <c r="G26" s="47"/>
      <c r="H26" s="47"/>
      <c r="I26" s="47"/>
      <c r="J26" s="47"/>
      <c r="K26" s="47"/>
      <c r="L26" s="307">
        <v>0.21</v>
      </c>
      <c r="M26" s="308"/>
      <c r="N26" s="308"/>
      <c r="O26" s="308"/>
      <c r="P26" s="47"/>
      <c r="Q26" s="47"/>
      <c r="R26" s="47"/>
      <c r="S26" s="47"/>
      <c r="T26" s="47"/>
      <c r="U26" s="47"/>
      <c r="V26" s="47"/>
      <c r="W26" s="309">
        <f>ROUND(AZ51,2)</f>
        <v>0</v>
      </c>
      <c r="X26" s="308"/>
      <c r="Y26" s="308"/>
      <c r="Z26" s="308"/>
      <c r="AA26" s="308"/>
      <c r="AB26" s="308"/>
      <c r="AC26" s="308"/>
      <c r="AD26" s="308"/>
      <c r="AE26" s="308"/>
      <c r="AF26" s="47"/>
      <c r="AG26" s="47"/>
      <c r="AH26" s="47"/>
      <c r="AI26" s="47"/>
      <c r="AJ26" s="47"/>
      <c r="AK26" s="309">
        <f>ROUND(AV51,2)</f>
        <v>0</v>
      </c>
      <c r="AL26" s="308"/>
      <c r="AM26" s="308"/>
      <c r="AN26" s="308"/>
      <c r="AO26" s="308"/>
      <c r="AP26" s="47"/>
      <c r="AQ26" s="49"/>
    </row>
    <row r="27" spans="2:71" s="2" customFormat="1" ht="14.4" customHeight="1">
      <c r="B27" s="46"/>
      <c r="C27" s="47"/>
      <c r="D27" s="47"/>
      <c r="E27" s="47"/>
      <c r="F27" s="48" t="s">
        <v>48</v>
      </c>
      <c r="G27" s="47"/>
      <c r="H27" s="47"/>
      <c r="I27" s="47"/>
      <c r="J27" s="47"/>
      <c r="K27" s="47"/>
      <c r="L27" s="307">
        <v>0.15</v>
      </c>
      <c r="M27" s="308"/>
      <c r="N27" s="308"/>
      <c r="O27" s="308"/>
      <c r="P27" s="47"/>
      <c r="Q27" s="47"/>
      <c r="R27" s="47"/>
      <c r="S27" s="47"/>
      <c r="T27" s="47"/>
      <c r="U27" s="47"/>
      <c r="V27" s="47"/>
      <c r="W27" s="309">
        <f>ROUND(BA51,2)</f>
        <v>0</v>
      </c>
      <c r="X27" s="308"/>
      <c r="Y27" s="308"/>
      <c r="Z27" s="308"/>
      <c r="AA27" s="308"/>
      <c r="AB27" s="308"/>
      <c r="AC27" s="308"/>
      <c r="AD27" s="308"/>
      <c r="AE27" s="308"/>
      <c r="AF27" s="47"/>
      <c r="AG27" s="47"/>
      <c r="AH27" s="47"/>
      <c r="AI27" s="47"/>
      <c r="AJ27" s="47"/>
      <c r="AK27" s="309">
        <f>ROUND(AW51,2)</f>
        <v>0</v>
      </c>
      <c r="AL27" s="308"/>
      <c r="AM27" s="308"/>
      <c r="AN27" s="308"/>
      <c r="AO27" s="308"/>
      <c r="AP27" s="47"/>
      <c r="AQ27" s="49"/>
    </row>
    <row r="28" spans="2:71" s="2" customFormat="1" ht="14.4" hidden="1" customHeight="1">
      <c r="B28" s="46"/>
      <c r="C28" s="47"/>
      <c r="D28" s="47"/>
      <c r="E28" s="47"/>
      <c r="F28" s="48" t="s">
        <v>49</v>
      </c>
      <c r="G28" s="47"/>
      <c r="H28" s="47"/>
      <c r="I28" s="47"/>
      <c r="J28" s="47"/>
      <c r="K28" s="47"/>
      <c r="L28" s="307">
        <v>0.21</v>
      </c>
      <c r="M28" s="308"/>
      <c r="N28" s="308"/>
      <c r="O28" s="308"/>
      <c r="P28" s="47"/>
      <c r="Q28" s="47"/>
      <c r="R28" s="47"/>
      <c r="S28" s="47"/>
      <c r="T28" s="47"/>
      <c r="U28" s="47"/>
      <c r="V28" s="47"/>
      <c r="W28" s="309">
        <f>ROUND(BB51,2)</f>
        <v>0</v>
      </c>
      <c r="X28" s="308"/>
      <c r="Y28" s="308"/>
      <c r="Z28" s="308"/>
      <c r="AA28" s="308"/>
      <c r="AB28" s="308"/>
      <c r="AC28" s="308"/>
      <c r="AD28" s="308"/>
      <c r="AE28" s="308"/>
      <c r="AF28" s="47"/>
      <c r="AG28" s="47"/>
      <c r="AH28" s="47"/>
      <c r="AI28" s="47"/>
      <c r="AJ28" s="47"/>
      <c r="AK28" s="309">
        <v>0</v>
      </c>
      <c r="AL28" s="308"/>
      <c r="AM28" s="308"/>
      <c r="AN28" s="308"/>
      <c r="AO28" s="308"/>
      <c r="AP28" s="47"/>
      <c r="AQ28" s="49"/>
    </row>
    <row r="29" spans="2:71" s="2" customFormat="1" ht="14.4" hidden="1" customHeight="1">
      <c r="B29" s="46"/>
      <c r="C29" s="47"/>
      <c r="D29" s="47"/>
      <c r="E29" s="47"/>
      <c r="F29" s="48" t="s">
        <v>50</v>
      </c>
      <c r="G29" s="47"/>
      <c r="H29" s="47"/>
      <c r="I29" s="47"/>
      <c r="J29" s="47"/>
      <c r="K29" s="47"/>
      <c r="L29" s="307">
        <v>0.15</v>
      </c>
      <c r="M29" s="308"/>
      <c r="N29" s="308"/>
      <c r="O29" s="308"/>
      <c r="P29" s="47"/>
      <c r="Q29" s="47"/>
      <c r="R29" s="47"/>
      <c r="S29" s="47"/>
      <c r="T29" s="47"/>
      <c r="U29" s="47"/>
      <c r="V29" s="47"/>
      <c r="W29" s="309">
        <f>ROUND(BC51,2)</f>
        <v>0</v>
      </c>
      <c r="X29" s="308"/>
      <c r="Y29" s="308"/>
      <c r="Z29" s="308"/>
      <c r="AA29" s="308"/>
      <c r="AB29" s="308"/>
      <c r="AC29" s="308"/>
      <c r="AD29" s="308"/>
      <c r="AE29" s="308"/>
      <c r="AF29" s="47"/>
      <c r="AG29" s="47"/>
      <c r="AH29" s="47"/>
      <c r="AI29" s="47"/>
      <c r="AJ29" s="47"/>
      <c r="AK29" s="309">
        <v>0</v>
      </c>
      <c r="AL29" s="308"/>
      <c r="AM29" s="308"/>
      <c r="AN29" s="308"/>
      <c r="AO29" s="308"/>
      <c r="AP29" s="47"/>
      <c r="AQ29" s="49"/>
    </row>
    <row r="30" spans="2:71" s="2" customFormat="1" ht="14.4" hidden="1" customHeight="1">
      <c r="B30" s="46"/>
      <c r="C30" s="47"/>
      <c r="D30" s="47"/>
      <c r="E30" s="47"/>
      <c r="F30" s="48" t="s">
        <v>51</v>
      </c>
      <c r="G30" s="47"/>
      <c r="H30" s="47"/>
      <c r="I30" s="47"/>
      <c r="J30" s="47"/>
      <c r="K30" s="47"/>
      <c r="L30" s="307">
        <v>0</v>
      </c>
      <c r="M30" s="308"/>
      <c r="N30" s="308"/>
      <c r="O30" s="308"/>
      <c r="P30" s="47"/>
      <c r="Q30" s="47"/>
      <c r="R30" s="47"/>
      <c r="S30" s="47"/>
      <c r="T30" s="47"/>
      <c r="U30" s="47"/>
      <c r="V30" s="47"/>
      <c r="W30" s="309">
        <f>ROUND(BD51,2)</f>
        <v>0</v>
      </c>
      <c r="X30" s="308"/>
      <c r="Y30" s="308"/>
      <c r="Z30" s="308"/>
      <c r="AA30" s="308"/>
      <c r="AB30" s="308"/>
      <c r="AC30" s="308"/>
      <c r="AD30" s="308"/>
      <c r="AE30" s="308"/>
      <c r="AF30" s="47"/>
      <c r="AG30" s="47"/>
      <c r="AH30" s="47"/>
      <c r="AI30" s="47"/>
      <c r="AJ30" s="47"/>
      <c r="AK30" s="309">
        <v>0</v>
      </c>
      <c r="AL30" s="308"/>
      <c r="AM30" s="308"/>
      <c r="AN30" s="308"/>
      <c r="AO30" s="308"/>
      <c r="AP30" s="47"/>
      <c r="AQ30" s="49"/>
    </row>
    <row r="31" spans="2:71" s="1" customFormat="1" ht="6.9" customHeight="1">
      <c r="B31" s="40"/>
      <c r="C31" s="41"/>
      <c r="D31" s="41"/>
      <c r="E31" s="41"/>
      <c r="F31" s="41"/>
      <c r="G31" s="41"/>
      <c r="H31" s="41"/>
      <c r="I31" s="41"/>
      <c r="J31" s="41"/>
      <c r="K31" s="41"/>
      <c r="L31" s="41"/>
      <c r="M31" s="41"/>
      <c r="N31" s="41"/>
      <c r="O31" s="41"/>
      <c r="P31" s="41"/>
      <c r="Q31" s="41"/>
      <c r="R31" s="41"/>
      <c r="S31" s="41"/>
      <c r="T31" s="41"/>
      <c r="U31" s="41"/>
      <c r="V31" s="41"/>
      <c r="W31" s="41"/>
      <c r="X31" s="41"/>
      <c r="Y31" s="41"/>
      <c r="Z31" s="41"/>
      <c r="AA31" s="41"/>
      <c r="AB31" s="41"/>
      <c r="AC31" s="41"/>
      <c r="AD31" s="41"/>
      <c r="AE31" s="41"/>
      <c r="AF31" s="41"/>
      <c r="AG31" s="41"/>
      <c r="AH31" s="41"/>
      <c r="AI31" s="41"/>
      <c r="AJ31" s="41"/>
      <c r="AK31" s="41"/>
      <c r="AL31" s="41"/>
      <c r="AM31" s="41"/>
      <c r="AN31" s="41"/>
      <c r="AO31" s="41"/>
      <c r="AP31" s="41"/>
      <c r="AQ31" s="44"/>
    </row>
    <row r="32" spans="2:71" s="1" customFormat="1" ht="25.95" customHeight="1">
      <c r="B32" s="40"/>
      <c r="C32" s="50"/>
      <c r="D32" s="51" t="s">
        <v>52</v>
      </c>
      <c r="E32" s="52"/>
      <c r="F32" s="52"/>
      <c r="G32" s="52"/>
      <c r="H32" s="52"/>
      <c r="I32" s="52"/>
      <c r="J32" s="52"/>
      <c r="K32" s="52"/>
      <c r="L32" s="52"/>
      <c r="M32" s="52"/>
      <c r="N32" s="52"/>
      <c r="O32" s="52"/>
      <c r="P32" s="52"/>
      <c r="Q32" s="52"/>
      <c r="R32" s="52"/>
      <c r="S32" s="52"/>
      <c r="T32" s="53" t="s">
        <v>53</v>
      </c>
      <c r="U32" s="52"/>
      <c r="V32" s="52"/>
      <c r="W32" s="52"/>
      <c r="X32" s="310" t="s">
        <v>54</v>
      </c>
      <c r="Y32" s="311"/>
      <c r="Z32" s="311"/>
      <c r="AA32" s="311"/>
      <c r="AB32" s="311"/>
      <c r="AC32" s="52"/>
      <c r="AD32" s="52"/>
      <c r="AE32" s="52"/>
      <c r="AF32" s="52"/>
      <c r="AG32" s="52"/>
      <c r="AH32" s="52"/>
      <c r="AI32" s="52"/>
      <c r="AJ32" s="52"/>
      <c r="AK32" s="312">
        <f>SUM(AK23:AK30)</f>
        <v>0</v>
      </c>
      <c r="AL32" s="311"/>
      <c r="AM32" s="311"/>
      <c r="AN32" s="311"/>
      <c r="AO32" s="313"/>
      <c r="AP32" s="50"/>
      <c r="AQ32" s="54"/>
    </row>
    <row r="33" spans="2:56" s="1" customFormat="1" ht="6.9" customHeight="1">
      <c r="B33" s="40"/>
      <c r="C33" s="41"/>
      <c r="D33" s="41"/>
      <c r="E33" s="41"/>
      <c r="F33" s="41"/>
      <c r="G33" s="41"/>
      <c r="H33" s="41"/>
      <c r="I33" s="41"/>
      <c r="J33" s="41"/>
      <c r="K33" s="41"/>
      <c r="L33" s="41"/>
      <c r="M33" s="41"/>
      <c r="N33" s="41"/>
      <c r="O33" s="41"/>
      <c r="P33" s="41"/>
      <c r="Q33" s="41"/>
      <c r="R33" s="41"/>
      <c r="S33" s="41"/>
      <c r="T33" s="41"/>
      <c r="U33" s="41"/>
      <c r="V33" s="41"/>
      <c r="W33" s="41"/>
      <c r="X33" s="41"/>
      <c r="Y33" s="41"/>
      <c r="Z33" s="41"/>
      <c r="AA33" s="41"/>
      <c r="AB33" s="41"/>
      <c r="AC33" s="41"/>
      <c r="AD33" s="41"/>
      <c r="AE33" s="41"/>
      <c r="AF33" s="41"/>
      <c r="AG33" s="41"/>
      <c r="AH33" s="41"/>
      <c r="AI33" s="41"/>
      <c r="AJ33" s="41"/>
      <c r="AK33" s="41"/>
      <c r="AL33" s="41"/>
      <c r="AM33" s="41"/>
      <c r="AN33" s="41"/>
      <c r="AO33" s="41"/>
      <c r="AP33" s="41"/>
      <c r="AQ33" s="44"/>
    </row>
    <row r="34" spans="2:56" s="1" customFormat="1" ht="6.9" customHeight="1">
      <c r="B34" s="55"/>
      <c r="C34" s="56"/>
      <c r="D34" s="56"/>
      <c r="E34" s="56"/>
      <c r="F34" s="56"/>
      <c r="G34" s="56"/>
      <c r="H34" s="56"/>
      <c r="I34" s="56"/>
      <c r="J34" s="56"/>
      <c r="K34" s="56"/>
      <c r="L34" s="56"/>
      <c r="M34" s="56"/>
      <c r="N34" s="56"/>
      <c r="O34" s="56"/>
      <c r="P34" s="56"/>
      <c r="Q34" s="56"/>
      <c r="R34" s="56"/>
      <c r="S34" s="56"/>
      <c r="T34" s="56"/>
      <c r="U34" s="56"/>
      <c r="V34" s="56"/>
      <c r="W34" s="56"/>
      <c r="X34" s="56"/>
      <c r="Y34" s="56"/>
      <c r="Z34" s="56"/>
      <c r="AA34" s="56"/>
      <c r="AB34" s="56"/>
      <c r="AC34" s="56"/>
      <c r="AD34" s="56"/>
      <c r="AE34" s="56"/>
      <c r="AF34" s="56"/>
      <c r="AG34" s="56"/>
      <c r="AH34" s="56"/>
      <c r="AI34" s="56"/>
      <c r="AJ34" s="56"/>
      <c r="AK34" s="56"/>
      <c r="AL34" s="56"/>
      <c r="AM34" s="56"/>
      <c r="AN34" s="56"/>
      <c r="AO34" s="56"/>
      <c r="AP34" s="56"/>
      <c r="AQ34" s="57"/>
    </row>
    <row r="38" spans="2:56" s="1" customFormat="1" ht="6.9" customHeight="1">
      <c r="B38" s="58"/>
      <c r="C38" s="59"/>
      <c r="D38" s="59"/>
      <c r="E38" s="59"/>
      <c r="F38" s="59"/>
      <c r="G38" s="59"/>
      <c r="H38" s="59"/>
      <c r="I38" s="59"/>
      <c r="J38" s="59"/>
      <c r="K38" s="59"/>
      <c r="L38" s="59"/>
      <c r="M38" s="59"/>
      <c r="N38" s="59"/>
      <c r="O38" s="59"/>
      <c r="P38" s="59"/>
      <c r="Q38" s="59"/>
      <c r="R38" s="59"/>
      <c r="S38" s="59"/>
      <c r="T38" s="59"/>
      <c r="U38" s="59"/>
      <c r="V38" s="59"/>
      <c r="W38" s="59"/>
      <c r="X38" s="59"/>
      <c r="Y38" s="59"/>
      <c r="Z38" s="59"/>
      <c r="AA38" s="59"/>
      <c r="AB38" s="59"/>
      <c r="AC38" s="59"/>
      <c r="AD38" s="59"/>
      <c r="AE38" s="59"/>
      <c r="AF38" s="59"/>
      <c r="AG38" s="59"/>
      <c r="AH38" s="59"/>
      <c r="AI38" s="59"/>
      <c r="AJ38" s="59"/>
      <c r="AK38" s="59"/>
      <c r="AL38" s="59"/>
      <c r="AM38" s="59"/>
      <c r="AN38" s="59"/>
      <c r="AO38" s="59"/>
      <c r="AP38" s="59"/>
      <c r="AQ38" s="59"/>
      <c r="AR38" s="40"/>
    </row>
    <row r="39" spans="2:56" s="1" customFormat="1" ht="36.9" customHeight="1">
      <c r="B39" s="40"/>
      <c r="C39" s="60" t="s">
        <v>55</v>
      </c>
      <c r="AR39" s="40"/>
    </row>
    <row r="40" spans="2:56" s="1" customFormat="1" ht="6.9" customHeight="1">
      <c r="B40" s="40"/>
      <c r="AR40" s="40"/>
    </row>
    <row r="41" spans="2:56" s="3" customFormat="1" ht="14.4" customHeight="1">
      <c r="B41" s="61"/>
      <c r="C41" s="62" t="s">
        <v>15</v>
      </c>
      <c r="L41" s="3" t="str">
        <f>K5</f>
        <v>N18-035_exp1</v>
      </c>
      <c r="AR41" s="61"/>
    </row>
    <row r="42" spans="2:56" s="4" customFormat="1" ht="36.9" customHeight="1">
      <c r="B42" s="63"/>
      <c r="C42" s="64" t="s">
        <v>17</v>
      </c>
      <c r="L42" s="314" t="str">
        <f>K6</f>
        <v>ZÁZEMÍ PRO VPP V OSTRAVĚ – PORUBĚ</v>
      </c>
      <c r="M42" s="315"/>
      <c r="N42" s="315"/>
      <c r="O42" s="315"/>
      <c r="P42" s="315"/>
      <c r="Q42" s="315"/>
      <c r="R42" s="315"/>
      <c r="S42" s="315"/>
      <c r="T42" s="315"/>
      <c r="U42" s="315"/>
      <c r="V42" s="315"/>
      <c r="W42" s="315"/>
      <c r="X42" s="315"/>
      <c r="Y42" s="315"/>
      <c r="Z42" s="315"/>
      <c r="AA42" s="315"/>
      <c r="AB42" s="315"/>
      <c r="AC42" s="315"/>
      <c r="AD42" s="315"/>
      <c r="AE42" s="315"/>
      <c r="AF42" s="315"/>
      <c r="AG42" s="315"/>
      <c r="AH42" s="315"/>
      <c r="AI42" s="315"/>
      <c r="AJ42" s="315"/>
      <c r="AK42" s="315"/>
      <c r="AL42" s="315"/>
      <c r="AM42" s="315"/>
      <c r="AN42" s="315"/>
      <c r="AO42" s="315"/>
      <c r="AR42" s="63"/>
    </row>
    <row r="43" spans="2:56" s="1" customFormat="1" ht="6.9" customHeight="1">
      <c r="B43" s="40"/>
      <c r="AR43" s="40"/>
    </row>
    <row r="44" spans="2:56" s="1" customFormat="1" ht="13.2">
      <c r="B44" s="40"/>
      <c r="C44" s="62" t="s">
        <v>23</v>
      </c>
      <c r="L44" s="65" t="str">
        <f>IF(K8="","",K8)</f>
        <v>Ostrava</v>
      </c>
      <c r="AI44" s="62" t="s">
        <v>25</v>
      </c>
      <c r="AM44" s="316" t="str">
        <f>IF(AN8= "","",AN8)</f>
        <v>24. 2. 2018</v>
      </c>
      <c r="AN44" s="316"/>
      <c r="AR44" s="40"/>
    </row>
    <row r="45" spans="2:56" s="1" customFormat="1" ht="6.9" customHeight="1">
      <c r="B45" s="40"/>
      <c r="AR45" s="40"/>
    </row>
    <row r="46" spans="2:56" s="1" customFormat="1" ht="13.2">
      <c r="B46" s="40"/>
      <c r="C46" s="62" t="s">
        <v>31</v>
      </c>
      <c r="L46" s="3" t="str">
        <f>IF(E11= "","",E11)</f>
        <v>SMO MO Poruba</v>
      </c>
      <c r="AI46" s="62" t="s">
        <v>37</v>
      </c>
      <c r="AM46" s="317" t="str">
        <f>IF(E17="","",E17)</f>
        <v>PROJEKTSTUDIO EUCZ, s.r.o.</v>
      </c>
      <c r="AN46" s="317"/>
      <c r="AO46" s="317"/>
      <c r="AP46" s="317"/>
      <c r="AR46" s="40"/>
      <c r="AS46" s="318" t="s">
        <v>56</v>
      </c>
      <c r="AT46" s="319"/>
      <c r="AU46" s="67"/>
      <c r="AV46" s="67"/>
      <c r="AW46" s="67"/>
      <c r="AX46" s="67"/>
      <c r="AY46" s="67"/>
      <c r="AZ46" s="67"/>
      <c r="BA46" s="67"/>
      <c r="BB46" s="67"/>
      <c r="BC46" s="67"/>
      <c r="BD46" s="68"/>
    </row>
    <row r="47" spans="2:56" s="1" customFormat="1" ht="13.2">
      <c r="B47" s="40"/>
      <c r="C47" s="62" t="s">
        <v>35</v>
      </c>
      <c r="L47" s="3" t="str">
        <f>IF(E14="","",E14)</f>
        <v>Na základě výběrového řízení</v>
      </c>
      <c r="AR47" s="40"/>
      <c r="AS47" s="320"/>
      <c r="AT47" s="321"/>
      <c r="AU47" s="41"/>
      <c r="AV47" s="41"/>
      <c r="AW47" s="41"/>
      <c r="AX47" s="41"/>
      <c r="AY47" s="41"/>
      <c r="AZ47" s="41"/>
      <c r="BA47" s="41"/>
      <c r="BB47" s="41"/>
      <c r="BC47" s="41"/>
      <c r="BD47" s="69"/>
    </row>
    <row r="48" spans="2:56" s="1" customFormat="1" ht="10.8" customHeight="1">
      <c r="B48" s="40"/>
      <c r="AR48" s="40"/>
      <c r="AS48" s="320"/>
      <c r="AT48" s="321"/>
      <c r="AU48" s="41"/>
      <c r="AV48" s="41"/>
      <c r="AW48" s="41"/>
      <c r="AX48" s="41"/>
      <c r="AY48" s="41"/>
      <c r="AZ48" s="41"/>
      <c r="BA48" s="41"/>
      <c r="BB48" s="41"/>
      <c r="BC48" s="41"/>
      <c r="BD48" s="69"/>
    </row>
    <row r="49" spans="1:91" s="1" customFormat="1" ht="29.25" customHeight="1">
      <c r="B49" s="40"/>
      <c r="C49" s="322" t="s">
        <v>57</v>
      </c>
      <c r="D49" s="323"/>
      <c r="E49" s="323"/>
      <c r="F49" s="323"/>
      <c r="G49" s="323"/>
      <c r="H49" s="70"/>
      <c r="I49" s="324" t="s">
        <v>58</v>
      </c>
      <c r="J49" s="323"/>
      <c r="K49" s="323"/>
      <c r="L49" s="323"/>
      <c r="M49" s="323"/>
      <c r="N49" s="323"/>
      <c r="O49" s="323"/>
      <c r="P49" s="323"/>
      <c r="Q49" s="323"/>
      <c r="R49" s="323"/>
      <c r="S49" s="323"/>
      <c r="T49" s="323"/>
      <c r="U49" s="323"/>
      <c r="V49" s="323"/>
      <c r="W49" s="323"/>
      <c r="X49" s="323"/>
      <c r="Y49" s="323"/>
      <c r="Z49" s="323"/>
      <c r="AA49" s="323"/>
      <c r="AB49" s="323"/>
      <c r="AC49" s="323"/>
      <c r="AD49" s="323"/>
      <c r="AE49" s="323"/>
      <c r="AF49" s="323"/>
      <c r="AG49" s="325" t="s">
        <v>59</v>
      </c>
      <c r="AH49" s="323"/>
      <c r="AI49" s="323"/>
      <c r="AJ49" s="323"/>
      <c r="AK49" s="323"/>
      <c r="AL49" s="323"/>
      <c r="AM49" s="323"/>
      <c r="AN49" s="324" t="s">
        <v>60</v>
      </c>
      <c r="AO49" s="323"/>
      <c r="AP49" s="323"/>
      <c r="AQ49" s="71" t="s">
        <v>61</v>
      </c>
      <c r="AR49" s="40"/>
      <c r="AS49" s="72" t="s">
        <v>62</v>
      </c>
      <c r="AT49" s="73" t="s">
        <v>63</v>
      </c>
      <c r="AU49" s="73" t="s">
        <v>64</v>
      </c>
      <c r="AV49" s="73" t="s">
        <v>65</v>
      </c>
      <c r="AW49" s="73" t="s">
        <v>66</v>
      </c>
      <c r="AX49" s="73" t="s">
        <v>67</v>
      </c>
      <c r="AY49" s="73" t="s">
        <v>68</v>
      </c>
      <c r="AZ49" s="73" t="s">
        <v>69</v>
      </c>
      <c r="BA49" s="73" t="s">
        <v>70</v>
      </c>
      <c r="BB49" s="73" t="s">
        <v>71</v>
      </c>
      <c r="BC49" s="73" t="s">
        <v>72</v>
      </c>
      <c r="BD49" s="74" t="s">
        <v>73</v>
      </c>
    </row>
    <row r="50" spans="1:91" s="1" customFormat="1" ht="10.8" customHeight="1">
      <c r="B50" s="40"/>
      <c r="AR50" s="40"/>
      <c r="AS50" s="75"/>
      <c r="AT50" s="67"/>
      <c r="AU50" s="67"/>
      <c r="AV50" s="67"/>
      <c r="AW50" s="67"/>
      <c r="AX50" s="67"/>
      <c r="AY50" s="67"/>
      <c r="AZ50" s="67"/>
      <c r="BA50" s="67"/>
      <c r="BB50" s="67"/>
      <c r="BC50" s="67"/>
      <c r="BD50" s="68"/>
    </row>
    <row r="51" spans="1:91" s="4" customFormat="1" ht="32.4" customHeight="1">
      <c r="B51" s="63"/>
      <c r="C51" s="76" t="s">
        <v>74</v>
      </c>
      <c r="D51" s="77"/>
      <c r="E51" s="77"/>
      <c r="F51" s="77"/>
      <c r="G51" s="77"/>
      <c r="H51" s="77"/>
      <c r="I51" s="77"/>
      <c r="J51" s="77"/>
      <c r="K51" s="77"/>
      <c r="L51" s="77"/>
      <c r="M51" s="77"/>
      <c r="N51" s="77"/>
      <c r="O51" s="77"/>
      <c r="P51" s="77"/>
      <c r="Q51" s="77"/>
      <c r="R51" s="77"/>
      <c r="S51" s="77"/>
      <c r="T51" s="77"/>
      <c r="U51" s="77"/>
      <c r="V51" s="77"/>
      <c r="W51" s="77"/>
      <c r="X51" s="77"/>
      <c r="Y51" s="77"/>
      <c r="Z51" s="77"/>
      <c r="AA51" s="77"/>
      <c r="AB51" s="77"/>
      <c r="AC51" s="77"/>
      <c r="AD51" s="77"/>
      <c r="AE51" s="77"/>
      <c r="AF51" s="77"/>
      <c r="AG51" s="330">
        <f>ROUND(AG52+AG53+AG63+SUM(AG68:AG77),2)</f>
        <v>0</v>
      </c>
      <c r="AH51" s="330"/>
      <c r="AI51" s="330"/>
      <c r="AJ51" s="330"/>
      <c r="AK51" s="330"/>
      <c r="AL51" s="330"/>
      <c r="AM51" s="330"/>
      <c r="AN51" s="331">
        <f t="shared" ref="AN51:AN77" si="0">SUM(AG51,AT51)</f>
        <v>0</v>
      </c>
      <c r="AO51" s="331"/>
      <c r="AP51" s="331"/>
      <c r="AQ51" s="78" t="s">
        <v>5</v>
      </c>
      <c r="AR51" s="63"/>
      <c r="AS51" s="79">
        <f>ROUND(AS52+AS53+AS63+SUM(AS68:AS77),2)</f>
        <v>0</v>
      </c>
      <c r="AT51" s="80">
        <f t="shared" ref="AT51:AT77" si="1">ROUND(SUM(AV51:AW51),2)</f>
        <v>0</v>
      </c>
      <c r="AU51" s="81">
        <f>ROUND(AU52+AU53+AU63+SUM(AU68:AU77),5)</f>
        <v>7715.7798899999998</v>
      </c>
      <c r="AV51" s="80">
        <f>ROUND(AZ51*L26,2)</f>
        <v>0</v>
      </c>
      <c r="AW51" s="80">
        <f>ROUND(BA51*L27,2)</f>
        <v>0</v>
      </c>
      <c r="AX51" s="80">
        <f>ROUND(BB51*L26,2)</f>
        <v>0</v>
      </c>
      <c r="AY51" s="80">
        <f>ROUND(BC51*L27,2)</f>
        <v>0</v>
      </c>
      <c r="AZ51" s="80">
        <f>ROUND(AZ52+AZ53+AZ63+SUM(AZ68:AZ77),2)</f>
        <v>0</v>
      </c>
      <c r="BA51" s="80">
        <f>ROUND(BA52+BA53+BA63+SUM(BA68:BA77),2)</f>
        <v>0</v>
      </c>
      <c r="BB51" s="80">
        <f>ROUND(BB52+BB53+BB63+SUM(BB68:BB77),2)</f>
        <v>0</v>
      </c>
      <c r="BC51" s="80">
        <f>ROUND(BC52+BC53+BC63+SUM(BC68:BC77),2)</f>
        <v>0</v>
      </c>
      <c r="BD51" s="82">
        <f>ROUND(BD52+BD53+BD63+SUM(BD68:BD77),2)</f>
        <v>0</v>
      </c>
      <c r="BS51" s="64" t="s">
        <v>75</v>
      </c>
      <c r="BT51" s="64" t="s">
        <v>76</v>
      </c>
      <c r="BU51" s="83" t="s">
        <v>77</v>
      </c>
      <c r="BV51" s="64" t="s">
        <v>78</v>
      </c>
      <c r="BW51" s="64" t="s">
        <v>7</v>
      </c>
      <c r="BX51" s="64" t="s">
        <v>79</v>
      </c>
      <c r="CL51" s="64" t="s">
        <v>20</v>
      </c>
    </row>
    <row r="52" spans="1:91" s="5" customFormat="1" ht="16.5" customHeight="1">
      <c r="A52" s="84" t="s">
        <v>80</v>
      </c>
      <c r="B52" s="85"/>
      <c r="C52" s="86"/>
      <c r="D52" s="328" t="s">
        <v>81</v>
      </c>
      <c r="E52" s="328"/>
      <c r="F52" s="328"/>
      <c r="G52" s="328"/>
      <c r="H52" s="328"/>
      <c r="I52" s="87"/>
      <c r="J52" s="328" t="s">
        <v>82</v>
      </c>
      <c r="K52" s="328"/>
      <c r="L52" s="328"/>
      <c r="M52" s="328"/>
      <c r="N52" s="328"/>
      <c r="O52" s="328"/>
      <c r="P52" s="328"/>
      <c r="Q52" s="328"/>
      <c r="R52" s="328"/>
      <c r="S52" s="328"/>
      <c r="T52" s="328"/>
      <c r="U52" s="328"/>
      <c r="V52" s="328"/>
      <c r="W52" s="328"/>
      <c r="X52" s="328"/>
      <c r="Y52" s="328"/>
      <c r="Z52" s="328"/>
      <c r="AA52" s="328"/>
      <c r="AB52" s="328"/>
      <c r="AC52" s="328"/>
      <c r="AD52" s="328"/>
      <c r="AE52" s="328"/>
      <c r="AF52" s="328"/>
      <c r="AG52" s="326">
        <f>'VON - Vedlejší a ostatní ...'!J27</f>
        <v>0</v>
      </c>
      <c r="AH52" s="327"/>
      <c r="AI52" s="327"/>
      <c r="AJ52" s="327"/>
      <c r="AK52" s="327"/>
      <c r="AL52" s="327"/>
      <c r="AM52" s="327"/>
      <c r="AN52" s="326">
        <f t="shared" si="0"/>
        <v>0</v>
      </c>
      <c r="AO52" s="327"/>
      <c r="AP52" s="327"/>
      <c r="AQ52" s="88" t="s">
        <v>81</v>
      </c>
      <c r="AR52" s="85"/>
      <c r="AS52" s="89">
        <v>0</v>
      </c>
      <c r="AT52" s="90">
        <f t="shared" si="1"/>
        <v>0</v>
      </c>
      <c r="AU52" s="91">
        <f>'VON - Vedlejší a ostatní ...'!P83</f>
        <v>0</v>
      </c>
      <c r="AV52" s="90">
        <f>'VON - Vedlejší a ostatní ...'!J30</f>
        <v>0</v>
      </c>
      <c r="AW52" s="90">
        <f>'VON - Vedlejší a ostatní ...'!J31</f>
        <v>0</v>
      </c>
      <c r="AX52" s="90">
        <f>'VON - Vedlejší a ostatní ...'!J32</f>
        <v>0</v>
      </c>
      <c r="AY52" s="90">
        <f>'VON - Vedlejší a ostatní ...'!J33</f>
        <v>0</v>
      </c>
      <c r="AZ52" s="90">
        <f>'VON - Vedlejší a ostatní ...'!F30</f>
        <v>0</v>
      </c>
      <c r="BA52" s="90">
        <f>'VON - Vedlejší a ostatní ...'!F31</f>
        <v>0</v>
      </c>
      <c r="BB52" s="90">
        <f>'VON - Vedlejší a ostatní ...'!F32</f>
        <v>0</v>
      </c>
      <c r="BC52" s="90">
        <f>'VON - Vedlejší a ostatní ...'!F33</f>
        <v>0</v>
      </c>
      <c r="BD52" s="92">
        <f>'VON - Vedlejší a ostatní ...'!F34</f>
        <v>0</v>
      </c>
      <c r="BT52" s="93" t="s">
        <v>83</v>
      </c>
      <c r="BV52" s="93" t="s">
        <v>78</v>
      </c>
      <c r="BW52" s="93" t="s">
        <v>84</v>
      </c>
      <c r="BX52" s="93" t="s">
        <v>7</v>
      </c>
      <c r="CL52" s="93" t="s">
        <v>20</v>
      </c>
      <c r="CM52" s="93" t="s">
        <v>85</v>
      </c>
    </row>
    <row r="53" spans="1:91" s="5" customFormat="1" ht="16.5" customHeight="1">
      <c r="B53" s="85"/>
      <c r="C53" s="86"/>
      <c r="D53" s="328" t="s">
        <v>86</v>
      </c>
      <c r="E53" s="328"/>
      <c r="F53" s="328"/>
      <c r="G53" s="328"/>
      <c r="H53" s="328"/>
      <c r="I53" s="87"/>
      <c r="J53" s="328" t="s">
        <v>87</v>
      </c>
      <c r="K53" s="328"/>
      <c r="L53" s="328"/>
      <c r="M53" s="328"/>
      <c r="N53" s="328"/>
      <c r="O53" s="328"/>
      <c r="P53" s="328"/>
      <c r="Q53" s="328"/>
      <c r="R53" s="328"/>
      <c r="S53" s="328"/>
      <c r="T53" s="328"/>
      <c r="U53" s="328"/>
      <c r="V53" s="328"/>
      <c r="W53" s="328"/>
      <c r="X53" s="328"/>
      <c r="Y53" s="328"/>
      <c r="Z53" s="328"/>
      <c r="AA53" s="328"/>
      <c r="AB53" s="328"/>
      <c r="AC53" s="328"/>
      <c r="AD53" s="328"/>
      <c r="AE53" s="328"/>
      <c r="AF53" s="328"/>
      <c r="AG53" s="329">
        <f>ROUND(AG54+AG55+AG56,2)</f>
        <v>0</v>
      </c>
      <c r="AH53" s="327"/>
      <c r="AI53" s="327"/>
      <c r="AJ53" s="327"/>
      <c r="AK53" s="327"/>
      <c r="AL53" s="327"/>
      <c r="AM53" s="327"/>
      <c r="AN53" s="326">
        <f t="shared" si="0"/>
        <v>0</v>
      </c>
      <c r="AO53" s="327"/>
      <c r="AP53" s="327"/>
      <c r="AQ53" s="88" t="s">
        <v>88</v>
      </c>
      <c r="AR53" s="85"/>
      <c r="AS53" s="89">
        <f>ROUND(AS54+AS55+AS56,2)</f>
        <v>0</v>
      </c>
      <c r="AT53" s="90">
        <f t="shared" si="1"/>
        <v>0</v>
      </c>
      <c r="AU53" s="91">
        <f>ROUND(AU54+AU55+AU56,5)</f>
        <v>7331.1465500000004</v>
      </c>
      <c r="AV53" s="90">
        <f>ROUND(AZ53*L26,2)</f>
        <v>0</v>
      </c>
      <c r="AW53" s="90">
        <f>ROUND(BA53*L27,2)</f>
        <v>0</v>
      </c>
      <c r="AX53" s="90">
        <f>ROUND(BB53*L26,2)</f>
        <v>0</v>
      </c>
      <c r="AY53" s="90">
        <f>ROUND(BC53*L27,2)</f>
        <v>0</v>
      </c>
      <c r="AZ53" s="90">
        <f>ROUND(AZ54+AZ55+AZ56,2)</f>
        <v>0</v>
      </c>
      <c r="BA53" s="90">
        <f>ROUND(BA54+BA55+BA56,2)</f>
        <v>0</v>
      </c>
      <c r="BB53" s="90">
        <f>ROUND(BB54+BB55+BB56,2)</f>
        <v>0</v>
      </c>
      <c r="BC53" s="90">
        <f>ROUND(BC54+BC55+BC56,2)</f>
        <v>0</v>
      </c>
      <c r="BD53" s="92">
        <f>ROUND(BD54+BD55+BD56,2)</f>
        <v>0</v>
      </c>
      <c r="BS53" s="93" t="s">
        <v>75</v>
      </c>
      <c r="BT53" s="93" t="s">
        <v>83</v>
      </c>
      <c r="BU53" s="93" t="s">
        <v>77</v>
      </c>
      <c r="BV53" s="93" t="s">
        <v>78</v>
      </c>
      <c r="BW53" s="93" t="s">
        <v>89</v>
      </c>
      <c r="BX53" s="93" t="s">
        <v>7</v>
      </c>
      <c r="CL53" s="93" t="s">
        <v>20</v>
      </c>
      <c r="CM53" s="93" t="s">
        <v>85</v>
      </c>
    </row>
    <row r="54" spans="1:91" s="6" customFormat="1" ht="28.5" customHeight="1">
      <c r="A54" s="84" t="s">
        <v>80</v>
      </c>
      <c r="B54" s="94"/>
      <c r="C54" s="9"/>
      <c r="D54" s="9"/>
      <c r="E54" s="334" t="s">
        <v>90</v>
      </c>
      <c r="F54" s="334"/>
      <c r="G54" s="334"/>
      <c r="H54" s="334"/>
      <c r="I54" s="334"/>
      <c r="J54" s="9"/>
      <c r="K54" s="334" t="s">
        <v>91</v>
      </c>
      <c r="L54" s="334"/>
      <c r="M54" s="334"/>
      <c r="N54" s="334"/>
      <c r="O54" s="334"/>
      <c r="P54" s="334"/>
      <c r="Q54" s="334"/>
      <c r="R54" s="334"/>
      <c r="S54" s="334"/>
      <c r="T54" s="334"/>
      <c r="U54" s="334"/>
      <c r="V54" s="334"/>
      <c r="W54" s="334"/>
      <c r="X54" s="334"/>
      <c r="Y54" s="334"/>
      <c r="Z54" s="334"/>
      <c r="AA54" s="334"/>
      <c r="AB54" s="334"/>
      <c r="AC54" s="334"/>
      <c r="AD54" s="334"/>
      <c r="AE54" s="334"/>
      <c r="AF54" s="334"/>
      <c r="AG54" s="332">
        <f>'D.1.1_2 - Architektonicko...'!J29</f>
        <v>0</v>
      </c>
      <c r="AH54" s="333"/>
      <c r="AI54" s="333"/>
      <c r="AJ54" s="333"/>
      <c r="AK54" s="333"/>
      <c r="AL54" s="333"/>
      <c r="AM54" s="333"/>
      <c r="AN54" s="332">
        <f t="shared" si="0"/>
        <v>0</v>
      </c>
      <c r="AO54" s="333"/>
      <c r="AP54" s="333"/>
      <c r="AQ54" s="95" t="s">
        <v>92</v>
      </c>
      <c r="AR54" s="94"/>
      <c r="AS54" s="96">
        <v>0</v>
      </c>
      <c r="AT54" s="97">
        <f t="shared" si="1"/>
        <v>0</v>
      </c>
      <c r="AU54" s="98">
        <f>'D.1.1_2 - Architektonicko...'!P105</f>
        <v>7331.1465470000003</v>
      </c>
      <c r="AV54" s="97">
        <f>'D.1.1_2 - Architektonicko...'!J32</f>
        <v>0</v>
      </c>
      <c r="AW54" s="97">
        <f>'D.1.1_2 - Architektonicko...'!J33</f>
        <v>0</v>
      </c>
      <c r="AX54" s="97">
        <f>'D.1.1_2 - Architektonicko...'!J34</f>
        <v>0</v>
      </c>
      <c r="AY54" s="97">
        <f>'D.1.1_2 - Architektonicko...'!J35</f>
        <v>0</v>
      </c>
      <c r="AZ54" s="97">
        <f>'D.1.1_2 - Architektonicko...'!F32</f>
        <v>0</v>
      </c>
      <c r="BA54" s="97">
        <f>'D.1.1_2 - Architektonicko...'!F33</f>
        <v>0</v>
      </c>
      <c r="BB54" s="97">
        <f>'D.1.1_2 - Architektonicko...'!F34</f>
        <v>0</v>
      </c>
      <c r="BC54" s="97">
        <f>'D.1.1_2 - Architektonicko...'!F35</f>
        <v>0</v>
      </c>
      <c r="BD54" s="99">
        <f>'D.1.1_2 - Architektonicko...'!F36</f>
        <v>0</v>
      </c>
      <c r="BT54" s="100" t="s">
        <v>85</v>
      </c>
      <c r="BV54" s="100" t="s">
        <v>78</v>
      </c>
      <c r="BW54" s="100" t="s">
        <v>93</v>
      </c>
      <c r="BX54" s="100" t="s">
        <v>89</v>
      </c>
      <c r="CL54" s="100" t="s">
        <v>20</v>
      </c>
    </row>
    <row r="55" spans="1:91" s="6" customFormat="1" ht="16.5" customHeight="1">
      <c r="A55" s="84" t="s">
        <v>80</v>
      </c>
      <c r="B55" s="94"/>
      <c r="C55" s="9"/>
      <c r="D55" s="9"/>
      <c r="E55" s="334" t="s">
        <v>94</v>
      </c>
      <c r="F55" s="334"/>
      <c r="G55" s="334"/>
      <c r="H55" s="334"/>
      <c r="I55" s="334"/>
      <c r="J55" s="9"/>
      <c r="K55" s="334" t="s">
        <v>95</v>
      </c>
      <c r="L55" s="334"/>
      <c r="M55" s="334"/>
      <c r="N55" s="334"/>
      <c r="O55" s="334"/>
      <c r="P55" s="334"/>
      <c r="Q55" s="334"/>
      <c r="R55" s="334"/>
      <c r="S55" s="334"/>
      <c r="T55" s="334"/>
      <c r="U55" s="334"/>
      <c r="V55" s="334"/>
      <c r="W55" s="334"/>
      <c r="X55" s="334"/>
      <c r="Y55" s="334"/>
      <c r="Z55" s="334"/>
      <c r="AA55" s="334"/>
      <c r="AB55" s="334"/>
      <c r="AC55" s="334"/>
      <c r="AD55" s="334"/>
      <c r="AE55" s="334"/>
      <c r="AF55" s="334"/>
      <c r="AG55" s="332">
        <f>'D.1.3 - Požárně bezpečnos...'!J29</f>
        <v>0</v>
      </c>
      <c r="AH55" s="333"/>
      <c r="AI55" s="333"/>
      <c r="AJ55" s="333"/>
      <c r="AK55" s="333"/>
      <c r="AL55" s="333"/>
      <c r="AM55" s="333"/>
      <c r="AN55" s="332">
        <f t="shared" si="0"/>
        <v>0</v>
      </c>
      <c r="AO55" s="333"/>
      <c r="AP55" s="333"/>
      <c r="AQ55" s="95" t="s">
        <v>92</v>
      </c>
      <c r="AR55" s="94"/>
      <c r="AS55" s="96">
        <v>0</v>
      </c>
      <c r="AT55" s="97">
        <f t="shared" si="1"/>
        <v>0</v>
      </c>
      <c r="AU55" s="98">
        <f>'D.1.3 - Požárně bezpečnos...'!P84</f>
        <v>0</v>
      </c>
      <c r="AV55" s="97">
        <f>'D.1.3 - Požárně bezpečnos...'!J32</f>
        <v>0</v>
      </c>
      <c r="AW55" s="97">
        <f>'D.1.3 - Požárně bezpečnos...'!J33</f>
        <v>0</v>
      </c>
      <c r="AX55" s="97">
        <f>'D.1.3 - Požárně bezpečnos...'!J34</f>
        <v>0</v>
      </c>
      <c r="AY55" s="97">
        <f>'D.1.3 - Požárně bezpečnos...'!J35</f>
        <v>0</v>
      </c>
      <c r="AZ55" s="97">
        <f>'D.1.3 - Požárně bezpečnos...'!F32</f>
        <v>0</v>
      </c>
      <c r="BA55" s="97">
        <f>'D.1.3 - Požárně bezpečnos...'!F33</f>
        <v>0</v>
      </c>
      <c r="BB55" s="97">
        <f>'D.1.3 - Požárně bezpečnos...'!F34</f>
        <v>0</v>
      </c>
      <c r="BC55" s="97">
        <f>'D.1.3 - Požárně bezpečnos...'!F35</f>
        <v>0</v>
      </c>
      <c r="BD55" s="99">
        <f>'D.1.3 - Požárně bezpečnos...'!F36</f>
        <v>0</v>
      </c>
      <c r="BT55" s="100" t="s">
        <v>85</v>
      </c>
      <c r="BV55" s="100" t="s">
        <v>78</v>
      </c>
      <c r="BW55" s="100" t="s">
        <v>96</v>
      </c>
      <c r="BX55" s="100" t="s">
        <v>89</v>
      </c>
      <c r="CL55" s="100" t="s">
        <v>20</v>
      </c>
    </row>
    <row r="56" spans="1:91" s="6" customFormat="1" ht="16.5" customHeight="1">
      <c r="B56" s="94"/>
      <c r="C56" s="9"/>
      <c r="D56" s="9"/>
      <c r="E56" s="334" t="s">
        <v>97</v>
      </c>
      <c r="F56" s="334"/>
      <c r="G56" s="334"/>
      <c r="H56" s="334"/>
      <c r="I56" s="334"/>
      <c r="J56" s="9"/>
      <c r="K56" s="334" t="s">
        <v>98</v>
      </c>
      <c r="L56" s="334"/>
      <c r="M56" s="334"/>
      <c r="N56" s="334"/>
      <c r="O56" s="334"/>
      <c r="P56" s="334"/>
      <c r="Q56" s="334"/>
      <c r="R56" s="334"/>
      <c r="S56" s="334"/>
      <c r="T56" s="334"/>
      <c r="U56" s="334"/>
      <c r="V56" s="334"/>
      <c r="W56" s="334"/>
      <c r="X56" s="334"/>
      <c r="Y56" s="334"/>
      <c r="Z56" s="334"/>
      <c r="AA56" s="334"/>
      <c r="AB56" s="334"/>
      <c r="AC56" s="334"/>
      <c r="AD56" s="334"/>
      <c r="AE56" s="334"/>
      <c r="AF56" s="334"/>
      <c r="AG56" s="335">
        <f>ROUND(SUM(AG57:AG62),2)</f>
        <v>0</v>
      </c>
      <c r="AH56" s="333"/>
      <c r="AI56" s="333"/>
      <c r="AJ56" s="333"/>
      <c r="AK56" s="333"/>
      <c r="AL56" s="333"/>
      <c r="AM56" s="333"/>
      <c r="AN56" s="332">
        <f t="shared" si="0"/>
        <v>0</v>
      </c>
      <c r="AO56" s="333"/>
      <c r="AP56" s="333"/>
      <c r="AQ56" s="95" t="s">
        <v>92</v>
      </c>
      <c r="AR56" s="94"/>
      <c r="AS56" s="96">
        <f>ROUND(SUM(AS57:AS62),2)</f>
        <v>0</v>
      </c>
      <c r="AT56" s="97">
        <f t="shared" si="1"/>
        <v>0</v>
      </c>
      <c r="AU56" s="98">
        <f>ROUND(SUM(AU57:AU62),5)</f>
        <v>0</v>
      </c>
      <c r="AV56" s="97">
        <f>ROUND(AZ56*L26,2)</f>
        <v>0</v>
      </c>
      <c r="AW56" s="97">
        <f>ROUND(BA56*L27,2)</f>
        <v>0</v>
      </c>
      <c r="AX56" s="97">
        <f>ROUND(BB56*L26,2)</f>
        <v>0</v>
      </c>
      <c r="AY56" s="97">
        <f>ROUND(BC56*L27,2)</f>
        <v>0</v>
      </c>
      <c r="AZ56" s="97">
        <f>ROUND(SUM(AZ57:AZ62),2)</f>
        <v>0</v>
      </c>
      <c r="BA56" s="97">
        <f>ROUND(SUM(BA57:BA62),2)</f>
        <v>0</v>
      </c>
      <c r="BB56" s="97">
        <f>ROUND(SUM(BB57:BB62),2)</f>
        <v>0</v>
      </c>
      <c r="BC56" s="97">
        <f>ROUND(SUM(BC57:BC62),2)</f>
        <v>0</v>
      </c>
      <c r="BD56" s="99">
        <f>ROUND(SUM(BD57:BD62),2)</f>
        <v>0</v>
      </c>
      <c r="BS56" s="100" t="s">
        <v>75</v>
      </c>
      <c r="BT56" s="100" t="s">
        <v>85</v>
      </c>
      <c r="BU56" s="100" t="s">
        <v>77</v>
      </c>
      <c r="BV56" s="100" t="s">
        <v>78</v>
      </c>
      <c r="BW56" s="100" t="s">
        <v>99</v>
      </c>
      <c r="BX56" s="100" t="s">
        <v>89</v>
      </c>
      <c r="CL56" s="100" t="s">
        <v>20</v>
      </c>
    </row>
    <row r="57" spans="1:91" s="6" customFormat="1" ht="16.5" customHeight="1">
      <c r="A57" s="84" t="s">
        <v>80</v>
      </c>
      <c r="B57" s="94"/>
      <c r="C57" s="9"/>
      <c r="D57" s="9"/>
      <c r="E57" s="9"/>
      <c r="F57" s="334" t="s">
        <v>100</v>
      </c>
      <c r="G57" s="334"/>
      <c r="H57" s="334"/>
      <c r="I57" s="334"/>
      <c r="J57" s="334"/>
      <c r="K57" s="9"/>
      <c r="L57" s="334" t="s">
        <v>101</v>
      </c>
      <c r="M57" s="334"/>
      <c r="N57" s="334"/>
      <c r="O57" s="334"/>
      <c r="P57" s="334"/>
      <c r="Q57" s="334"/>
      <c r="R57" s="334"/>
      <c r="S57" s="334"/>
      <c r="T57" s="334"/>
      <c r="U57" s="334"/>
      <c r="V57" s="334"/>
      <c r="W57" s="334"/>
      <c r="X57" s="334"/>
      <c r="Y57" s="334"/>
      <c r="Z57" s="334"/>
      <c r="AA57" s="334"/>
      <c r="AB57" s="334"/>
      <c r="AC57" s="334"/>
      <c r="AD57" s="334"/>
      <c r="AE57" s="334"/>
      <c r="AF57" s="334"/>
      <c r="AG57" s="332">
        <f>'D.1.4.1 - Zdravotně techn...'!J31</f>
        <v>0</v>
      </c>
      <c r="AH57" s="333"/>
      <c r="AI57" s="333"/>
      <c r="AJ57" s="333"/>
      <c r="AK57" s="333"/>
      <c r="AL57" s="333"/>
      <c r="AM57" s="333"/>
      <c r="AN57" s="332">
        <f t="shared" si="0"/>
        <v>0</v>
      </c>
      <c r="AO57" s="333"/>
      <c r="AP57" s="333"/>
      <c r="AQ57" s="95" t="s">
        <v>92</v>
      </c>
      <c r="AR57" s="94"/>
      <c r="AS57" s="96">
        <v>0</v>
      </c>
      <c r="AT57" s="97">
        <f t="shared" si="1"/>
        <v>0</v>
      </c>
      <c r="AU57" s="98">
        <f>'D.1.4.1 - Zdravotně techn...'!P89</f>
        <v>0</v>
      </c>
      <c r="AV57" s="97">
        <f>'D.1.4.1 - Zdravotně techn...'!J34</f>
        <v>0</v>
      </c>
      <c r="AW57" s="97">
        <f>'D.1.4.1 - Zdravotně techn...'!J35</f>
        <v>0</v>
      </c>
      <c r="AX57" s="97">
        <f>'D.1.4.1 - Zdravotně techn...'!J36</f>
        <v>0</v>
      </c>
      <c r="AY57" s="97">
        <f>'D.1.4.1 - Zdravotně techn...'!J37</f>
        <v>0</v>
      </c>
      <c r="AZ57" s="97">
        <f>'D.1.4.1 - Zdravotně techn...'!F34</f>
        <v>0</v>
      </c>
      <c r="BA57" s="97">
        <f>'D.1.4.1 - Zdravotně techn...'!F35</f>
        <v>0</v>
      </c>
      <c r="BB57" s="97">
        <f>'D.1.4.1 - Zdravotně techn...'!F36</f>
        <v>0</v>
      </c>
      <c r="BC57" s="97">
        <f>'D.1.4.1 - Zdravotně techn...'!F37</f>
        <v>0</v>
      </c>
      <c r="BD57" s="99">
        <f>'D.1.4.1 - Zdravotně techn...'!F38</f>
        <v>0</v>
      </c>
      <c r="BT57" s="100" t="s">
        <v>102</v>
      </c>
      <c r="BV57" s="100" t="s">
        <v>78</v>
      </c>
      <c r="BW57" s="100" t="s">
        <v>103</v>
      </c>
      <c r="BX57" s="100" t="s">
        <v>99</v>
      </c>
      <c r="CL57" s="100" t="s">
        <v>20</v>
      </c>
    </row>
    <row r="58" spans="1:91" s="6" customFormat="1" ht="16.5" customHeight="1">
      <c r="A58" s="84" t="s">
        <v>80</v>
      </c>
      <c r="B58" s="94"/>
      <c r="C58" s="9"/>
      <c r="D58" s="9"/>
      <c r="E58" s="9"/>
      <c r="F58" s="334" t="s">
        <v>104</v>
      </c>
      <c r="G58" s="334"/>
      <c r="H58" s="334"/>
      <c r="I58" s="334"/>
      <c r="J58" s="334"/>
      <c r="K58" s="9"/>
      <c r="L58" s="334" t="s">
        <v>105</v>
      </c>
      <c r="M58" s="334"/>
      <c r="N58" s="334"/>
      <c r="O58" s="334"/>
      <c r="P58" s="334"/>
      <c r="Q58" s="334"/>
      <c r="R58" s="334"/>
      <c r="S58" s="334"/>
      <c r="T58" s="334"/>
      <c r="U58" s="334"/>
      <c r="V58" s="334"/>
      <c r="W58" s="334"/>
      <c r="X58" s="334"/>
      <c r="Y58" s="334"/>
      <c r="Z58" s="334"/>
      <c r="AA58" s="334"/>
      <c r="AB58" s="334"/>
      <c r="AC58" s="334"/>
      <c r="AD58" s="334"/>
      <c r="AE58" s="334"/>
      <c r="AF58" s="334"/>
      <c r="AG58" s="332">
        <f>'D.1.4.3 - Vzduchotechnika'!J31</f>
        <v>0</v>
      </c>
      <c r="AH58" s="333"/>
      <c r="AI58" s="333"/>
      <c r="AJ58" s="333"/>
      <c r="AK58" s="333"/>
      <c r="AL58" s="333"/>
      <c r="AM58" s="333"/>
      <c r="AN58" s="332">
        <f t="shared" si="0"/>
        <v>0</v>
      </c>
      <c r="AO58" s="333"/>
      <c r="AP58" s="333"/>
      <c r="AQ58" s="95" t="s">
        <v>92</v>
      </c>
      <c r="AR58" s="94"/>
      <c r="AS58" s="96">
        <v>0</v>
      </c>
      <c r="AT58" s="97">
        <f t="shared" si="1"/>
        <v>0</v>
      </c>
      <c r="AU58" s="98">
        <f>'D.1.4.3 - Vzduchotechnika'!P89</f>
        <v>0</v>
      </c>
      <c r="AV58" s="97">
        <f>'D.1.4.3 - Vzduchotechnika'!J34</f>
        <v>0</v>
      </c>
      <c r="AW58" s="97">
        <f>'D.1.4.3 - Vzduchotechnika'!J35</f>
        <v>0</v>
      </c>
      <c r="AX58" s="97">
        <f>'D.1.4.3 - Vzduchotechnika'!J36</f>
        <v>0</v>
      </c>
      <c r="AY58" s="97">
        <f>'D.1.4.3 - Vzduchotechnika'!J37</f>
        <v>0</v>
      </c>
      <c r="AZ58" s="97">
        <f>'D.1.4.3 - Vzduchotechnika'!F34</f>
        <v>0</v>
      </c>
      <c r="BA58" s="97">
        <f>'D.1.4.3 - Vzduchotechnika'!F35</f>
        <v>0</v>
      </c>
      <c r="BB58" s="97">
        <f>'D.1.4.3 - Vzduchotechnika'!F36</f>
        <v>0</v>
      </c>
      <c r="BC58" s="97">
        <f>'D.1.4.3 - Vzduchotechnika'!F37</f>
        <v>0</v>
      </c>
      <c r="BD58" s="99">
        <f>'D.1.4.3 - Vzduchotechnika'!F38</f>
        <v>0</v>
      </c>
      <c r="BT58" s="100" t="s">
        <v>102</v>
      </c>
      <c r="BV58" s="100" t="s">
        <v>78</v>
      </c>
      <c r="BW58" s="100" t="s">
        <v>106</v>
      </c>
      <c r="BX58" s="100" t="s">
        <v>99</v>
      </c>
      <c r="CL58" s="100" t="s">
        <v>20</v>
      </c>
    </row>
    <row r="59" spans="1:91" s="6" customFormat="1" ht="16.5" customHeight="1">
      <c r="A59" s="84" t="s">
        <v>80</v>
      </c>
      <c r="B59" s="94"/>
      <c r="C59" s="9"/>
      <c r="D59" s="9"/>
      <c r="E59" s="9"/>
      <c r="F59" s="334" t="s">
        <v>107</v>
      </c>
      <c r="G59" s="334"/>
      <c r="H59" s="334"/>
      <c r="I59" s="334"/>
      <c r="J59" s="334"/>
      <c r="K59" s="9"/>
      <c r="L59" s="334" t="s">
        <v>108</v>
      </c>
      <c r="M59" s="334"/>
      <c r="N59" s="334"/>
      <c r="O59" s="334"/>
      <c r="P59" s="334"/>
      <c r="Q59" s="334"/>
      <c r="R59" s="334"/>
      <c r="S59" s="334"/>
      <c r="T59" s="334"/>
      <c r="U59" s="334"/>
      <c r="V59" s="334"/>
      <c r="W59" s="334"/>
      <c r="X59" s="334"/>
      <c r="Y59" s="334"/>
      <c r="Z59" s="334"/>
      <c r="AA59" s="334"/>
      <c r="AB59" s="334"/>
      <c r="AC59" s="334"/>
      <c r="AD59" s="334"/>
      <c r="AE59" s="334"/>
      <c r="AF59" s="334"/>
      <c r="AG59" s="332">
        <f>'D.1.4.4 - Silnoproudá ele...'!J31</f>
        <v>0</v>
      </c>
      <c r="AH59" s="333"/>
      <c r="AI59" s="333"/>
      <c r="AJ59" s="333"/>
      <c r="AK59" s="333"/>
      <c r="AL59" s="333"/>
      <c r="AM59" s="333"/>
      <c r="AN59" s="332">
        <f t="shared" si="0"/>
        <v>0</v>
      </c>
      <c r="AO59" s="333"/>
      <c r="AP59" s="333"/>
      <c r="AQ59" s="95" t="s">
        <v>92</v>
      </c>
      <c r="AR59" s="94"/>
      <c r="AS59" s="96">
        <v>0</v>
      </c>
      <c r="AT59" s="97">
        <f t="shared" si="1"/>
        <v>0</v>
      </c>
      <c r="AU59" s="98">
        <f>'D.1.4.4 - Silnoproudá ele...'!P89</f>
        <v>0</v>
      </c>
      <c r="AV59" s="97">
        <f>'D.1.4.4 - Silnoproudá ele...'!J34</f>
        <v>0</v>
      </c>
      <c r="AW59" s="97">
        <f>'D.1.4.4 - Silnoproudá ele...'!J35</f>
        <v>0</v>
      </c>
      <c r="AX59" s="97">
        <f>'D.1.4.4 - Silnoproudá ele...'!J36</f>
        <v>0</v>
      </c>
      <c r="AY59" s="97">
        <f>'D.1.4.4 - Silnoproudá ele...'!J37</f>
        <v>0</v>
      </c>
      <c r="AZ59" s="97">
        <f>'D.1.4.4 - Silnoproudá ele...'!F34</f>
        <v>0</v>
      </c>
      <c r="BA59" s="97">
        <f>'D.1.4.4 - Silnoproudá ele...'!F35</f>
        <v>0</v>
      </c>
      <c r="BB59" s="97">
        <f>'D.1.4.4 - Silnoproudá ele...'!F36</f>
        <v>0</v>
      </c>
      <c r="BC59" s="97">
        <f>'D.1.4.4 - Silnoproudá ele...'!F37</f>
        <v>0</v>
      </c>
      <c r="BD59" s="99">
        <f>'D.1.4.4 - Silnoproudá ele...'!F38</f>
        <v>0</v>
      </c>
      <c r="BT59" s="100" t="s">
        <v>102</v>
      </c>
      <c r="BV59" s="100" t="s">
        <v>78</v>
      </c>
      <c r="BW59" s="100" t="s">
        <v>109</v>
      </c>
      <c r="BX59" s="100" t="s">
        <v>99</v>
      </c>
      <c r="CL59" s="100" t="s">
        <v>20</v>
      </c>
    </row>
    <row r="60" spans="1:91" s="6" customFormat="1" ht="16.5" customHeight="1">
      <c r="A60" s="84" t="s">
        <v>80</v>
      </c>
      <c r="B60" s="94"/>
      <c r="C60" s="9"/>
      <c r="D60" s="9"/>
      <c r="E60" s="9"/>
      <c r="F60" s="334" t="s">
        <v>110</v>
      </c>
      <c r="G60" s="334"/>
      <c r="H60" s="334"/>
      <c r="I60" s="334"/>
      <c r="J60" s="334"/>
      <c r="K60" s="9"/>
      <c r="L60" s="334" t="s">
        <v>111</v>
      </c>
      <c r="M60" s="334"/>
      <c r="N60" s="334"/>
      <c r="O60" s="334"/>
      <c r="P60" s="334"/>
      <c r="Q60" s="334"/>
      <c r="R60" s="334"/>
      <c r="S60" s="334"/>
      <c r="T60" s="334"/>
      <c r="U60" s="334"/>
      <c r="V60" s="334"/>
      <c r="W60" s="334"/>
      <c r="X60" s="334"/>
      <c r="Y60" s="334"/>
      <c r="Z60" s="334"/>
      <c r="AA60" s="334"/>
      <c r="AB60" s="334"/>
      <c r="AC60" s="334"/>
      <c r="AD60" s="334"/>
      <c r="AE60" s="334"/>
      <c r="AF60" s="334"/>
      <c r="AG60" s="332">
        <f>'D.1.4.5 - Slaboproudá ele...'!J31</f>
        <v>0</v>
      </c>
      <c r="AH60" s="333"/>
      <c r="AI60" s="333"/>
      <c r="AJ60" s="333"/>
      <c r="AK60" s="333"/>
      <c r="AL60" s="333"/>
      <c r="AM60" s="333"/>
      <c r="AN60" s="332">
        <f t="shared" si="0"/>
        <v>0</v>
      </c>
      <c r="AO60" s="333"/>
      <c r="AP60" s="333"/>
      <c r="AQ60" s="95" t="s">
        <v>92</v>
      </c>
      <c r="AR60" s="94"/>
      <c r="AS60" s="96">
        <v>0</v>
      </c>
      <c r="AT60" s="97">
        <f t="shared" si="1"/>
        <v>0</v>
      </c>
      <c r="AU60" s="98">
        <f>'D.1.4.5 - Slaboproudá ele...'!P89</f>
        <v>0</v>
      </c>
      <c r="AV60" s="97">
        <f>'D.1.4.5 - Slaboproudá ele...'!J34</f>
        <v>0</v>
      </c>
      <c r="AW60" s="97">
        <f>'D.1.4.5 - Slaboproudá ele...'!J35</f>
        <v>0</v>
      </c>
      <c r="AX60" s="97">
        <f>'D.1.4.5 - Slaboproudá ele...'!J36</f>
        <v>0</v>
      </c>
      <c r="AY60" s="97">
        <f>'D.1.4.5 - Slaboproudá ele...'!J37</f>
        <v>0</v>
      </c>
      <c r="AZ60" s="97">
        <f>'D.1.4.5 - Slaboproudá ele...'!F34</f>
        <v>0</v>
      </c>
      <c r="BA60" s="97">
        <f>'D.1.4.5 - Slaboproudá ele...'!F35</f>
        <v>0</v>
      </c>
      <c r="BB60" s="97">
        <f>'D.1.4.5 - Slaboproudá ele...'!F36</f>
        <v>0</v>
      </c>
      <c r="BC60" s="97">
        <f>'D.1.4.5 - Slaboproudá ele...'!F37</f>
        <v>0</v>
      </c>
      <c r="BD60" s="99">
        <f>'D.1.4.5 - Slaboproudá ele...'!F38</f>
        <v>0</v>
      </c>
      <c r="BT60" s="100" t="s">
        <v>102</v>
      </c>
      <c r="BV60" s="100" t="s">
        <v>78</v>
      </c>
      <c r="BW60" s="100" t="s">
        <v>112</v>
      </c>
      <c r="BX60" s="100" t="s">
        <v>99</v>
      </c>
      <c r="CL60" s="100" t="s">
        <v>20</v>
      </c>
    </row>
    <row r="61" spans="1:91" s="6" customFormat="1" ht="16.5" customHeight="1">
      <c r="A61" s="84" t="s">
        <v>80</v>
      </c>
      <c r="B61" s="94"/>
      <c r="C61" s="9"/>
      <c r="D61" s="9"/>
      <c r="E61" s="9"/>
      <c r="F61" s="334" t="s">
        <v>113</v>
      </c>
      <c r="G61" s="334"/>
      <c r="H61" s="334"/>
      <c r="I61" s="334"/>
      <c r="J61" s="334"/>
      <c r="K61" s="9"/>
      <c r="L61" s="334" t="s">
        <v>114</v>
      </c>
      <c r="M61" s="334"/>
      <c r="N61" s="334"/>
      <c r="O61" s="334"/>
      <c r="P61" s="334"/>
      <c r="Q61" s="334"/>
      <c r="R61" s="334"/>
      <c r="S61" s="334"/>
      <c r="T61" s="334"/>
      <c r="U61" s="334"/>
      <c r="V61" s="334"/>
      <c r="W61" s="334"/>
      <c r="X61" s="334"/>
      <c r="Y61" s="334"/>
      <c r="Z61" s="334"/>
      <c r="AA61" s="334"/>
      <c r="AB61" s="334"/>
      <c r="AC61" s="334"/>
      <c r="AD61" s="334"/>
      <c r="AE61" s="334"/>
      <c r="AF61" s="334"/>
      <c r="AG61" s="332">
        <f>'D.1.4.2 - Vytápění'!J31</f>
        <v>0</v>
      </c>
      <c r="AH61" s="333"/>
      <c r="AI61" s="333"/>
      <c r="AJ61" s="333"/>
      <c r="AK61" s="333"/>
      <c r="AL61" s="333"/>
      <c r="AM61" s="333"/>
      <c r="AN61" s="332">
        <f t="shared" si="0"/>
        <v>0</v>
      </c>
      <c r="AO61" s="333"/>
      <c r="AP61" s="333"/>
      <c r="AQ61" s="95" t="s">
        <v>92</v>
      </c>
      <c r="AR61" s="94"/>
      <c r="AS61" s="96">
        <v>0</v>
      </c>
      <c r="AT61" s="97">
        <f t="shared" si="1"/>
        <v>0</v>
      </c>
      <c r="AU61" s="98">
        <f>'D.1.4.2 - Vytápění'!P89</f>
        <v>0</v>
      </c>
      <c r="AV61" s="97">
        <f>'D.1.4.2 - Vytápění'!J34</f>
        <v>0</v>
      </c>
      <c r="AW61" s="97">
        <f>'D.1.4.2 - Vytápění'!J35</f>
        <v>0</v>
      </c>
      <c r="AX61" s="97">
        <f>'D.1.4.2 - Vytápění'!J36</f>
        <v>0</v>
      </c>
      <c r="AY61" s="97">
        <f>'D.1.4.2 - Vytápění'!J37</f>
        <v>0</v>
      </c>
      <c r="AZ61" s="97">
        <f>'D.1.4.2 - Vytápění'!F34</f>
        <v>0</v>
      </c>
      <c r="BA61" s="97">
        <f>'D.1.4.2 - Vytápění'!F35</f>
        <v>0</v>
      </c>
      <c r="BB61" s="97">
        <f>'D.1.4.2 - Vytápění'!F36</f>
        <v>0</v>
      </c>
      <c r="BC61" s="97">
        <f>'D.1.4.2 - Vytápění'!F37</f>
        <v>0</v>
      </c>
      <c r="BD61" s="99">
        <f>'D.1.4.2 - Vytápění'!F38</f>
        <v>0</v>
      </c>
      <c r="BT61" s="100" t="s">
        <v>102</v>
      </c>
      <c r="BV61" s="100" t="s">
        <v>78</v>
      </c>
      <c r="BW61" s="100" t="s">
        <v>115</v>
      </c>
      <c r="BX61" s="100" t="s">
        <v>99</v>
      </c>
      <c r="CL61" s="100" t="s">
        <v>20</v>
      </c>
    </row>
    <row r="62" spans="1:91" s="6" customFormat="1" ht="16.5" customHeight="1">
      <c r="A62" s="84" t="s">
        <v>80</v>
      </c>
      <c r="B62" s="94"/>
      <c r="C62" s="9"/>
      <c r="D62" s="9"/>
      <c r="E62" s="9"/>
      <c r="F62" s="334" t="s">
        <v>116</v>
      </c>
      <c r="G62" s="334"/>
      <c r="H62" s="334"/>
      <c r="I62" s="334"/>
      <c r="J62" s="334"/>
      <c r="K62" s="9"/>
      <c r="L62" s="334" t="s">
        <v>117</v>
      </c>
      <c r="M62" s="334"/>
      <c r="N62" s="334"/>
      <c r="O62" s="334"/>
      <c r="P62" s="334"/>
      <c r="Q62" s="334"/>
      <c r="R62" s="334"/>
      <c r="S62" s="334"/>
      <c r="T62" s="334"/>
      <c r="U62" s="334"/>
      <c r="V62" s="334"/>
      <c r="W62" s="334"/>
      <c r="X62" s="334"/>
      <c r="Y62" s="334"/>
      <c r="Z62" s="334"/>
      <c r="AA62" s="334"/>
      <c r="AB62" s="334"/>
      <c r="AC62" s="334"/>
      <c r="AD62" s="334"/>
      <c r="AE62" s="334"/>
      <c r="AF62" s="334"/>
      <c r="AG62" s="332">
        <f>'D.1.4.6 - Záchytný systém'!J31</f>
        <v>0</v>
      </c>
      <c r="AH62" s="333"/>
      <c r="AI62" s="333"/>
      <c r="AJ62" s="333"/>
      <c r="AK62" s="333"/>
      <c r="AL62" s="333"/>
      <c r="AM62" s="333"/>
      <c r="AN62" s="332">
        <f t="shared" si="0"/>
        <v>0</v>
      </c>
      <c r="AO62" s="333"/>
      <c r="AP62" s="333"/>
      <c r="AQ62" s="95" t="s">
        <v>92</v>
      </c>
      <c r="AR62" s="94"/>
      <c r="AS62" s="96">
        <v>0</v>
      </c>
      <c r="AT62" s="97">
        <f t="shared" si="1"/>
        <v>0</v>
      </c>
      <c r="AU62" s="98">
        <f>'D.1.4.6 - Záchytný systém'!P89</f>
        <v>0</v>
      </c>
      <c r="AV62" s="97">
        <f>'D.1.4.6 - Záchytný systém'!J34</f>
        <v>0</v>
      </c>
      <c r="AW62" s="97">
        <f>'D.1.4.6 - Záchytný systém'!J35</f>
        <v>0</v>
      </c>
      <c r="AX62" s="97">
        <f>'D.1.4.6 - Záchytný systém'!J36</f>
        <v>0</v>
      </c>
      <c r="AY62" s="97">
        <f>'D.1.4.6 - Záchytný systém'!J37</f>
        <v>0</v>
      </c>
      <c r="AZ62" s="97">
        <f>'D.1.4.6 - Záchytný systém'!F34</f>
        <v>0</v>
      </c>
      <c r="BA62" s="97">
        <f>'D.1.4.6 - Záchytný systém'!F35</f>
        <v>0</v>
      </c>
      <c r="BB62" s="97">
        <f>'D.1.4.6 - Záchytný systém'!F36</f>
        <v>0</v>
      </c>
      <c r="BC62" s="97">
        <f>'D.1.4.6 - Záchytný systém'!F37</f>
        <v>0</v>
      </c>
      <c r="BD62" s="99">
        <f>'D.1.4.6 - Záchytný systém'!F38</f>
        <v>0</v>
      </c>
      <c r="BT62" s="100" t="s">
        <v>102</v>
      </c>
      <c r="BV62" s="100" t="s">
        <v>78</v>
      </c>
      <c r="BW62" s="100" t="s">
        <v>118</v>
      </c>
      <c r="BX62" s="100" t="s">
        <v>99</v>
      </c>
      <c r="CL62" s="100" t="s">
        <v>20</v>
      </c>
    </row>
    <row r="63" spans="1:91" s="5" customFormat="1" ht="16.5" customHeight="1">
      <c r="B63" s="85"/>
      <c r="C63" s="86"/>
      <c r="D63" s="328" t="s">
        <v>119</v>
      </c>
      <c r="E63" s="328"/>
      <c r="F63" s="328"/>
      <c r="G63" s="328"/>
      <c r="H63" s="328"/>
      <c r="I63" s="87"/>
      <c r="J63" s="328" t="s">
        <v>120</v>
      </c>
      <c r="K63" s="328"/>
      <c r="L63" s="328"/>
      <c r="M63" s="328"/>
      <c r="N63" s="328"/>
      <c r="O63" s="328"/>
      <c r="P63" s="328"/>
      <c r="Q63" s="328"/>
      <c r="R63" s="328"/>
      <c r="S63" s="328"/>
      <c r="T63" s="328"/>
      <c r="U63" s="328"/>
      <c r="V63" s="328"/>
      <c r="W63" s="328"/>
      <c r="X63" s="328"/>
      <c r="Y63" s="328"/>
      <c r="Z63" s="328"/>
      <c r="AA63" s="328"/>
      <c r="AB63" s="328"/>
      <c r="AC63" s="328"/>
      <c r="AD63" s="328"/>
      <c r="AE63" s="328"/>
      <c r="AF63" s="328"/>
      <c r="AG63" s="329">
        <f>ROUND(AG64+AG65,2)</f>
        <v>0</v>
      </c>
      <c r="AH63" s="327"/>
      <c r="AI63" s="327"/>
      <c r="AJ63" s="327"/>
      <c r="AK63" s="327"/>
      <c r="AL63" s="327"/>
      <c r="AM63" s="327"/>
      <c r="AN63" s="326">
        <f t="shared" si="0"/>
        <v>0</v>
      </c>
      <c r="AO63" s="327"/>
      <c r="AP63" s="327"/>
      <c r="AQ63" s="88" t="s">
        <v>88</v>
      </c>
      <c r="AR63" s="85"/>
      <c r="AS63" s="89">
        <f>ROUND(AS64+AS65,2)</f>
        <v>0</v>
      </c>
      <c r="AT63" s="90">
        <f t="shared" si="1"/>
        <v>0</v>
      </c>
      <c r="AU63" s="91">
        <f>ROUND(AU64+AU65,5)</f>
        <v>354.12693999999999</v>
      </c>
      <c r="AV63" s="90">
        <f>ROUND(AZ63*L26,2)</f>
        <v>0</v>
      </c>
      <c r="AW63" s="90">
        <f>ROUND(BA63*L27,2)</f>
        <v>0</v>
      </c>
      <c r="AX63" s="90">
        <f>ROUND(BB63*L26,2)</f>
        <v>0</v>
      </c>
      <c r="AY63" s="90">
        <f>ROUND(BC63*L27,2)</f>
        <v>0</v>
      </c>
      <c r="AZ63" s="90">
        <f>ROUND(AZ64+AZ65,2)</f>
        <v>0</v>
      </c>
      <c r="BA63" s="90">
        <f>ROUND(BA64+BA65,2)</f>
        <v>0</v>
      </c>
      <c r="BB63" s="90">
        <f>ROUND(BB64+BB65,2)</f>
        <v>0</v>
      </c>
      <c r="BC63" s="90">
        <f>ROUND(BC64+BC65,2)</f>
        <v>0</v>
      </c>
      <c r="BD63" s="92">
        <f>ROUND(BD64+BD65,2)</f>
        <v>0</v>
      </c>
      <c r="BS63" s="93" t="s">
        <v>75</v>
      </c>
      <c r="BT63" s="93" t="s">
        <v>83</v>
      </c>
      <c r="BU63" s="93" t="s">
        <v>77</v>
      </c>
      <c r="BV63" s="93" t="s">
        <v>78</v>
      </c>
      <c r="BW63" s="93" t="s">
        <v>121</v>
      </c>
      <c r="BX63" s="93" t="s">
        <v>7</v>
      </c>
      <c r="CL63" s="93" t="s">
        <v>20</v>
      </c>
      <c r="CM63" s="93" t="s">
        <v>85</v>
      </c>
    </row>
    <row r="64" spans="1:91" s="6" customFormat="1" ht="28.5" customHeight="1">
      <c r="A64" s="84" t="s">
        <v>80</v>
      </c>
      <c r="B64" s="94"/>
      <c r="C64" s="9"/>
      <c r="D64" s="9"/>
      <c r="E64" s="334" t="s">
        <v>90</v>
      </c>
      <c r="F64" s="334"/>
      <c r="G64" s="334"/>
      <c r="H64" s="334"/>
      <c r="I64" s="334"/>
      <c r="J64" s="9"/>
      <c r="K64" s="334" t="s">
        <v>91</v>
      </c>
      <c r="L64" s="334"/>
      <c r="M64" s="334"/>
      <c r="N64" s="334"/>
      <c r="O64" s="334"/>
      <c r="P64" s="334"/>
      <c r="Q64" s="334"/>
      <c r="R64" s="334"/>
      <c r="S64" s="334"/>
      <c r="T64" s="334"/>
      <c r="U64" s="334"/>
      <c r="V64" s="334"/>
      <c r="W64" s="334"/>
      <c r="X64" s="334"/>
      <c r="Y64" s="334"/>
      <c r="Z64" s="334"/>
      <c r="AA64" s="334"/>
      <c r="AB64" s="334"/>
      <c r="AC64" s="334"/>
      <c r="AD64" s="334"/>
      <c r="AE64" s="334"/>
      <c r="AF64" s="334"/>
      <c r="AG64" s="332">
        <f>'D.1.1_2 - Architektonicko..._01'!J29</f>
        <v>0</v>
      </c>
      <c r="AH64" s="333"/>
      <c r="AI64" s="333"/>
      <c r="AJ64" s="333"/>
      <c r="AK64" s="333"/>
      <c r="AL64" s="333"/>
      <c r="AM64" s="333"/>
      <c r="AN64" s="332">
        <f t="shared" si="0"/>
        <v>0</v>
      </c>
      <c r="AO64" s="333"/>
      <c r="AP64" s="333"/>
      <c r="AQ64" s="95" t="s">
        <v>92</v>
      </c>
      <c r="AR64" s="94"/>
      <c r="AS64" s="96">
        <v>0</v>
      </c>
      <c r="AT64" s="97">
        <f t="shared" si="1"/>
        <v>0</v>
      </c>
      <c r="AU64" s="98">
        <f>'D.1.1_2 - Architektonicko..._01'!P90</f>
        <v>354.12693700000005</v>
      </c>
      <c r="AV64" s="97">
        <f>'D.1.1_2 - Architektonicko..._01'!J32</f>
        <v>0</v>
      </c>
      <c r="AW64" s="97">
        <f>'D.1.1_2 - Architektonicko..._01'!J33</f>
        <v>0</v>
      </c>
      <c r="AX64" s="97">
        <f>'D.1.1_2 - Architektonicko..._01'!J34</f>
        <v>0</v>
      </c>
      <c r="AY64" s="97">
        <f>'D.1.1_2 - Architektonicko..._01'!J35</f>
        <v>0</v>
      </c>
      <c r="AZ64" s="97">
        <f>'D.1.1_2 - Architektonicko..._01'!F32</f>
        <v>0</v>
      </c>
      <c r="BA64" s="97">
        <f>'D.1.1_2 - Architektonicko..._01'!F33</f>
        <v>0</v>
      </c>
      <c r="BB64" s="97">
        <f>'D.1.1_2 - Architektonicko..._01'!F34</f>
        <v>0</v>
      </c>
      <c r="BC64" s="97">
        <f>'D.1.1_2 - Architektonicko..._01'!F35</f>
        <v>0</v>
      </c>
      <c r="BD64" s="99">
        <f>'D.1.1_2 - Architektonicko..._01'!F36</f>
        <v>0</v>
      </c>
      <c r="BT64" s="100" t="s">
        <v>85</v>
      </c>
      <c r="BV64" s="100" t="s">
        <v>78</v>
      </c>
      <c r="BW64" s="100" t="s">
        <v>122</v>
      </c>
      <c r="BX64" s="100" t="s">
        <v>121</v>
      </c>
      <c r="CL64" s="100" t="s">
        <v>20</v>
      </c>
    </row>
    <row r="65" spans="1:91" s="6" customFormat="1" ht="16.5" customHeight="1">
      <c r="B65" s="94"/>
      <c r="C65" s="9"/>
      <c r="D65" s="9"/>
      <c r="E65" s="334" t="s">
        <v>97</v>
      </c>
      <c r="F65" s="334"/>
      <c r="G65" s="334"/>
      <c r="H65" s="334"/>
      <c r="I65" s="334"/>
      <c r="J65" s="9"/>
      <c r="K65" s="334" t="s">
        <v>98</v>
      </c>
      <c r="L65" s="334"/>
      <c r="M65" s="334"/>
      <c r="N65" s="334"/>
      <c r="O65" s="334"/>
      <c r="P65" s="334"/>
      <c r="Q65" s="334"/>
      <c r="R65" s="334"/>
      <c r="S65" s="334"/>
      <c r="T65" s="334"/>
      <c r="U65" s="334"/>
      <c r="V65" s="334"/>
      <c r="W65" s="334"/>
      <c r="X65" s="334"/>
      <c r="Y65" s="334"/>
      <c r="Z65" s="334"/>
      <c r="AA65" s="334"/>
      <c r="AB65" s="334"/>
      <c r="AC65" s="334"/>
      <c r="AD65" s="334"/>
      <c r="AE65" s="334"/>
      <c r="AF65" s="334"/>
      <c r="AG65" s="335">
        <f>ROUND(SUM(AG66:AG67),2)</f>
        <v>0</v>
      </c>
      <c r="AH65" s="333"/>
      <c r="AI65" s="333"/>
      <c r="AJ65" s="333"/>
      <c r="AK65" s="333"/>
      <c r="AL65" s="333"/>
      <c r="AM65" s="333"/>
      <c r="AN65" s="332">
        <f t="shared" si="0"/>
        <v>0</v>
      </c>
      <c r="AO65" s="333"/>
      <c r="AP65" s="333"/>
      <c r="AQ65" s="95" t="s">
        <v>92</v>
      </c>
      <c r="AR65" s="94"/>
      <c r="AS65" s="96">
        <f>ROUND(SUM(AS66:AS67),2)</f>
        <v>0</v>
      </c>
      <c r="AT65" s="97">
        <f t="shared" si="1"/>
        <v>0</v>
      </c>
      <c r="AU65" s="98">
        <f>ROUND(SUM(AU66:AU67),5)</f>
        <v>0</v>
      </c>
      <c r="AV65" s="97">
        <f>ROUND(AZ65*L26,2)</f>
        <v>0</v>
      </c>
      <c r="AW65" s="97">
        <f>ROUND(BA65*L27,2)</f>
        <v>0</v>
      </c>
      <c r="AX65" s="97">
        <f>ROUND(BB65*L26,2)</f>
        <v>0</v>
      </c>
      <c r="AY65" s="97">
        <f>ROUND(BC65*L27,2)</f>
        <v>0</v>
      </c>
      <c r="AZ65" s="97">
        <f>ROUND(SUM(AZ66:AZ67),2)</f>
        <v>0</v>
      </c>
      <c r="BA65" s="97">
        <f>ROUND(SUM(BA66:BA67),2)</f>
        <v>0</v>
      </c>
      <c r="BB65" s="97">
        <f>ROUND(SUM(BB66:BB67),2)</f>
        <v>0</v>
      </c>
      <c r="BC65" s="97">
        <f>ROUND(SUM(BC66:BC67),2)</f>
        <v>0</v>
      </c>
      <c r="BD65" s="99">
        <f>ROUND(SUM(BD66:BD67),2)</f>
        <v>0</v>
      </c>
      <c r="BS65" s="100" t="s">
        <v>75</v>
      </c>
      <c r="BT65" s="100" t="s">
        <v>85</v>
      </c>
      <c r="BU65" s="100" t="s">
        <v>77</v>
      </c>
      <c r="BV65" s="100" t="s">
        <v>78</v>
      </c>
      <c r="BW65" s="100" t="s">
        <v>123</v>
      </c>
      <c r="BX65" s="100" t="s">
        <v>121</v>
      </c>
      <c r="CL65" s="100" t="s">
        <v>20</v>
      </c>
    </row>
    <row r="66" spans="1:91" s="6" customFormat="1" ht="16.5" customHeight="1">
      <c r="A66" s="84" t="s">
        <v>80</v>
      </c>
      <c r="B66" s="94"/>
      <c r="C66" s="9"/>
      <c r="D66" s="9"/>
      <c r="E66" s="9"/>
      <c r="F66" s="334" t="s">
        <v>100</v>
      </c>
      <c r="G66" s="334"/>
      <c r="H66" s="334"/>
      <c r="I66" s="334"/>
      <c r="J66" s="334"/>
      <c r="K66" s="9"/>
      <c r="L66" s="334" t="s">
        <v>101</v>
      </c>
      <c r="M66" s="334"/>
      <c r="N66" s="334"/>
      <c r="O66" s="334"/>
      <c r="P66" s="334"/>
      <c r="Q66" s="334"/>
      <c r="R66" s="334"/>
      <c r="S66" s="334"/>
      <c r="T66" s="334"/>
      <c r="U66" s="334"/>
      <c r="V66" s="334"/>
      <c r="W66" s="334"/>
      <c r="X66" s="334"/>
      <c r="Y66" s="334"/>
      <c r="Z66" s="334"/>
      <c r="AA66" s="334"/>
      <c r="AB66" s="334"/>
      <c r="AC66" s="334"/>
      <c r="AD66" s="334"/>
      <c r="AE66" s="334"/>
      <c r="AF66" s="334"/>
      <c r="AG66" s="332">
        <f>'D.1.4.1 - Zdravotně techn..._01'!J31</f>
        <v>0</v>
      </c>
      <c r="AH66" s="333"/>
      <c r="AI66" s="333"/>
      <c r="AJ66" s="333"/>
      <c r="AK66" s="333"/>
      <c r="AL66" s="333"/>
      <c r="AM66" s="333"/>
      <c r="AN66" s="332">
        <f t="shared" si="0"/>
        <v>0</v>
      </c>
      <c r="AO66" s="333"/>
      <c r="AP66" s="333"/>
      <c r="AQ66" s="95" t="s">
        <v>92</v>
      </c>
      <c r="AR66" s="94"/>
      <c r="AS66" s="96">
        <v>0</v>
      </c>
      <c r="AT66" s="97">
        <f t="shared" si="1"/>
        <v>0</v>
      </c>
      <c r="AU66" s="98">
        <f>'D.1.4.1 - Zdravotně techn..._01'!P89</f>
        <v>0</v>
      </c>
      <c r="AV66" s="97">
        <f>'D.1.4.1 - Zdravotně techn..._01'!J34</f>
        <v>0</v>
      </c>
      <c r="AW66" s="97">
        <f>'D.1.4.1 - Zdravotně techn..._01'!J35</f>
        <v>0</v>
      </c>
      <c r="AX66" s="97">
        <f>'D.1.4.1 - Zdravotně techn..._01'!J36</f>
        <v>0</v>
      </c>
      <c r="AY66" s="97">
        <f>'D.1.4.1 - Zdravotně techn..._01'!J37</f>
        <v>0</v>
      </c>
      <c r="AZ66" s="97">
        <f>'D.1.4.1 - Zdravotně techn..._01'!F34</f>
        <v>0</v>
      </c>
      <c r="BA66" s="97">
        <f>'D.1.4.1 - Zdravotně techn..._01'!F35</f>
        <v>0</v>
      </c>
      <c r="BB66" s="97">
        <f>'D.1.4.1 - Zdravotně techn..._01'!F36</f>
        <v>0</v>
      </c>
      <c r="BC66" s="97">
        <f>'D.1.4.1 - Zdravotně techn..._01'!F37</f>
        <v>0</v>
      </c>
      <c r="BD66" s="99">
        <f>'D.1.4.1 - Zdravotně techn..._01'!F38</f>
        <v>0</v>
      </c>
      <c r="BT66" s="100" t="s">
        <v>102</v>
      </c>
      <c r="BV66" s="100" t="s">
        <v>78</v>
      </c>
      <c r="BW66" s="100" t="s">
        <v>124</v>
      </c>
      <c r="BX66" s="100" t="s">
        <v>123</v>
      </c>
      <c r="CL66" s="100" t="s">
        <v>20</v>
      </c>
    </row>
    <row r="67" spans="1:91" s="6" customFormat="1" ht="16.5" customHeight="1">
      <c r="A67" s="84" t="s">
        <v>80</v>
      </c>
      <c r="B67" s="94"/>
      <c r="C67" s="9"/>
      <c r="D67" s="9"/>
      <c r="E67" s="9"/>
      <c r="F67" s="334" t="s">
        <v>104</v>
      </c>
      <c r="G67" s="334"/>
      <c r="H67" s="334"/>
      <c r="I67" s="334"/>
      <c r="J67" s="334"/>
      <c r="K67" s="9"/>
      <c r="L67" s="334" t="s">
        <v>108</v>
      </c>
      <c r="M67" s="334"/>
      <c r="N67" s="334"/>
      <c r="O67" s="334"/>
      <c r="P67" s="334"/>
      <c r="Q67" s="334"/>
      <c r="R67" s="334"/>
      <c r="S67" s="334"/>
      <c r="T67" s="334"/>
      <c r="U67" s="334"/>
      <c r="V67" s="334"/>
      <c r="W67" s="334"/>
      <c r="X67" s="334"/>
      <c r="Y67" s="334"/>
      <c r="Z67" s="334"/>
      <c r="AA67" s="334"/>
      <c r="AB67" s="334"/>
      <c r="AC67" s="334"/>
      <c r="AD67" s="334"/>
      <c r="AE67" s="334"/>
      <c r="AF67" s="334"/>
      <c r="AG67" s="332">
        <f>'D.1.4.2 - Silnoproudá ele...'!J31</f>
        <v>0</v>
      </c>
      <c r="AH67" s="333"/>
      <c r="AI67" s="333"/>
      <c r="AJ67" s="333"/>
      <c r="AK67" s="333"/>
      <c r="AL67" s="333"/>
      <c r="AM67" s="333"/>
      <c r="AN67" s="332">
        <f t="shared" si="0"/>
        <v>0</v>
      </c>
      <c r="AO67" s="333"/>
      <c r="AP67" s="333"/>
      <c r="AQ67" s="95" t="s">
        <v>92</v>
      </c>
      <c r="AR67" s="94"/>
      <c r="AS67" s="96">
        <v>0</v>
      </c>
      <c r="AT67" s="97">
        <f t="shared" si="1"/>
        <v>0</v>
      </c>
      <c r="AU67" s="98">
        <f>'D.1.4.2 - Silnoproudá ele...'!P89</f>
        <v>0</v>
      </c>
      <c r="AV67" s="97">
        <f>'D.1.4.2 - Silnoproudá ele...'!J34</f>
        <v>0</v>
      </c>
      <c r="AW67" s="97">
        <f>'D.1.4.2 - Silnoproudá ele...'!J35</f>
        <v>0</v>
      </c>
      <c r="AX67" s="97">
        <f>'D.1.4.2 - Silnoproudá ele...'!J36</f>
        <v>0</v>
      </c>
      <c r="AY67" s="97">
        <f>'D.1.4.2 - Silnoproudá ele...'!J37</f>
        <v>0</v>
      </c>
      <c r="AZ67" s="97">
        <f>'D.1.4.2 - Silnoproudá ele...'!F34</f>
        <v>0</v>
      </c>
      <c r="BA67" s="97">
        <f>'D.1.4.2 - Silnoproudá ele...'!F35</f>
        <v>0</v>
      </c>
      <c r="BB67" s="97">
        <f>'D.1.4.2 - Silnoproudá ele...'!F36</f>
        <v>0</v>
      </c>
      <c r="BC67" s="97">
        <f>'D.1.4.2 - Silnoproudá ele...'!F37</f>
        <v>0</v>
      </c>
      <c r="BD67" s="99">
        <f>'D.1.4.2 - Silnoproudá ele...'!F38</f>
        <v>0</v>
      </c>
      <c r="BT67" s="100" t="s">
        <v>102</v>
      </c>
      <c r="BV67" s="100" t="s">
        <v>78</v>
      </c>
      <c r="BW67" s="100" t="s">
        <v>125</v>
      </c>
      <c r="BX67" s="100" t="s">
        <v>123</v>
      </c>
      <c r="CL67" s="100" t="s">
        <v>20</v>
      </c>
    </row>
    <row r="68" spans="1:91" s="5" customFormat="1" ht="16.5" customHeight="1">
      <c r="A68" s="84" t="s">
        <v>80</v>
      </c>
      <c r="B68" s="85"/>
      <c r="C68" s="86"/>
      <c r="D68" s="328" t="s">
        <v>126</v>
      </c>
      <c r="E68" s="328"/>
      <c r="F68" s="328"/>
      <c r="G68" s="328"/>
      <c r="H68" s="328"/>
      <c r="I68" s="87"/>
      <c r="J68" s="328" t="s">
        <v>127</v>
      </c>
      <c r="K68" s="328"/>
      <c r="L68" s="328"/>
      <c r="M68" s="328"/>
      <c r="N68" s="328"/>
      <c r="O68" s="328"/>
      <c r="P68" s="328"/>
      <c r="Q68" s="328"/>
      <c r="R68" s="328"/>
      <c r="S68" s="328"/>
      <c r="T68" s="328"/>
      <c r="U68" s="328"/>
      <c r="V68" s="328"/>
      <c r="W68" s="328"/>
      <c r="X68" s="328"/>
      <c r="Y68" s="328"/>
      <c r="Z68" s="328"/>
      <c r="AA68" s="328"/>
      <c r="AB68" s="328"/>
      <c r="AC68" s="328"/>
      <c r="AD68" s="328"/>
      <c r="AE68" s="328"/>
      <c r="AF68" s="328"/>
      <c r="AG68" s="326">
        <f>'SO 03 - OPLOCENÍ'!J27</f>
        <v>0</v>
      </c>
      <c r="AH68" s="327"/>
      <c r="AI68" s="327"/>
      <c r="AJ68" s="327"/>
      <c r="AK68" s="327"/>
      <c r="AL68" s="327"/>
      <c r="AM68" s="327"/>
      <c r="AN68" s="326">
        <f t="shared" si="0"/>
        <v>0</v>
      </c>
      <c r="AO68" s="327"/>
      <c r="AP68" s="327"/>
      <c r="AQ68" s="88" t="s">
        <v>88</v>
      </c>
      <c r="AR68" s="85"/>
      <c r="AS68" s="89">
        <v>0</v>
      </c>
      <c r="AT68" s="90">
        <f t="shared" si="1"/>
        <v>0</v>
      </c>
      <c r="AU68" s="91">
        <f>'SO 03 - OPLOCENÍ'!P82</f>
        <v>30.506394999999998</v>
      </c>
      <c r="AV68" s="90">
        <f>'SO 03 - OPLOCENÍ'!J30</f>
        <v>0</v>
      </c>
      <c r="AW68" s="90">
        <f>'SO 03 - OPLOCENÍ'!J31</f>
        <v>0</v>
      </c>
      <c r="AX68" s="90">
        <f>'SO 03 - OPLOCENÍ'!J32</f>
        <v>0</v>
      </c>
      <c r="AY68" s="90">
        <f>'SO 03 - OPLOCENÍ'!J33</f>
        <v>0</v>
      </c>
      <c r="AZ68" s="90">
        <f>'SO 03 - OPLOCENÍ'!F30</f>
        <v>0</v>
      </c>
      <c r="BA68" s="90">
        <f>'SO 03 - OPLOCENÍ'!F31</f>
        <v>0</v>
      </c>
      <c r="BB68" s="90">
        <f>'SO 03 - OPLOCENÍ'!F32</f>
        <v>0</v>
      </c>
      <c r="BC68" s="90">
        <f>'SO 03 - OPLOCENÍ'!F33</f>
        <v>0</v>
      </c>
      <c r="BD68" s="92">
        <f>'SO 03 - OPLOCENÍ'!F34</f>
        <v>0</v>
      </c>
      <c r="BT68" s="93" t="s">
        <v>83</v>
      </c>
      <c r="BV68" s="93" t="s">
        <v>78</v>
      </c>
      <c r="BW68" s="93" t="s">
        <v>128</v>
      </c>
      <c r="BX68" s="93" t="s">
        <v>7</v>
      </c>
      <c r="CL68" s="93" t="s">
        <v>20</v>
      </c>
      <c r="CM68" s="93" t="s">
        <v>85</v>
      </c>
    </row>
    <row r="69" spans="1:91" s="5" customFormat="1" ht="16.5" customHeight="1">
      <c r="A69" s="84" t="s">
        <v>80</v>
      </c>
      <c r="B69" s="85"/>
      <c r="C69" s="86"/>
      <c r="D69" s="328" t="s">
        <v>129</v>
      </c>
      <c r="E69" s="328"/>
      <c r="F69" s="328"/>
      <c r="G69" s="328"/>
      <c r="H69" s="328"/>
      <c r="I69" s="87"/>
      <c r="J69" s="328" t="s">
        <v>130</v>
      </c>
      <c r="K69" s="328"/>
      <c r="L69" s="328"/>
      <c r="M69" s="328"/>
      <c r="N69" s="328"/>
      <c r="O69" s="328"/>
      <c r="P69" s="328"/>
      <c r="Q69" s="328"/>
      <c r="R69" s="328"/>
      <c r="S69" s="328"/>
      <c r="T69" s="328"/>
      <c r="U69" s="328"/>
      <c r="V69" s="328"/>
      <c r="W69" s="328"/>
      <c r="X69" s="328"/>
      <c r="Y69" s="328"/>
      <c r="Z69" s="328"/>
      <c r="AA69" s="328"/>
      <c r="AB69" s="328"/>
      <c r="AC69" s="328"/>
      <c r="AD69" s="328"/>
      <c r="AE69" s="328"/>
      <c r="AF69" s="328"/>
      <c r="AG69" s="326">
        <f>'IO 01 - ZPEVNĚNÉ PLOCHY'!J27</f>
        <v>0</v>
      </c>
      <c r="AH69" s="327"/>
      <c r="AI69" s="327"/>
      <c r="AJ69" s="327"/>
      <c r="AK69" s="327"/>
      <c r="AL69" s="327"/>
      <c r="AM69" s="327"/>
      <c r="AN69" s="326">
        <f t="shared" si="0"/>
        <v>0</v>
      </c>
      <c r="AO69" s="327"/>
      <c r="AP69" s="327"/>
      <c r="AQ69" s="88" t="s">
        <v>88</v>
      </c>
      <c r="AR69" s="85"/>
      <c r="AS69" s="89">
        <v>0</v>
      </c>
      <c r="AT69" s="90">
        <f t="shared" si="1"/>
        <v>0</v>
      </c>
      <c r="AU69" s="91">
        <f>'IO 01 - ZPEVNĚNÉ PLOCHY'!P77</f>
        <v>0</v>
      </c>
      <c r="AV69" s="90">
        <f>'IO 01 - ZPEVNĚNÉ PLOCHY'!J30</f>
        <v>0</v>
      </c>
      <c r="AW69" s="90">
        <f>'IO 01 - ZPEVNĚNÉ PLOCHY'!J31</f>
        <v>0</v>
      </c>
      <c r="AX69" s="90">
        <f>'IO 01 - ZPEVNĚNÉ PLOCHY'!J32</f>
        <v>0</v>
      </c>
      <c r="AY69" s="90">
        <f>'IO 01 - ZPEVNĚNÉ PLOCHY'!J33</f>
        <v>0</v>
      </c>
      <c r="AZ69" s="90">
        <f>'IO 01 - ZPEVNĚNÉ PLOCHY'!F30</f>
        <v>0</v>
      </c>
      <c r="BA69" s="90">
        <f>'IO 01 - ZPEVNĚNÉ PLOCHY'!F31</f>
        <v>0</v>
      </c>
      <c r="BB69" s="90">
        <f>'IO 01 - ZPEVNĚNÉ PLOCHY'!F32</f>
        <v>0</v>
      </c>
      <c r="BC69" s="90">
        <f>'IO 01 - ZPEVNĚNÉ PLOCHY'!F33</f>
        <v>0</v>
      </c>
      <c r="BD69" s="92">
        <f>'IO 01 - ZPEVNĚNÉ PLOCHY'!F34</f>
        <v>0</v>
      </c>
      <c r="BT69" s="93" t="s">
        <v>83</v>
      </c>
      <c r="BV69" s="93" t="s">
        <v>78</v>
      </c>
      <c r="BW69" s="93" t="s">
        <v>131</v>
      </c>
      <c r="BX69" s="93" t="s">
        <v>7</v>
      </c>
      <c r="CL69" s="93" t="s">
        <v>20</v>
      </c>
      <c r="CM69" s="93" t="s">
        <v>85</v>
      </c>
    </row>
    <row r="70" spans="1:91" s="5" customFormat="1" ht="16.5" customHeight="1">
      <c r="A70" s="84" t="s">
        <v>80</v>
      </c>
      <c r="B70" s="85"/>
      <c r="C70" s="86"/>
      <c r="D70" s="328" t="s">
        <v>132</v>
      </c>
      <c r="E70" s="328"/>
      <c r="F70" s="328"/>
      <c r="G70" s="328"/>
      <c r="H70" s="328"/>
      <c r="I70" s="87"/>
      <c r="J70" s="328" t="s">
        <v>133</v>
      </c>
      <c r="K70" s="328"/>
      <c r="L70" s="328"/>
      <c r="M70" s="328"/>
      <c r="N70" s="328"/>
      <c r="O70" s="328"/>
      <c r="P70" s="328"/>
      <c r="Q70" s="328"/>
      <c r="R70" s="328"/>
      <c r="S70" s="328"/>
      <c r="T70" s="328"/>
      <c r="U70" s="328"/>
      <c r="V70" s="328"/>
      <c r="W70" s="328"/>
      <c r="X70" s="328"/>
      <c r="Y70" s="328"/>
      <c r="Z70" s="328"/>
      <c r="AA70" s="328"/>
      <c r="AB70" s="328"/>
      <c r="AC70" s="328"/>
      <c r="AD70" s="328"/>
      <c r="AE70" s="328"/>
      <c r="AF70" s="328"/>
      <c r="AG70" s="326">
        <f>'IO 03 - PŘÍPOJKA HORKOVODU'!J27</f>
        <v>0</v>
      </c>
      <c r="AH70" s="327"/>
      <c r="AI70" s="327"/>
      <c r="AJ70" s="327"/>
      <c r="AK70" s="327"/>
      <c r="AL70" s="327"/>
      <c r="AM70" s="327"/>
      <c r="AN70" s="326">
        <f t="shared" si="0"/>
        <v>0</v>
      </c>
      <c r="AO70" s="327"/>
      <c r="AP70" s="327"/>
      <c r="AQ70" s="88" t="s">
        <v>88</v>
      </c>
      <c r="AR70" s="85"/>
      <c r="AS70" s="89">
        <v>0</v>
      </c>
      <c r="AT70" s="90">
        <f t="shared" si="1"/>
        <v>0</v>
      </c>
      <c r="AU70" s="91">
        <f>'IO 03 - PŘÍPOJKA HORKOVODU'!P77</f>
        <v>0</v>
      </c>
      <c r="AV70" s="90">
        <f>'IO 03 - PŘÍPOJKA HORKOVODU'!J30</f>
        <v>0</v>
      </c>
      <c r="AW70" s="90">
        <f>'IO 03 - PŘÍPOJKA HORKOVODU'!J31</f>
        <v>0</v>
      </c>
      <c r="AX70" s="90">
        <f>'IO 03 - PŘÍPOJKA HORKOVODU'!J32</f>
        <v>0</v>
      </c>
      <c r="AY70" s="90">
        <f>'IO 03 - PŘÍPOJKA HORKOVODU'!J33</f>
        <v>0</v>
      </c>
      <c r="AZ70" s="90">
        <f>'IO 03 - PŘÍPOJKA HORKOVODU'!F30</f>
        <v>0</v>
      </c>
      <c r="BA70" s="90">
        <f>'IO 03 - PŘÍPOJKA HORKOVODU'!F31</f>
        <v>0</v>
      </c>
      <c r="BB70" s="90">
        <f>'IO 03 - PŘÍPOJKA HORKOVODU'!F32</f>
        <v>0</v>
      </c>
      <c r="BC70" s="90">
        <f>'IO 03 - PŘÍPOJKA HORKOVODU'!F33</f>
        <v>0</v>
      </c>
      <c r="BD70" s="92">
        <f>'IO 03 - PŘÍPOJKA HORKOVODU'!F34</f>
        <v>0</v>
      </c>
      <c r="BT70" s="93" t="s">
        <v>83</v>
      </c>
      <c r="BV70" s="93" t="s">
        <v>78</v>
      </c>
      <c r="BW70" s="93" t="s">
        <v>134</v>
      </c>
      <c r="BX70" s="93" t="s">
        <v>7</v>
      </c>
      <c r="CL70" s="93" t="s">
        <v>20</v>
      </c>
      <c r="CM70" s="93" t="s">
        <v>85</v>
      </c>
    </row>
    <row r="71" spans="1:91" s="5" customFormat="1" ht="31.5" customHeight="1">
      <c r="A71" s="84" t="s">
        <v>80</v>
      </c>
      <c r="B71" s="85"/>
      <c r="C71" s="86"/>
      <c r="D71" s="328" t="s">
        <v>135</v>
      </c>
      <c r="E71" s="328"/>
      <c r="F71" s="328"/>
      <c r="G71" s="328"/>
      <c r="H71" s="328"/>
      <c r="I71" s="87"/>
      <c r="J71" s="328" t="s">
        <v>136</v>
      </c>
      <c r="K71" s="328"/>
      <c r="L71" s="328"/>
      <c r="M71" s="328"/>
      <c r="N71" s="328"/>
      <c r="O71" s="328"/>
      <c r="P71" s="328"/>
      <c r="Q71" s="328"/>
      <c r="R71" s="328"/>
      <c r="S71" s="328"/>
      <c r="T71" s="328"/>
      <c r="U71" s="328"/>
      <c r="V71" s="328"/>
      <c r="W71" s="328"/>
      <c r="X71" s="328"/>
      <c r="Y71" s="328"/>
      <c r="Z71" s="328"/>
      <c r="AA71" s="328"/>
      <c r="AB71" s="328"/>
      <c r="AC71" s="328"/>
      <c r="AD71" s="328"/>
      <c r="AE71" s="328"/>
      <c r="AF71" s="328"/>
      <c r="AG71" s="326">
        <f>'IO 04.1 - PRODLOUŽENÍ VOD...'!J27</f>
        <v>0</v>
      </c>
      <c r="AH71" s="327"/>
      <c r="AI71" s="327"/>
      <c r="AJ71" s="327"/>
      <c r="AK71" s="327"/>
      <c r="AL71" s="327"/>
      <c r="AM71" s="327"/>
      <c r="AN71" s="326">
        <f t="shared" si="0"/>
        <v>0</v>
      </c>
      <c r="AO71" s="327"/>
      <c r="AP71" s="327"/>
      <c r="AQ71" s="88" t="s">
        <v>88</v>
      </c>
      <c r="AR71" s="85"/>
      <c r="AS71" s="89">
        <v>0</v>
      </c>
      <c r="AT71" s="90">
        <f t="shared" si="1"/>
        <v>0</v>
      </c>
      <c r="AU71" s="91">
        <f>'IO 04.1 - PRODLOUŽENÍ VOD...'!P77</f>
        <v>0</v>
      </c>
      <c r="AV71" s="90">
        <f>'IO 04.1 - PRODLOUŽENÍ VOD...'!J30</f>
        <v>0</v>
      </c>
      <c r="AW71" s="90">
        <f>'IO 04.1 - PRODLOUŽENÍ VOD...'!J31</f>
        <v>0</v>
      </c>
      <c r="AX71" s="90">
        <f>'IO 04.1 - PRODLOUŽENÍ VOD...'!J32</f>
        <v>0</v>
      </c>
      <c r="AY71" s="90">
        <f>'IO 04.1 - PRODLOUŽENÍ VOD...'!J33</f>
        <v>0</v>
      </c>
      <c r="AZ71" s="90">
        <f>'IO 04.1 - PRODLOUŽENÍ VOD...'!F30</f>
        <v>0</v>
      </c>
      <c r="BA71" s="90">
        <f>'IO 04.1 - PRODLOUŽENÍ VOD...'!F31</f>
        <v>0</v>
      </c>
      <c r="BB71" s="90">
        <f>'IO 04.1 - PRODLOUŽENÍ VOD...'!F32</f>
        <v>0</v>
      </c>
      <c r="BC71" s="90">
        <f>'IO 04.1 - PRODLOUŽENÍ VOD...'!F33</f>
        <v>0</v>
      </c>
      <c r="BD71" s="92">
        <f>'IO 04.1 - PRODLOUŽENÍ VOD...'!F34</f>
        <v>0</v>
      </c>
      <c r="BT71" s="93" t="s">
        <v>83</v>
      </c>
      <c r="BV71" s="93" t="s">
        <v>78</v>
      </c>
      <c r="BW71" s="93" t="s">
        <v>137</v>
      </c>
      <c r="BX71" s="93" t="s">
        <v>7</v>
      </c>
      <c r="CL71" s="93" t="s">
        <v>20</v>
      </c>
      <c r="CM71" s="93" t="s">
        <v>85</v>
      </c>
    </row>
    <row r="72" spans="1:91" s="5" customFormat="1" ht="31.5" customHeight="1">
      <c r="A72" s="84" t="s">
        <v>80</v>
      </c>
      <c r="B72" s="85"/>
      <c r="C72" s="86"/>
      <c r="D72" s="328" t="s">
        <v>138</v>
      </c>
      <c r="E72" s="328"/>
      <c r="F72" s="328"/>
      <c r="G72" s="328"/>
      <c r="H72" s="328"/>
      <c r="I72" s="87"/>
      <c r="J72" s="328" t="s">
        <v>139</v>
      </c>
      <c r="K72" s="328"/>
      <c r="L72" s="328"/>
      <c r="M72" s="328"/>
      <c r="N72" s="328"/>
      <c r="O72" s="328"/>
      <c r="P72" s="328"/>
      <c r="Q72" s="328"/>
      <c r="R72" s="328"/>
      <c r="S72" s="328"/>
      <c r="T72" s="328"/>
      <c r="U72" s="328"/>
      <c r="V72" s="328"/>
      <c r="W72" s="328"/>
      <c r="X72" s="328"/>
      <c r="Y72" s="328"/>
      <c r="Z72" s="328"/>
      <c r="AA72" s="328"/>
      <c r="AB72" s="328"/>
      <c r="AC72" s="328"/>
      <c r="AD72" s="328"/>
      <c r="AE72" s="328"/>
      <c r="AF72" s="328"/>
      <c r="AG72" s="326">
        <f>'IO 04.2 - VODOVODNÍ PŘÍPOJKA'!J27</f>
        <v>0</v>
      </c>
      <c r="AH72" s="327"/>
      <c r="AI72" s="327"/>
      <c r="AJ72" s="327"/>
      <c r="AK72" s="327"/>
      <c r="AL72" s="327"/>
      <c r="AM72" s="327"/>
      <c r="AN72" s="326">
        <f t="shared" si="0"/>
        <v>0</v>
      </c>
      <c r="AO72" s="327"/>
      <c r="AP72" s="327"/>
      <c r="AQ72" s="88" t="s">
        <v>88</v>
      </c>
      <c r="AR72" s="85"/>
      <c r="AS72" s="89">
        <v>0</v>
      </c>
      <c r="AT72" s="90">
        <f t="shared" si="1"/>
        <v>0</v>
      </c>
      <c r="AU72" s="91">
        <f>'IO 04.2 - VODOVODNÍ PŘÍPOJKA'!P77</f>
        <v>0</v>
      </c>
      <c r="AV72" s="90">
        <f>'IO 04.2 - VODOVODNÍ PŘÍPOJKA'!J30</f>
        <v>0</v>
      </c>
      <c r="AW72" s="90">
        <f>'IO 04.2 - VODOVODNÍ PŘÍPOJKA'!J31</f>
        <v>0</v>
      </c>
      <c r="AX72" s="90">
        <f>'IO 04.2 - VODOVODNÍ PŘÍPOJKA'!J32</f>
        <v>0</v>
      </c>
      <c r="AY72" s="90">
        <f>'IO 04.2 - VODOVODNÍ PŘÍPOJKA'!J33</f>
        <v>0</v>
      </c>
      <c r="AZ72" s="90">
        <f>'IO 04.2 - VODOVODNÍ PŘÍPOJKA'!F30</f>
        <v>0</v>
      </c>
      <c r="BA72" s="90">
        <f>'IO 04.2 - VODOVODNÍ PŘÍPOJKA'!F31</f>
        <v>0</v>
      </c>
      <c r="BB72" s="90">
        <f>'IO 04.2 - VODOVODNÍ PŘÍPOJKA'!F32</f>
        <v>0</v>
      </c>
      <c r="BC72" s="90">
        <f>'IO 04.2 - VODOVODNÍ PŘÍPOJKA'!F33</f>
        <v>0</v>
      </c>
      <c r="BD72" s="92">
        <f>'IO 04.2 - VODOVODNÍ PŘÍPOJKA'!F34</f>
        <v>0</v>
      </c>
      <c r="BT72" s="93" t="s">
        <v>83</v>
      </c>
      <c r="BV72" s="93" t="s">
        <v>78</v>
      </c>
      <c r="BW72" s="93" t="s">
        <v>140</v>
      </c>
      <c r="BX72" s="93" t="s">
        <v>7</v>
      </c>
      <c r="CL72" s="93" t="s">
        <v>20</v>
      </c>
      <c r="CM72" s="93" t="s">
        <v>85</v>
      </c>
    </row>
    <row r="73" spans="1:91" s="5" customFormat="1" ht="16.5" customHeight="1">
      <c r="A73" s="84" t="s">
        <v>80</v>
      </c>
      <c r="B73" s="85"/>
      <c r="C73" s="86"/>
      <c r="D73" s="328" t="s">
        <v>141</v>
      </c>
      <c r="E73" s="328"/>
      <c r="F73" s="328"/>
      <c r="G73" s="328"/>
      <c r="H73" s="328"/>
      <c r="I73" s="87"/>
      <c r="J73" s="328" t="s">
        <v>142</v>
      </c>
      <c r="K73" s="328"/>
      <c r="L73" s="328"/>
      <c r="M73" s="328"/>
      <c r="N73" s="328"/>
      <c r="O73" s="328"/>
      <c r="P73" s="328"/>
      <c r="Q73" s="328"/>
      <c r="R73" s="328"/>
      <c r="S73" s="328"/>
      <c r="T73" s="328"/>
      <c r="U73" s="328"/>
      <c r="V73" s="328"/>
      <c r="W73" s="328"/>
      <c r="X73" s="328"/>
      <c r="Y73" s="328"/>
      <c r="Z73" s="328"/>
      <c r="AA73" s="328"/>
      <c r="AB73" s="328"/>
      <c r="AC73" s="328"/>
      <c r="AD73" s="328"/>
      <c r="AE73" s="328"/>
      <c r="AF73" s="328"/>
      <c r="AG73" s="326">
        <f>'IO 06 - PRODLOUŽENÍ ROZVO...'!J27</f>
        <v>0</v>
      </c>
      <c r="AH73" s="327"/>
      <c r="AI73" s="327"/>
      <c r="AJ73" s="327"/>
      <c r="AK73" s="327"/>
      <c r="AL73" s="327"/>
      <c r="AM73" s="327"/>
      <c r="AN73" s="326">
        <f t="shared" si="0"/>
        <v>0</v>
      </c>
      <c r="AO73" s="327"/>
      <c r="AP73" s="327"/>
      <c r="AQ73" s="88" t="s">
        <v>88</v>
      </c>
      <c r="AR73" s="85"/>
      <c r="AS73" s="89">
        <v>0</v>
      </c>
      <c r="AT73" s="90">
        <f t="shared" si="1"/>
        <v>0</v>
      </c>
      <c r="AU73" s="91">
        <f>'IO 06 - PRODLOUŽENÍ ROZVO...'!P77</f>
        <v>0</v>
      </c>
      <c r="AV73" s="90">
        <f>'IO 06 - PRODLOUŽENÍ ROZVO...'!J30</f>
        <v>0</v>
      </c>
      <c r="AW73" s="90">
        <f>'IO 06 - PRODLOUŽENÍ ROZVO...'!J31</f>
        <v>0</v>
      </c>
      <c r="AX73" s="90">
        <f>'IO 06 - PRODLOUŽENÍ ROZVO...'!J32</f>
        <v>0</v>
      </c>
      <c r="AY73" s="90">
        <f>'IO 06 - PRODLOUŽENÍ ROZVO...'!J33</f>
        <v>0</v>
      </c>
      <c r="AZ73" s="90">
        <f>'IO 06 - PRODLOUŽENÍ ROZVO...'!F30</f>
        <v>0</v>
      </c>
      <c r="BA73" s="90">
        <f>'IO 06 - PRODLOUŽENÍ ROZVO...'!F31</f>
        <v>0</v>
      </c>
      <c r="BB73" s="90">
        <f>'IO 06 - PRODLOUŽENÍ ROZVO...'!F32</f>
        <v>0</v>
      </c>
      <c r="BC73" s="90">
        <f>'IO 06 - PRODLOUŽENÍ ROZVO...'!F33</f>
        <v>0</v>
      </c>
      <c r="BD73" s="92">
        <f>'IO 06 - PRODLOUŽENÍ ROZVO...'!F34</f>
        <v>0</v>
      </c>
      <c r="BT73" s="93" t="s">
        <v>83</v>
      </c>
      <c r="BV73" s="93" t="s">
        <v>78</v>
      </c>
      <c r="BW73" s="93" t="s">
        <v>143</v>
      </c>
      <c r="BX73" s="93" t="s">
        <v>7</v>
      </c>
      <c r="CL73" s="93" t="s">
        <v>20</v>
      </c>
      <c r="CM73" s="93" t="s">
        <v>85</v>
      </c>
    </row>
    <row r="74" spans="1:91" s="5" customFormat="1" ht="31.5" customHeight="1">
      <c r="A74" s="84" t="s">
        <v>80</v>
      </c>
      <c r="B74" s="85"/>
      <c r="C74" s="86"/>
      <c r="D74" s="328" t="s">
        <v>144</v>
      </c>
      <c r="E74" s="328"/>
      <c r="F74" s="328"/>
      <c r="G74" s="328"/>
      <c r="H74" s="328"/>
      <c r="I74" s="87"/>
      <c r="J74" s="328" t="s">
        <v>145</v>
      </c>
      <c r="K74" s="328"/>
      <c r="L74" s="328"/>
      <c r="M74" s="328"/>
      <c r="N74" s="328"/>
      <c r="O74" s="328"/>
      <c r="P74" s="328"/>
      <c r="Q74" s="328"/>
      <c r="R74" s="328"/>
      <c r="S74" s="328"/>
      <c r="T74" s="328"/>
      <c r="U74" s="328"/>
      <c r="V74" s="328"/>
      <c r="W74" s="328"/>
      <c r="X74" s="328"/>
      <c r="Y74" s="328"/>
      <c r="Z74" s="328"/>
      <c r="AA74" s="328"/>
      <c r="AB74" s="328"/>
      <c r="AC74" s="328"/>
      <c r="AD74" s="328"/>
      <c r="AE74" s="328"/>
      <c r="AF74" s="328"/>
      <c r="AG74" s="326">
        <f>'SO 02.1 - PŘELOŽKA KANALI...'!J27</f>
        <v>0</v>
      </c>
      <c r="AH74" s="327"/>
      <c r="AI74" s="327"/>
      <c r="AJ74" s="327"/>
      <c r="AK74" s="327"/>
      <c r="AL74" s="327"/>
      <c r="AM74" s="327"/>
      <c r="AN74" s="326">
        <f t="shared" si="0"/>
        <v>0</v>
      </c>
      <c r="AO74" s="327"/>
      <c r="AP74" s="327"/>
      <c r="AQ74" s="88" t="s">
        <v>88</v>
      </c>
      <c r="AR74" s="85"/>
      <c r="AS74" s="89">
        <v>0</v>
      </c>
      <c r="AT74" s="90">
        <f t="shared" si="1"/>
        <v>0</v>
      </c>
      <c r="AU74" s="91">
        <f>'SO 02.1 - PŘELOŽKA KANALI...'!P77</f>
        <v>0</v>
      </c>
      <c r="AV74" s="90">
        <f>'SO 02.1 - PŘELOŽKA KANALI...'!J30</f>
        <v>0</v>
      </c>
      <c r="AW74" s="90">
        <f>'SO 02.1 - PŘELOŽKA KANALI...'!J31</f>
        <v>0</v>
      </c>
      <c r="AX74" s="90">
        <f>'SO 02.1 - PŘELOŽKA KANALI...'!J32</f>
        <v>0</v>
      </c>
      <c r="AY74" s="90">
        <f>'SO 02.1 - PŘELOŽKA KANALI...'!J33</f>
        <v>0</v>
      </c>
      <c r="AZ74" s="90">
        <f>'SO 02.1 - PŘELOŽKA KANALI...'!F30</f>
        <v>0</v>
      </c>
      <c r="BA74" s="90">
        <f>'SO 02.1 - PŘELOŽKA KANALI...'!F31</f>
        <v>0</v>
      </c>
      <c r="BB74" s="90">
        <f>'SO 02.1 - PŘELOŽKA KANALI...'!F32</f>
        <v>0</v>
      </c>
      <c r="BC74" s="90">
        <f>'SO 02.1 - PŘELOŽKA KANALI...'!F33</f>
        <v>0</v>
      </c>
      <c r="BD74" s="92">
        <f>'SO 02.1 - PŘELOŽKA KANALI...'!F34</f>
        <v>0</v>
      </c>
      <c r="BT74" s="93" t="s">
        <v>83</v>
      </c>
      <c r="BV74" s="93" t="s">
        <v>78</v>
      </c>
      <c r="BW74" s="93" t="s">
        <v>146</v>
      </c>
      <c r="BX74" s="93" t="s">
        <v>7</v>
      </c>
      <c r="CL74" s="93" t="s">
        <v>20</v>
      </c>
      <c r="CM74" s="93" t="s">
        <v>85</v>
      </c>
    </row>
    <row r="75" spans="1:91" s="5" customFormat="1" ht="31.5" customHeight="1">
      <c r="A75" s="84" t="s">
        <v>80</v>
      </c>
      <c r="B75" s="85"/>
      <c r="C75" s="86"/>
      <c r="D75" s="328" t="s">
        <v>147</v>
      </c>
      <c r="E75" s="328"/>
      <c r="F75" s="328"/>
      <c r="G75" s="328"/>
      <c r="H75" s="328"/>
      <c r="I75" s="87"/>
      <c r="J75" s="328" t="s">
        <v>148</v>
      </c>
      <c r="K75" s="328"/>
      <c r="L75" s="328"/>
      <c r="M75" s="328"/>
      <c r="N75" s="328"/>
      <c r="O75" s="328"/>
      <c r="P75" s="328"/>
      <c r="Q75" s="328"/>
      <c r="R75" s="328"/>
      <c r="S75" s="328"/>
      <c r="T75" s="328"/>
      <c r="U75" s="328"/>
      <c r="V75" s="328"/>
      <c r="W75" s="328"/>
      <c r="X75" s="328"/>
      <c r="Y75" s="328"/>
      <c r="Z75" s="328"/>
      <c r="AA75" s="328"/>
      <c r="AB75" s="328"/>
      <c r="AC75" s="328"/>
      <c r="AD75" s="328"/>
      <c r="AE75" s="328"/>
      <c r="AF75" s="328"/>
      <c r="AG75" s="326">
        <f>'SO 02.2 - KANALIZAČNÍ PŘÍ...'!J27</f>
        <v>0</v>
      </c>
      <c r="AH75" s="327"/>
      <c r="AI75" s="327"/>
      <c r="AJ75" s="327"/>
      <c r="AK75" s="327"/>
      <c r="AL75" s="327"/>
      <c r="AM75" s="327"/>
      <c r="AN75" s="326">
        <f t="shared" si="0"/>
        <v>0</v>
      </c>
      <c r="AO75" s="327"/>
      <c r="AP75" s="327"/>
      <c r="AQ75" s="88" t="s">
        <v>88</v>
      </c>
      <c r="AR75" s="85"/>
      <c r="AS75" s="89">
        <v>0</v>
      </c>
      <c r="AT75" s="90">
        <f t="shared" si="1"/>
        <v>0</v>
      </c>
      <c r="AU75" s="91">
        <f>'SO 02.2 - KANALIZAČNÍ PŘÍ...'!P77</f>
        <v>0</v>
      </c>
      <c r="AV75" s="90">
        <f>'SO 02.2 - KANALIZAČNÍ PŘÍ...'!J30</f>
        <v>0</v>
      </c>
      <c r="AW75" s="90">
        <f>'SO 02.2 - KANALIZAČNÍ PŘÍ...'!J31</f>
        <v>0</v>
      </c>
      <c r="AX75" s="90">
        <f>'SO 02.2 - KANALIZAČNÍ PŘÍ...'!J32</f>
        <v>0</v>
      </c>
      <c r="AY75" s="90">
        <f>'SO 02.2 - KANALIZAČNÍ PŘÍ...'!J33</f>
        <v>0</v>
      </c>
      <c r="AZ75" s="90">
        <f>'SO 02.2 - KANALIZAČNÍ PŘÍ...'!F30</f>
        <v>0</v>
      </c>
      <c r="BA75" s="90">
        <f>'SO 02.2 - KANALIZAČNÍ PŘÍ...'!F31</f>
        <v>0</v>
      </c>
      <c r="BB75" s="90">
        <f>'SO 02.2 - KANALIZAČNÍ PŘÍ...'!F32</f>
        <v>0</v>
      </c>
      <c r="BC75" s="90">
        <f>'SO 02.2 - KANALIZAČNÍ PŘÍ...'!F33</f>
        <v>0</v>
      </c>
      <c r="BD75" s="92">
        <f>'SO 02.2 - KANALIZAČNÍ PŘÍ...'!F34</f>
        <v>0</v>
      </c>
      <c r="BT75" s="93" t="s">
        <v>83</v>
      </c>
      <c r="BV75" s="93" t="s">
        <v>78</v>
      </c>
      <c r="BW75" s="93" t="s">
        <v>149</v>
      </c>
      <c r="BX75" s="93" t="s">
        <v>7</v>
      </c>
      <c r="CL75" s="93" t="s">
        <v>20</v>
      </c>
      <c r="CM75" s="93" t="s">
        <v>85</v>
      </c>
    </row>
    <row r="76" spans="1:91" s="5" customFormat="1" ht="31.5" customHeight="1">
      <c r="A76" s="84" t="s">
        <v>80</v>
      </c>
      <c r="B76" s="85"/>
      <c r="C76" s="86"/>
      <c r="D76" s="328" t="s">
        <v>150</v>
      </c>
      <c r="E76" s="328"/>
      <c r="F76" s="328"/>
      <c r="G76" s="328"/>
      <c r="H76" s="328"/>
      <c r="I76" s="87"/>
      <c r="J76" s="328" t="s">
        <v>151</v>
      </c>
      <c r="K76" s="328"/>
      <c r="L76" s="328"/>
      <c r="M76" s="328"/>
      <c r="N76" s="328"/>
      <c r="O76" s="328"/>
      <c r="P76" s="328"/>
      <c r="Q76" s="328"/>
      <c r="R76" s="328"/>
      <c r="S76" s="328"/>
      <c r="T76" s="328"/>
      <c r="U76" s="328"/>
      <c r="V76" s="328"/>
      <c r="W76" s="328"/>
      <c r="X76" s="328"/>
      <c r="Y76" s="328"/>
      <c r="Z76" s="328"/>
      <c r="AA76" s="328"/>
      <c r="AB76" s="328"/>
      <c r="AC76" s="328"/>
      <c r="AD76" s="328"/>
      <c r="AE76" s="328"/>
      <c r="AF76" s="328"/>
      <c r="AG76" s="326">
        <f>'SO 02.3 - KANALIZACE DEŠŤOVÁ'!J27</f>
        <v>0</v>
      </c>
      <c r="AH76" s="327"/>
      <c r="AI76" s="327"/>
      <c r="AJ76" s="327"/>
      <c r="AK76" s="327"/>
      <c r="AL76" s="327"/>
      <c r="AM76" s="327"/>
      <c r="AN76" s="326">
        <f t="shared" si="0"/>
        <v>0</v>
      </c>
      <c r="AO76" s="327"/>
      <c r="AP76" s="327"/>
      <c r="AQ76" s="88" t="s">
        <v>88</v>
      </c>
      <c r="AR76" s="85"/>
      <c r="AS76" s="89">
        <v>0</v>
      </c>
      <c r="AT76" s="90">
        <f t="shared" si="1"/>
        <v>0</v>
      </c>
      <c r="AU76" s="91">
        <f>'SO 02.3 - KANALIZACE DEŠŤOVÁ'!P77</f>
        <v>0</v>
      </c>
      <c r="AV76" s="90">
        <f>'SO 02.3 - KANALIZACE DEŠŤOVÁ'!J30</f>
        <v>0</v>
      </c>
      <c r="AW76" s="90">
        <f>'SO 02.3 - KANALIZACE DEŠŤOVÁ'!J31</f>
        <v>0</v>
      </c>
      <c r="AX76" s="90">
        <f>'SO 02.3 - KANALIZACE DEŠŤOVÁ'!J32</f>
        <v>0</v>
      </c>
      <c r="AY76" s="90">
        <f>'SO 02.3 - KANALIZACE DEŠŤOVÁ'!J33</f>
        <v>0</v>
      </c>
      <c r="AZ76" s="90">
        <f>'SO 02.3 - KANALIZACE DEŠŤOVÁ'!F30</f>
        <v>0</v>
      </c>
      <c r="BA76" s="90">
        <f>'SO 02.3 - KANALIZACE DEŠŤOVÁ'!F31</f>
        <v>0</v>
      </c>
      <c r="BB76" s="90">
        <f>'SO 02.3 - KANALIZACE DEŠŤOVÁ'!F32</f>
        <v>0</v>
      </c>
      <c r="BC76" s="90">
        <f>'SO 02.3 - KANALIZACE DEŠŤOVÁ'!F33</f>
        <v>0</v>
      </c>
      <c r="BD76" s="92">
        <f>'SO 02.3 - KANALIZACE DEŠŤOVÁ'!F34</f>
        <v>0</v>
      </c>
      <c r="BT76" s="93" t="s">
        <v>83</v>
      </c>
      <c r="BV76" s="93" t="s">
        <v>78</v>
      </c>
      <c r="BW76" s="93" t="s">
        <v>152</v>
      </c>
      <c r="BX76" s="93" t="s">
        <v>7</v>
      </c>
      <c r="CL76" s="93" t="s">
        <v>20</v>
      </c>
      <c r="CM76" s="93" t="s">
        <v>85</v>
      </c>
    </row>
    <row r="77" spans="1:91" s="5" customFormat="1" ht="31.5" customHeight="1">
      <c r="A77" s="84" t="s">
        <v>80</v>
      </c>
      <c r="B77" s="85"/>
      <c r="C77" s="86"/>
      <c r="D77" s="328" t="s">
        <v>153</v>
      </c>
      <c r="E77" s="328"/>
      <c r="F77" s="328"/>
      <c r="G77" s="328"/>
      <c r="H77" s="328"/>
      <c r="I77" s="87"/>
      <c r="J77" s="328" t="s">
        <v>154</v>
      </c>
      <c r="K77" s="328"/>
      <c r="L77" s="328"/>
      <c r="M77" s="328"/>
      <c r="N77" s="328"/>
      <c r="O77" s="328"/>
      <c r="P77" s="328"/>
      <c r="Q77" s="328"/>
      <c r="R77" s="328"/>
      <c r="S77" s="328"/>
      <c r="T77" s="328"/>
      <c r="U77" s="328"/>
      <c r="V77" s="328"/>
      <c r="W77" s="328"/>
      <c r="X77" s="328"/>
      <c r="Y77" s="328"/>
      <c r="Z77" s="328"/>
      <c r="AA77" s="328"/>
      <c r="AB77" s="328"/>
      <c r="AC77" s="328"/>
      <c r="AD77" s="328"/>
      <c r="AE77" s="328"/>
      <c r="AF77" s="328"/>
      <c r="AG77" s="326">
        <f>'SO 02.4 - KANALIZACE JEDN...'!J27</f>
        <v>0</v>
      </c>
      <c r="AH77" s="327"/>
      <c r="AI77" s="327"/>
      <c r="AJ77" s="327"/>
      <c r="AK77" s="327"/>
      <c r="AL77" s="327"/>
      <c r="AM77" s="327"/>
      <c r="AN77" s="326">
        <f t="shared" si="0"/>
        <v>0</v>
      </c>
      <c r="AO77" s="327"/>
      <c r="AP77" s="327"/>
      <c r="AQ77" s="88" t="s">
        <v>88</v>
      </c>
      <c r="AR77" s="85"/>
      <c r="AS77" s="101">
        <v>0</v>
      </c>
      <c r="AT77" s="102">
        <f t="shared" si="1"/>
        <v>0</v>
      </c>
      <c r="AU77" s="103">
        <f>'SO 02.4 - KANALIZACE JEDN...'!P77</f>
        <v>0</v>
      </c>
      <c r="AV77" s="102">
        <f>'SO 02.4 - KANALIZACE JEDN...'!J30</f>
        <v>0</v>
      </c>
      <c r="AW77" s="102">
        <f>'SO 02.4 - KANALIZACE JEDN...'!J31</f>
        <v>0</v>
      </c>
      <c r="AX77" s="102">
        <f>'SO 02.4 - KANALIZACE JEDN...'!J32</f>
        <v>0</v>
      </c>
      <c r="AY77" s="102">
        <f>'SO 02.4 - KANALIZACE JEDN...'!J33</f>
        <v>0</v>
      </c>
      <c r="AZ77" s="102">
        <f>'SO 02.4 - KANALIZACE JEDN...'!F30</f>
        <v>0</v>
      </c>
      <c r="BA77" s="102">
        <f>'SO 02.4 - KANALIZACE JEDN...'!F31</f>
        <v>0</v>
      </c>
      <c r="BB77" s="102">
        <f>'SO 02.4 - KANALIZACE JEDN...'!F32</f>
        <v>0</v>
      </c>
      <c r="BC77" s="102">
        <f>'SO 02.4 - KANALIZACE JEDN...'!F33</f>
        <v>0</v>
      </c>
      <c r="BD77" s="104">
        <f>'SO 02.4 - KANALIZACE JEDN...'!F34</f>
        <v>0</v>
      </c>
      <c r="BT77" s="93" t="s">
        <v>83</v>
      </c>
      <c r="BV77" s="93" t="s">
        <v>78</v>
      </c>
      <c r="BW77" s="93" t="s">
        <v>155</v>
      </c>
      <c r="BX77" s="93" t="s">
        <v>7</v>
      </c>
      <c r="CL77" s="93" t="s">
        <v>20</v>
      </c>
      <c r="CM77" s="93" t="s">
        <v>85</v>
      </c>
    </row>
    <row r="78" spans="1:91" s="1" customFormat="1" ht="30" customHeight="1">
      <c r="B78" s="40"/>
      <c r="AR78" s="40"/>
    </row>
    <row r="79" spans="1:91" s="1" customFormat="1" ht="6.9" customHeight="1">
      <c r="B79" s="55"/>
      <c r="C79" s="56"/>
      <c r="D79" s="56"/>
      <c r="E79" s="56"/>
      <c r="F79" s="56"/>
      <c r="G79" s="56"/>
      <c r="H79" s="56"/>
      <c r="I79" s="56"/>
      <c r="J79" s="56"/>
      <c r="K79" s="56"/>
      <c r="L79" s="56"/>
      <c r="M79" s="56"/>
      <c r="N79" s="56"/>
      <c r="O79" s="56"/>
      <c r="P79" s="56"/>
      <c r="Q79" s="56"/>
      <c r="R79" s="56"/>
      <c r="S79" s="56"/>
      <c r="T79" s="56"/>
      <c r="U79" s="56"/>
      <c r="V79" s="56"/>
      <c r="W79" s="56"/>
      <c r="X79" s="56"/>
      <c r="Y79" s="56"/>
      <c r="Z79" s="56"/>
      <c r="AA79" s="56"/>
      <c r="AB79" s="56"/>
      <c r="AC79" s="56"/>
      <c r="AD79" s="56"/>
      <c r="AE79" s="56"/>
      <c r="AF79" s="56"/>
      <c r="AG79" s="56"/>
      <c r="AH79" s="56"/>
      <c r="AI79" s="56"/>
      <c r="AJ79" s="56"/>
      <c r="AK79" s="56"/>
      <c r="AL79" s="56"/>
      <c r="AM79" s="56"/>
      <c r="AN79" s="56"/>
      <c r="AO79" s="56"/>
      <c r="AP79" s="56"/>
      <c r="AQ79" s="56"/>
      <c r="AR79" s="40"/>
    </row>
  </sheetData>
  <mergeCells count="139">
    <mergeCell ref="AR2:BE2"/>
    <mergeCell ref="AN75:AP75"/>
    <mergeCell ref="AG75:AM75"/>
    <mergeCell ref="D75:H75"/>
    <mergeCell ref="J75:AF75"/>
    <mergeCell ref="AN76:AP76"/>
    <mergeCell ref="AG76:AM76"/>
    <mergeCell ref="D76:H76"/>
    <mergeCell ref="J76:AF76"/>
    <mergeCell ref="AN69:AP69"/>
    <mergeCell ref="AG69:AM69"/>
    <mergeCell ref="D69:H69"/>
    <mergeCell ref="J69:AF69"/>
    <mergeCell ref="AN70:AP70"/>
    <mergeCell ref="AG70:AM70"/>
    <mergeCell ref="D70:H70"/>
    <mergeCell ref="J70:AF70"/>
    <mergeCell ref="AN71:AP71"/>
    <mergeCell ref="AG71:AM71"/>
    <mergeCell ref="D71:H71"/>
    <mergeCell ref="J71:AF71"/>
    <mergeCell ref="AN66:AP66"/>
    <mergeCell ref="AG66:AM66"/>
    <mergeCell ref="F66:J66"/>
    <mergeCell ref="AN77:AP77"/>
    <mergeCell ref="AG77:AM77"/>
    <mergeCell ref="D77:H77"/>
    <mergeCell ref="J77:AF77"/>
    <mergeCell ref="AN72:AP72"/>
    <mergeCell ref="AG72:AM72"/>
    <mergeCell ref="D72:H72"/>
    <mergeCell ref="J72:AF72"/>
    <mergeCell ref="AN73:AP73"/>
    <mergeCell ref="AG73:AM73"/>
    <mergeCell ref="D73:H73"/>
    <mergeCell ref="J73:AF73"/>
    <mergeCell ref="AN74:AP74"/>
    <mergeCell ref="AG74:AM74"/>
    <mergeCell ref="D74:H74"/>
    <mergeCell ref="J74:AF74"/>
    <mergeCell ref="L66:AF66"/>
    <mergeCell ref="AN67:AP67"/>
    <mergeCell ref="AG67:AM67"/>
    <mergeCell ref="F67:J67"/>
    <mergeCell ref="L67:AF67"/>
    <mergeCell ref="AN68:AP68"/>
    <mergeCell ref="AG68:AM68"/>
    <mergeCell ref="D68:H68"/>
    <mergeCell ref="J68:AF68"/>
    <mergeCell ref="AN63:AP63"/>
    <mergeCell ref="AG63:AM63"/>
    <mergeCell ref="D63:H63"/>
    <mergeCell ref="J63:AF63"/>
    <mergeCell ref="AN64:AP64"/>
    <mergeCell ref="AG64:AM64"/>
    <mergeCell ref="E64:I64"/>
    <mergeCell ref="K64:AF64"/>
    <mergeCell ref="AN65:AP65"/>
    <mergeCell ref="AG65:AM65"/>
    <mergeCell ref="E65:I65"/>
    <mergeCell ref="K65:AF65"/>
    <mergeCell ref="AN60:AP60"/>
    <mergeCell ref="AG60:AM60"/>
    <mergeCell ref="F60:J60"/>
    <mergeCell ref="L60:AF60"/>
    <mergeCell ref="AN61:AP61"/>
    <mergeCell ref="AG61:AM61"/>
    <mergeCell ref="F61:J61"/>
    <mergeCell ref="L61:AF61"/>
    <mergeCell ref="AN62:AP62"/>
    <mergeCell ref="AG62:AM62"/>
    <mergeCell ref="F62:J62"/>
    <mergeCell ref="L62:AF62"/>
    <mergeCell ref="AN57:AP57"/>
    <mergeCell ref="AG57:AM57"/>
    <mergeCell ref="F57:J57"/>
    <mergeCell ref="L57:AF57"/>
    <mergeCell ref="AN58:AP58"/>
    <mergeCell ref="AG58:AM58"/>
    <mergeCell ref="F58:J58"/>
    <mergeCell ref="L58:AF58"/>
    <mergeCell ref="AN59:AP59"/>
    <mergeCell ref="AG59:AM59"/>
    <mergeCell ref="F59:J59"/>
    <mergeCell ref="L59:AF59"/>
    <mergeCell ref="AN54:AP54"/>
    <mergeCell ref="AG54:AM54"/>
    <mergeCell ref="E54:I54"/>
    <mergeCell ref="K54:AF54"/>
    <mergeCell ref="AN55:AP55"/>
    <mergeCell ref="AG55:AM55"/>
    <mergeCell ref="E55:I55"/>
    <mergeCell ref="K55:AF55"/>
    <mergeCell ref="AN56:AP56"/>
    <mergeCell ref="AG56:AM56"/>
    <mergeCell ref="E56:I56"/>
    <mergeCell ref="K56:AF56"/>
    <mergeCell ref="C49:G49"/>
    <mergeCell ref="I49:AF49"/>
    <mergeCell ref="AG49:AM49"/>
    <mergeCell ref="AN49:AP49"/>
    <mergeCell ref="AN52:AP52"/>
    <mergeCell ref="AG52:AM52"/>
    <mergeCell ref="D52:H52"/>
    <mergeCell ref="J52:AF52"/>
    <mergeCell ref="AN53:AP53"/>
    <mergeCell ref="AG53:AM53"/>
    <mergeCell ref="D53:H53"/>
    <mergeCell ref="J53:AF53"/>
    <mergeCell ref="AG51:AM51"/>
    <mergeCell ref="AN51:AP51"/>
    <mergeCell ref="L30:O30"/>
    <mergeCell ref="W30:AE30"/>
    <mergeCell ref="AK30:AO30"/>
    <mergeCell ref="X32:AB32"/>
    <mergeCell ref="AK32:AO32"/>
    <mergeCell ref="L42:AO42"/>
    <mergeCell ref="AM44:AN44"/>
    <mergeCell ref="AM46:AP46"/>
    <mergeCell ref="AS46:AT48"/>
    <mergeCell ref="L27:O27"/>
    <mergeCell ref="W27:AE27"/>
    <mergeCell ref="AK27:AO27"/>
    <mergeCell ref="L28:O28"/>
    <mergeCell ref="W28:AE28"/>
    <mergeCell ref="AK28:AO28"/>
    <mergeCell ref="L29:O29"/>
    <mergeCell ref="W29:AE29"/>
    <mergeCell ref="AK29:AO29"/>
    <mergeCell ref="K5:AO5"/>
    <mergeCell ref="K6:AO6"/>
    <mergeCell ref="E20:AN20"/>
    <mergeCell ref="AK23:AO23"/>
    <mergeCell ref="L25:O25"/>
    <mergeCell ref="W25:AE25"/>
    <mergeCell ref="AK25:AO25"/>
    <mergeCell ref="L26:O26"/>
    <mergeCell ref="W26:AE26"/>
    <mergeCell ref="AK26:AO26"/>
  </mergeCells>
  <hyperlinks>
    <hyperlink ref="K1:S1" location="C2" display="1) Rekapitulace stavby"/>
    <hyperlink ref="W1:AI1" location="C51" display="2) Rekapitulace objektů stavby a soupisů prací"/>
    <hyperlink ref="A52" location="'VON - Vedlejší a ostatní ...'!C2" display="/"/>
    <hyperlink ref="A54" location="'D.1.1_2 - Architektonicko...'!C2" display="/"/>
    <hyperlink ref="A55" location="'D.1.3 - Požárně bezpečnos...'!C2" display="/"/>
    <hyperlink ref="A57" location="'D.1.4.1 - Zdravotně techn...'!C2" display="/"/>
    <hyperlink ref="A58" location="'D.1.4.2 - Vzduchotechnika'!C2" display="/"/>
    <hyperlink ref="A59" location="'D.1.4.3 - Silnoproudá ele...'!C2" display="/"/>
    <hyperlink ref="A60" location="'D.1.4.4 - Slaboproudá ele...'!C2" display="/"/>
    <hyperlink ref="A61" location="'D.1.4.5 - Vytápění'!C2" display="/"/>
    <hyperlink ref="A62" location="'D.2 - Záchytný systém'!C2" display="/"/>
    <hyperlink ref="A64" location="'D.1.1_2 - Architektonicko..._01'!C2" display="/"/>
    <hyperlink ref="A66" location="'D.1.4.1 - Zdravotně techn..._01'!C2" display="/"/>
    <hyperlink ref="A67" location="'D.1.4.2 - Silnoproudá ele...'!C2" display="/"/>
    <hyperlink ref="A68" location="'SO 03 - OPLOCENÍ'!C2" display="/"/>
    <hyperlink ref="A69" location="'IO 01 - ZPEVNĚNÉ PLOCHY'!C2" display="/"/>
    <hyperlink ref="A70" location="'IO 03 - PŘÍPOJKA HORKOVODU'!C2" display="/"/>
    <hyperlink ref="A71" location="'IO 04.1 - PRODLOUŽENÍ VOD...'!C2" display="/"/>
    <hyperlink ref="A72" location="'IO 04.2 - VODOVODNÍ PŘÍPOJKA'!C2" display="/"/>
    <hyperlink ref="A73" location="'IO 06 - PRODLOUŽENÍ ROZVO...'!C2" display="/"/>
    <hyperlink ref="A74" location="'SO 02.1 - PŘELOŽKA KANALI...'!C2" display="/"/>
    <hyperlink ref="A75" location="'SO 02.2 - KANALIZAČNÍ PŘÍ...'!C2" display="/"/>
    <hyperlink ref="A76" location="'SO 02.3 - KANALIZACE DEŠŤOVÁ'!C2" display="/"/>
    <hyperlink ref="A77" location="'SO 02.4 - KANALIZACE JEDN...'!C2" display="/"/>
  </hyperlinks>
  <pageMargins left="0.58333330000000005" right="0.58333330000000005" top="0.58333330000000005" bottom="0.58333330000000005" header="0" footer="0"/>
  <pageSetup paperSize="9" scale="68" fitToHeight="100" orientation="portrait" blackAndWhite="1" r:id="rId1"/>
  <headerFooter>
    <oddFooter>&amp;CStrana &amp;P z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2"/>
  <sheetViews>
    <sheetView showGridLines="0" tabSelected="1" workbookViewId="0">
      <pane ySplit="1" topLeftCell="A2" activePane="bottomLeft" state="frozen"/>
      <selection pane="bottomLeft" activeCell="E14" sqref="E14"/>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118</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ht="13.2">
      <c r="B8" s="29"/>
      <c r="C8" s="30"/>
      <c r="D8" s="37" t="s">
        <v>162</v>
      </c>
      <c r="E8" s="30"/>
      <c r="F8" s="30"/>
      <c r="G8" s="30"/>
      <c r="H8" s="30"/>
      <c r="I8" s="30"/>
      <c r="J8" s="30"/>
      <c r="K8" s="32"/>
    </row>
    <row r="9" spans="1:70" ht="16.5" customHeight="1">
      <c r="B9" s="29"/>
      <c r="C9" s="30"/>
      <c r="D9" s="30"/>
      <c r="E9" s="343" t="s">
        <v>266</v>
      </c>
      <c r="F9" s="301"/>
      <c r="G9" s="301"/>
      <c r="H9" s="301"/>
      <c r="I9" s="30"/>
      <c r="J9" s="30"/>
      <c r="K9" s="32"/>
    </row>
    <row r="10" spans="1:70" ht="13.2">
      <c r="B10" s="29"/>
      <c r="C10" s="30"/>
      <c r="D10" s="37" t="s">
        <v>267</v>
      </c>
      <c r="E10" s="30"/>
      <c r="F10" s="30"/>
      <c r="G10" s="30"/>
      <c r="H10" s="30"/>
      <c r="I10" s="30"/>
      <c r="J10" s="30"/>
      <c r="K10" s="32"/>
    </row>
    <row r="11" spans="1:70" s="1" customFormat="1" ht="16.5" customHeight="1">
      <c r="B11" s="40"/>
      <c r="C11" s="41"/>
      <c r="D11" s="41"/>
      <c r="E11" s="321" t="s">
        <v>1469</v>
      </c>
      <c r="F11" s="346"/>
      <c r="G11" s="346"/>
      <c r="H11" s="346"/>
      <c r="I11" s="41"/>
      <c r="J11" s="41"/>
      <c r="K11" s="44"/>
    </row>
    <row r="12" spans="1:70" s="1" customFormat="1" ht="13.2">
      <c r="B12" s="40"/>
      <c r="C12" s="41"/>
      <c r="D12" s="37" t="s">
        <v>1470</v>
      </c>
      <c r="E12" s="41"/>
      <c r="F12" s="41"/>
      <c r="G12" s="41"/>
      <c r="H12" s="41"/>
      <c r="I12" s="41"/>
      <c r="J12" s="41"/>
      <c r="K12" s="44"/>
    </row>
    <row r="13" spans="1:70" s="1" customFormat="1" ht="36.9" customHeight="1">
      <c r="B13" s="40"/>
      <c r="C13" s="41"/>
      <c r="D13" s="41"/>
      <c r="E13" s="345" t="s">
        <v>1823</v>
      </c>
      <c r="F13" s="346"/>
      <c r="G13" s="346"/>
      <c r="H13" s="346"/>
      <c r="I13" s="41"/>
      <c r="J13" s="41"/>
      <c r="K13" s="44"/>
    </row>
    <row r="14" spans="1:70" s="1" customFormat="1">
      <c r="B14" s="40"/>
      <c r="C14" s="41"/>
      <c r="D14" s="41"/>
      <c r="E14" s="41"/>
      <c r="F14" s="41"/>
      <c r="G14" s="41"/>
      <c r="H14" s="41"/>
      <c r="I14" s="41"/>
      <c r="J14" s="41"/>
      <c r="K14" s="44"/>
    </row>
    <row r="15" spans="1:70" s="1" customFormat="1" ht="14.4" customHeight="1">
      <c r="B15" s="40"/>
      <c r="C15" s="41"/>
      <c r="D15" s="37" t="s">
        <v>19</v>
      </c>
      <c r="E15" s="41"/>
      <c r="F15" s="35" t="s">
        <v>20</v>
      </c>
      <c r="G15" s="41"/>
      <c r="H15" s="41"/>
      <c r="I15" s="37" t="s">
        <v>21</v>
      </c>
      <c r="J15" s="35" t="s">
        <v>5</v>
      </c>
      <c r="K15" s="44"/>
    </row>
    <row r="16" spans="1:70" s="1" customFormat="1" ht="14.4" customHeight="1">
      <c r="B16" s="40"/>
      <c r="C16" s="41"/>
      <c r="D16" s="37" t="s">
        <v>23</v>
      </c>
      <c r="E16" s="41"/>
      <c r="F16" s="35" t="s">
        <v>24</v>
      </c>
      <c r="G16" s="41"/>
      <c r="H16" s="41"/>
      <c r="I16" s="37" t="s">
        <v>25</v>
      </c>
      <c r="J16" s="108" t="str">
        <f>'Rekapitulace stavby'!AN8</f>
        <v>24. 2. 2018</v>
      </c>
      <c r="K16" s="44"/>
    </row>
    <row r="17" spans="2:11" s="1" customFormat="1" ht="10.8" customHeight="1">
      <c r="B17" s="40"/>
      <c r="C17" s="41"/>
      <c r="D17" s="41"/>
      <c r="E17" s="41"/>
      <c r="F17" s="41"/>
      <c r="G17" s="41"/>
      <c r="H17" s="41"/>
      <c r="I17" s="41"/>
      <c r="J17" s="41"/>
      <c r="K17" s="44"/>
    </row>
    <row r="18" spans="2:11" s="1" customFormat="1" ht="14.4" customHeight="1">
      <c r="B18" s="40"/>
      <c r="C18" s="41"/>
      <c r="D18" s="37" t="s">
        <v>31</v>
      </c>
      <c r="E18" s="41"/>
      <c r="F18" s="41"/>
      <c r="G18" s="41"/>
      <c r="H18" s="41"/>
      <c r="I18" s="37" t="s">
        <v>32</v>
      </c>
      <c r="J18" s="35" t="s">
        <v>5</v>
      </c>
      <c r="K18" s="44"/>
    </row>
    <row r="19" spans="2:11" s="1" customFormat="1" ht="18" customHeight="1">
      <c r="B19" s="40"/>
      <c r="C19" s="41"/>
      <c r="D19" s="41"/>
      <c r="E19" s="35" t="s">
        <v>33</v>
      </c>
      <c r="F19" s="41"/>
      <c r="G19" s="41"/>
      <c r="H19" s="41"/>
      <c r="I19" s="37" t="s">
        <v>34</v>
      </c>
      <c r="J19" s="35" t="s">
        <v>5</v>
      </c>
      <c r="K19" s="44"/>
    </row>
    <row r="20" spans="2:11" s="1" customFormat="1" ht="6.9" customHeight="1">
      <c r="B20" s="40"/>
      <c r="C20" s="41"/>
      <c r="D20" s="41"/>
      <c r="E20" s="41"/>
      <c r="F20" s="41"/>
      <c r="G20" s="41"/>
      <c r="H20" s="41"/>
      <c r="I20" s="41"/>
      <c r="J20" s="41"/>
      <c r="K20" s="44"/>
    </row>
    <row r="21" spans="2:11" s="1" customFormat="1" ht="14.4" customHeight="1">
      <c r="B21" s="40"/>
      <c r="C21" s="41"/>
      <c r="D21" s="37" t="s">
        <v>35</v>
      </c>
      <c r="E21" s="41"/>
      <c r="F21" s="41"/>
      <c r="G21" s="41"/>
      <c r="H21" s="41"/>
      <c r="I21" s="37" t="s">
        <v>32</v>
      </c>
      <c r="J21" s="35" t="s">
        <v>5</v>
      </c>
      <c r="K21" s="44"/>
    </row>
    <row r="22" spans="2:11" s="1" customFormat="1" ht="18" customHeight="1">
      <c r="B22" s="40"/>
      <c r="C22" s="41"/>
      <c r="D22" s="41"/>
      <c r="E22" s="35" t="s">
        <v>36</v>
      </c>
      <c r="F22" s="41"/>
      <c r="G22" s="41"/>
      <c r="H22" s="41"/>
      <c r="I22" s="37" t="s">
        <v>34</v>
      </c>
      <c r="J22" s="35" t="s">
        <v>5</v>
      </c>
      <c r="K22" s="44"/>
    </row>
    <row r="23" spans="2:11" s="1" customFormat="1" ht="6.9" customHeight="1">
      <c r="B23" s="40"/>
      <c r="C23" s="41"/>
      <c r="D23" s="41"/>
      <c r="E23" s="41"/>
      <c r="F23" s="41"/>
      <c r="G23" s="41"/>
      <c r="H23" s="41"/>
      <c r="I23" s="41"/>
      <c r="J23" s="41"/>
      <c r="K23" s="44"/>
    </row>
    <row r="24" spans="2:11" s="1" customFormat="1" ht="14.4" customHeight="1">
      <c r="B24" s="40"/>
      <c r="C24" s="41"/>
      <c r="D24" s="37" t="s">
        <v>37</v>
      </c>
      <c r="E24" s="41"/>
      <c r="F24" s="41"/>
      <c r="G24" s="41"/>
      <c r="H24" s="41"/>
      <c r="I24" s="37" t="s">
        <v>32</v>
      </c>
      <c r="J24" s="35" t="s">
        <v>5</v>
      </c>
      <c r="K24" s="44"/>
    </row>
    <row r="25" spans="2:11" s="1" customFormat="1" ht="18" customHeight="1">
      <c r="B25" s="40"/>
      <c r="C25" s="41"/>
      <c r="D25" s="41"/>
      <c r="E25" s="35" t="s">
        <v>38</v>
      </c>
      <c r="F25" s="41"/>
      <c r="G25" s="41"/>
      <c r="H25" s="41"/>
      <c r="I25" s="37" t="s">
        <v>34</v>
      </c>
      <c r="J25" s="35" t="s">
        <v>5</v>
      </c>
      <c r="K25" s="44"/>
    </row>
    <row r="26" spans="2:11" s="1" customFormat="1" ht="6.9" customHeight="1">
      <c r="B26" s="40"/>
      <c r="C26" s="41"/>
      <c r="D26" s="41"/>
      <c r="E26" s="41"/>
      <c r="F26" s="41"/>
      <c r="G26" s="41"/>
      <c r="H26" s="41"/>
      <c r="I26" s="41"/>
      <c r="J26" s="41"/>
      <c r="K26" s="44"/>
    </row>
    <row r="27" spans="2:11" s="1" customFormat="1" ht="14.4" customHeight="1">
      <c r="B27" s="40"/>
      <c r="C27" s="41"/>
      <c r="D27" s="37" t="s">
        <v>40</v>
      </c>
      <c r="E27" s="41"/>
      <c r="F27" s="41"/>
      <c r="G27" s="41"/>
      <c r="H27" s="41"/>
      <c r="I27" s="41"/>
      <c r="J27" s="41"/>
      <c r="K27" s="44"/>
    </row>
    <row r="28" spans="2:11" s="7" customFormat="1" ht="16.5" customHeight="1">
      <c r="B28" s="109"/>
      <c r="C28" s="110"/>
      <c r="D28" s="110"/>
      <c r="E28" s="303" t="s">
        <v>5</v>
      </c>
      <c r="F28" s="303"/>
      <c r="G28" s="303"/>
      <c r="H28" s="303"/>
      <c r="I28" s="110"/>
      <c r="J28" s="110"/>
      <c r="K28" s="111"/>
    </row>
    <row r="29" spans="2:11" s="1" customFormat="1" ht="6.9" customHeight="1">
      <c r="B29" s="40"/>
      <c r="C29" s="41"/>
      <c r="D29" s="41"/>
      <c r="E29" s="41"/>
      <c r="F29" s="41"/>
      <c r="G29" s="41"/>
      <c r="H29" s="41"/>
      <c r="I29" s="41"/>
      <c r="J29" s="41"/>
      <c r="K29" s="44"/>
    </row>
    <row r="30" spans="2:11" s="1" customFormat="1" ht="6.9" customHeight="1">
      <c r="B30" s="40"/>
      <c r="C30" s="41"/>
      <c r="D30" s="67"/>
      <c r="E30" s="67"/>
      <c r="F30" s="67"/>
      <c r="G30" s="67"/>
      <c r="H30" s="67"/>
      <c r="I30" s="67"/>
      <c r="J30" s="67"/>
      <c r="K30" s="112"/>
    </row>
    <row r="31" spans="2:11" s="1" customFormat="1" ht="25.35" customHeight="1">
      <c r="B31" s="40"/>
      <c r="C31" s="41"/>
      <c r="D31" s="113" t="s">
        <v>42</v>
      </c>
      <c r="E31" s="41"/>
      <c r="F31" s="41"/>
      <c r="G31" s="41"/>
      <c r="H31" s="41"/>
      <c r="I31" s="41"/>
      <c r="J31" s="114">
        <f>ROUND(J89,2)</f>
        <v>0</v>
      </c>
      <c r="K31" s="44"/>
    </row>
    <row r="32" spans="2:11" s="1" customFormat="1" ht="6.9" customHeight="1">
      <c r="B32" s="40"/>
      <c r="C32" s="41"/>
      <c r="D32" s="67"/>
      <c r="E32" s="67"/>
      <c r="F32" s="67"/>
      <c r="G32" s="67"/>
      <c r="H32" s="67"/>
      <c r="I32" s="67"/>
      <c r="J32" s="67"/>
      <c r="K32" s="112"/>
    </row>
    <row r="33" spans="2:11" s="1" customFormat="1" ht="14.4" customHeight="1">
      <c r="B33" s="40"/>
      <c r="C33" s="41"/>
      <c r="D33" s="41"/>
      <c r="E33" s="41"/>
      <c r="F33" s="45" t="s">
        <v>44</v>
      </c>
      <c r="G33" s="41"/>
      <c r="H33" s="41"/>
      <c r="I33" s="45" t="s">
        <v>43</v>
      </c>
      <c r="J33" s="45" t="s">
        <v>45</v>
      </c>
      <c r="K33" s="44"/>
    </row>
    <row r="34" spans="2:11" s="1" customFormat="1" ht="14.4" customHeight="1">
      <c r="B34" s="40"/>
      <c r="C34" s="41"/>
      <c r="D34" s="48" t="s">
        <v>46</v>
      </c>
      <c r="E34" s="48" t="s">
        <v>47</v>
      </c>
      <c r="F34" s="115">
        <f>ROUND(SUM(BE89:BE91), 2)</f>
        <v>0</v>
      </c>
      <c r="G34" s="41"/>
      <c r="H34" s="41"/>
      <c r="I34" s="116">
        <v>0.21</v>
      </c>
      <c r="J34" s="115">
        <f>ROUND(ROUND((SUM(BE89:BE91)), 2)*I34, 2)</f>
        <v>0</v>
      </c>
      <c r="K34" s="44"/>
    </row>
    <row r="35" spans="2:11" s="1" customFormat="1" ht="14.4" customHeight="1">
      <c r="B35" s="40"/>
      <c r="C35" s="41"/>
      <c r="D35" s="41"/>
      <c r="E35" s="48" t="s">
        <v>48</v>
      </c>
      <c r="F35" s="115">
        <f>ROUND(SUM(BF89:BF91), 2)</f>
        <v>0</v>
      </c>
      <c r="G35" s="41"/>
      <c r="H35" s="41"/>
      <c r="I35" s="116">
        <v>0.15</v>
      </c>
      <c r="J35" s="115">
        <f>ROUND(ROUND((SUM(BF89:BF91)), 2)*I35, 2)</f>
        <v>0</v>
      </c>
      <c r="K35" s="44"/>
    </row>
    <row r="36" spans="2:11" s="1" customFormat="1" ht="14.4" hidden="1" customHeight="1">
      <c r="B36" s="40"/>
      <c r="C36" s="41"/>
      <c r="D36" s="41"/>
      <c r="E36" s="48" t="s">
        <v>49</v>
      </c>
      <c r="F36" s="115">
        <f>ROUND(SUM(BG89:BG91), 2)</f>
        <v>0</v>
      </c>
      <c r="G36" s="41"/>
      <c r="H36" s="41"/>
      <c r="I36" s="116">
        <v>0.21</v>
      </c>
      <c r="J36" s="115">
        <v>0</v>
      </c>
      <c r="K36" s="44"/>
    </row>
    <row r="37" spans="2:11" s="1" customFormat="1" ht="14.4" hidden="1" customHeight="1">
      <c r="B37" s="40"/>
      <c r="C37" s="41"/>
      <c r="D37" s="41"/>
      <c r="E37" s="48" t="s">
        <v>50</v>
      </c>
      <c r="F37" s="115">
        <f>ROUND(SUM(BH89:BH91), 2)</f>
        <v>0</v>
      </c>
      <c r="G37" s="41"/>
      <c r="H37" s="41"/>
      <c r="I37" s="116">
        <v>0.15</v>
      </c>
      <c r="J37" s="115">
        <v>0</v>
      </c>
      <c r="K37" s="44"/>
    </row>
    <row r="38" spans="2:11" s="1" customFormat="1" ht="14.4" hidden="1" customHeight="1">
      <c r="B38" s="40"/>
      <c r="C38" s="41"/>
      <c r="D38" s="41"/>
      <c r="E38" s="48" t="s">
        <v>51</v>
      </c>
      <c r="F38" s="115">
        <f>ROUND(SUM(BI89:BI91), 2)</f>
        <v>0</v>
      </c>
      <c r="G38" s="41"/>
      <c r="H38" s="41"/>
      <c r="I38" s="116">
        <v>0</v>
      </c>
      <c r="J38" s="115">
        <v>0</v>
      </c>
      <c r="K38" s="44"/>
    </row>
    <row r="39" spans="2:11" s="1" customFormat="1" ht="6.9" customHeight="1">
      <c r="B39" s="40"/>
      <c r="C39" s="41"/>
      <c r="D39" s="41"/>
      <c r="E39" s="41"/>
      <c r="F39" s="41"/>
      <c r="G39" s="41"/>
      <c r="H39" s="41"/>
      <c r="I39" s="41"/>
      <c r="J39" s="41"/>
      <c r="K39" s="44"/>
    </row>
    <row r="40" spans="2:11" s="1" customFormat="1" ht="25.35" customHeight="1">
      <c r="B40" s="40"/>
      <c r="C40" s="117"/>
      <c r="D40" s="118" t="s">
        <v>52</v>
      </c>
      <c r="E40" s="70"/>
      <c r="F40" s="70"/>
      <c r="G40" s="119" t="s">
        <v>53</v>
      </c>
      <c r="H40" s="120" t="s">
        <v>54</v>
      </c>
      <c r="I40" s="70"/>
      <c r="J40" s="121">
        <f>SUM(J31:J38)</f>
        <v>0</v>
      </c>
      <c r="K40" s="122"/>
    </row>
    <row r="41" spans="2:11" s="1" customFormat="1" ht="14.4" customHeight="1">
      <c r="B41" s="55"/>
      <c r="C41" s="56"/>
      <c r="D41" s="56"/>
      <c r="E41" s="56"/>
      <c r="F41" s="56"/>
      <c r="G41" s="56"/>
      <c r="H41" s="56"/>
      <c r="I41" s="56"/>
      <c r="J41" s="56"/>
      <c r="K41" s="57"/>
    </row>
    <row r="45" spans="2:11" s="1" customFormat="1" ht="6.9" customHeight="1">
      <c r="B45" s="58"/>
      <c r="C45" s="59"/>
      <c r="D45" s="59"/>
      <c r="E45" s="59"/>
      <c r="F45" s="59"/>
      <c r="G45" s="59"/>
      <c r="H45" s="59"/>
      <c r="I45" s="59"/>
      <c r="J45" s="59"/>
      <c r="K45" s="123"/>
    </row>
    <row r="46" spans="2:11" s="1" customFormat="1" ht="36.9" customHeight="1">
      <c r="B46" s="40"/>
      <c r="C46" s="31" t="s">
        <v>164</v>
      </c>
      <c r="D46" s="41"/>
      <c r="E46" s="41"/>
      <c r="F46" s="41"/>
      <c r="G46" s="41"/>
      <c r="H46" s="41"/>
      <c r="I46" s="41"/>
      <c r="J46" s="41"/>
      <c r="K46" s="44"/>
    </row>
    <row r="47" spans="2:11" s="1" customFormat="1" ht="6.9" customHeight="1">
      <c r="B47" s="40"/>
      <c r="C47" s="41"/>
      <c r="D47" s="41"/>
      <c r="E47" s="41"/>
      <c r="F47" s="41"/>
      <c r="G47" s="41"/>
      <c r="H47" s="41"/>
      <c r="I47" s="41"/>
      <c r="J47" s="41"/>
      <c r="K47" s="44"/>
    </row>
    <row r="48" spans="2:11" s="1" customFormat="1" ht="14.4" customHeight="1">
      <c r="B48" s="40"/>
      <c r="C48" s="37" t="s">
        <v>17</v>
      </c>
      <c r="D48" s="41"/>
      <c r="E48" s="41"/>
      <c r="F48" s="41"/>
      <c r="G48" s="41"/>
      <c r="H48" s="41"/>
      <c r="I48" s="41"/>
      <c r="J48" s="41"/>
      <c r="K48" s="44"/>
    </row>
    <row r="49" spans="2:47" s="1" customFormat="1" ht="16.5" customHeight="1">
      <c r="B49" s="40"/>
      <c r="C49" s="41"/>
      <c r="D49" s="41"/>
      <c r="E49" s="343" t="str">
        <f>E7</f>
        <v>ZÁZEMÍ PRO VPP V OSTRAVĚ – PORUBĚ</v>
      </c>
      <c r="F49" s="344"/>
      <c r="G49" s="344"/>
      <c r="H49" s="344"/>
      <c r="I49" s="41"/>
      <c r="J49" s="41"/>
      <c r="K49" s="44"/>
    </row>
    <row r="50" spans="2:47" ht="13.2">
      <c r="B50" s="29"/>
      <c r="C50" s="37" t="s">
        <v>162</v>
      </c>
      <c r="D50" s="30"/>
      <c r="E50" s="30"/>
      <c r="F50" s="30"/>
      <c r="G50" s="30"/>
      <c r="H50" s="30"/>
      <c r="I50" s="30"/>
      <c r="J50" s="30"/>
      <c r="K50" s="32"/>
    </row>
    <row r="51" spans="2:47" ht="16.5" customHeight="1">
      <c r="B51" s="29"/>
      <c r="C51" s="30"/>
      <c r="D51" s="30"/>
      <c r="E51" s="343" t="s">
        <v>266</v>
      </c>
      <c r="F51" s="301"/>
      <c r="G51" s="301"/>
      <c r="H51" s="301"/>
      <c r="I51" s="30"/>
      <c r="J51" s="30"/>
      <c r="K51" s="32"/>
    </row>
    <row r="52" spans="2:47" ht="13.2">
      <c r="B52" s="29"/>
      <c r="C52" s="37" t="s">
        <v>267</v>
      </c>
      <c r="D52" s="30"/>
      <c r="E52" s="30"/>
      <c r="F52" s="30"/>
      <c r="G52" s="30"/>
      <c r="H52" s="30"/>
      <c r="I52" s="30"/>
      <c r="J52" s="30"/>
      <c r="K52" s="32"/>
    </row>
    <row r="53" spans="2:47" s="1" customFormat="1" ht="16.5" customHeight="1">
      <c r="B53" s="40"/>
      <c r="C53" s="41"/>
      <c r="D53" s="41"/>
      <c r="E53" s="321" t="s">
        <v>1469</v>
      </c>
      <c r="F53" s="346"/>
      <c r="G53" s="346"/>
      <c r="H53" s="346"/>
      <c r="I53" s="41"/>
      <c r="J53" s="41"/>
      <c r="K53" s="44"/>
    </row>
    <row r="54" spans="2:47" s="1" customFormat="1" ht="14.4" customHeight="1">
      <c r="B54" s="40"/>
      <c r="C54" s="37" t="s">
        <v>1470</v>
      </c>
      <c r="D54" s="41"/>
      <c r="E54" s="41"/>
      <c r="F54" s="41"/>
      <c r="G54" s="41"/>
      <c r="H54" s="41"/>
      <c r="I54" s="41"/>
      <c r="J54" s="41"/>
      <c r="K54" s="44"/>
    </row>
    <row r="55" spans="2:47" s="1" customFormat="1" ht="17.25" customHeight="1">
      <c r="B55" s="40"/>
      <c r="C55" s="41"/>
      <c r="D55" s="41"/>
      <c r="E55" s="345" t="str">
        <f>E13</f>
        <v>D.1.4.6 - Záchytný systém</v>
      </c>
      <c r="F55" s="346"/>
      <c r="G55" s="346"/>
      <c r="H55" s="346"/>
      <c r="I55" s="41"/>
      <c r="J55" s="41"/>
      <c r="K55" s="44"/>
    </row>
    <row r="56" spans="2:47" s="1" customFormat="1" ht="6.9" customHeight="1">
      <c r="B56" s="40"/>
      <c r="C56" s="41"/>
      <c r="D56" s="41"/>
      <c r="E56" s="41"/>
      <c r="F56" s="41"/>
      <c r="G56" s="41"/>
      <c r="H56" s="41"/>
      <c r="I56" s="41"/>
      <c r="J56" s="41"/>
      <c r="K56" s="44"/>
    </row>
    <row r="57" spans="2:47" s="1" customFormat="1" ht="18" customHeight="1">
      <c r="B57" s="40"/>
      <c r="C57" s="37" t="s">
        <v>23</v>
      </c>
      <c r="D57" s="41"/>
      <c r="E57" s="41"/>
      <c r="F57" s="35" t="str">
        <f>F16</f>
        <v>Ostrava</v>
      </c>
      <c r="G57" s="41"/>
      <c r="H57" s="41"/>
      <c r="I57" s="37" t="s">
        <v>25</v>
      </c>
      <c r="J57" s="108" t="str">
        <f>IF(J16="","",J16)</f>
        <v>24. 2. 2018</v>
      </c>
      <c r="K57" s="44"/>
    </row>
    <row r="58" spans="2:47" s="1" customFormat="1" ht="6.9" customHeight="1">
      <c r="B58" s="40"/>
      <c r="C58" s="41"/>
      <c r="D58" s="41"/>
      <c r="E58" s="41"/>
      <c r="F58" s="41"/>
      <c r="G58" s="41"/>
      <c r="H58" s="41"/>
      <c r="I58" s="41"/>
      <c r="J58" s="41"/>
      <c r="K58" s="44"/>
    </row>
    <row r="59" spans="2:47" s="1" customFormat="1" ht="13.2">
      <c r="B59" s="40"/>
      <c r="C59" s="37" t="s">
        <v>31</v>
      </c>
      <c r="D59" s="41"/>
      <c r="E59" s="41"/>
      <c r="F59" s="35" t="str">
        <f>E19</f>
        <v>SMO MO Poruba</v>
      </c>
      <c r="G59" s="41"/>
      <c r="H59" s="41"/>
      <c r="I59" s="37" t="s">
        <v>37</v>
      </c>
      <c r="J59" s="303" t="str">
        <f>E25</f>
        <v>PROJEKTSTUDIO EUCZ, s.r.o.</v>
      </c>
      <c r="K59" s="44"/>
    </row>
    <row r="60" spans="2:47" s="1" customFormat="1" ht="14.4" customHeight="1">
      <c r="B60" s="40"/>
      <c r="C60" s="37" t="s">
        <v>35</v>
      </c>
      <c r="D60" s="41"/>
      <c r="E60" s="41"/>
      <c r="F60" s="35" t="str">
        <f>IF(E22="","",E22)</f>
        <v>Na základě výběrového řízení</v>
      </c>
      <c r="G60" s="41"/>
      <c r="H60" s="41"/>
      <c r="I60" s="41"/>
      <c r="J60" s="338"/>
      <c r="K60" s="44"/>
    </row>
    <row r="61" spans="2:47" s="1" customFormat="1" ht="10.35" customHeight="1">
      <c r="B61" s="40"/>
      <c r="C61" s="41"/>
      <c r="D61" s="41"/>
      <c r="E61" s="41"/>
      <c r="F61" s="41"/>
      <c r="G61" s="41"/>
      <c r="H61" s="41"/>
      <c r="I61" s="41"/>
      <c r="J61" s="41"/>
      <c r="K61" s="44"/>
    </row>
    <row r="62" spans="2:47" s="1" customFormat="1" ht="29.25" customHeight="1">
      <c r="B62" s="40"/>
      <c r="C62" s="124" t="s">
        <v>165</v>
      </c>
      <c r="D62" s="117"/>
      <c r="E62" s="117"/>
      <c r="F62" s="117"/>
      <c r="G62" s="117"/>
      <c r="H62" s="117"/>
      <c r="I62" s="117"/>
      <c r="J62" s="125" t="s">
        <v>166</v>
      </c>
      <c r="K62" s="126"/>
    </row>
    <row r="63" spans="2:47" s="1" customFormat="1" ht="10.35" customHeight="1">
      <c r="B63" s="40"/>
      <c r="C63" s="41"/>
      <c r="D63" s="41"/>
      <c r="E63" s="41"/>
      <c r="F63" s="41"/>
      <c r="G63" s="41"/>
      <c r="H63" s="41"/>
      <c r="I63" s="41"/>
      <c r="J63" s="41"/>
      <c r="K63" s="44"/>
    </row>
    <row r="64" spans="2:47" s="1" customFormat="1" ht="29.25" customHeight="1">
      <c r="B64" s="40"/>
      <c r="C64" s="127" t="s">
        <v>167</v>
      </c>
      <c r="D64" s="41"/>
      <c r="E64" s="41"/>
      <c r="F64" s="41"/>
      <c r="G64" s="41"/>
      <c r="H64" s="41"/>
      <c r="I64" s="41"/>
      <c r="J64" s="114">
        <f>J89</f>
        <v>0</v>
      </c>
      <c r="K64" s="44"/>
      <c r="AU64" s="25" t="s">
        <v>168</v>
      </c>
    </row>
    <row r="65" spans="2:12" s="8" customFormat="1" ht="24.9" customHeight="1">
      <c r="B65" s="128"/>
      <c r="C65" s="129"/>
      <c r="D65" s="130" t="s">
        <v>1485</v>
      </c>
      <c r="E65" s="131"/>
      <c r="F65" s="131"/>
      <c r="G65" s="131"/>
      <c r="H65" s="131"/>
      <c r="I65" s="131"/>
      <c r="J65" s="132">
        <f>J90</f>
        <v>0</v>
      </c>
      <c r="K65" s="133"/>
    </row>
    <row r="66" spans="2:12" s="1" customFormat="1" ht="21.75" customHeight="1">
      <c r="B66" s="40"/>
      <c r="C66" s="41"/>
      <c r="D66" s="41"/>
      <c r="E66" s="41"/>
      <c r="F66" s="41"/>
      <c r="G66" s="41"/>
      <c r="H66" s="41"/>
      <c r="I66" s="41"/>
      <c r="J66" s="41"/>
      <c r="K66" s="44"/>
    </row>
    <row r="67" spans="2:12" s="1" customFormat="1" ht="6.9" customHeight="1">
      <c r="B67" s="55"/>
      <c r="C67" s="56"/>
      <c r="D67" s="56"/>
      <c r="E67" s="56"/>
      <c r="F67" s="56"/>
      <c r="G67" s="56"/>
      <c r="H67" s="56"/>
      <c r="I67" s="56"/>
      <c r="J67" s="56"/>
      <c r="K67" s="57"/>
    </row>
    <row r="71" spans="2:12" s="1" customFormat="1" ht="6.9" customHeight="1">
      <c r="B71" s="58"/>
      <c r="C71" s="59"/>
      <c r="D71" s="59"/>
      <c r="E71" s="59"/>
      <c r="F71" s="59"/>
      <c r="G71" s="59"/>
      <c r="H71" s="59"/>
      <c r="I71" s="59"/>
      <c r="J71" s="59"/>
      <c r="K71" s="59"/>
      <c r="L71" s="40"/>
    </row>
    <row r="72" spans="2:12" s="1" customFormat="1" ht="36.9" customHeight="1">
      <c r="B72" s="40"/>
      <c r="C72" s="60" t="s">
        <v>176</v>
      </c>
      <c r="L72" s="40"/>
    </row>
    <row r="73" spans="2:12" s="1" customFormat="1" ht="6.9" customHeight="1">
      <c r="B73" s="40"/>
      <c r="L73" s="40"/>
    </row>
    <row r="74" spans="2:12" s="1" customFormat="1" ht="14.4" customHeight="1">
      <c r="B74" s="40"/>
      <c r="C74" s="62" t="s">
        <v>17</v>
      </c>
      <c r="L74" s="40"/>
    </row>
    <row r="75" spans="2:12" s="1" customFormat="1" ht="16.5" customHeight="1">
      <c r="B75" s="40"/>
      <c r="E75" s="339" t="str">
        <f>E7</f>
        <v>ZÁZEMÍ PRO VPP V OSTRAVĚ – PORUBĚ</v>
      </c>
      <c r="F75" s="340"/>
      <c r="G75" s="340"/>
      <c r="H75" s="340"/>
      <c r="L75" s="40"/>
    </row>
    <row r="76" spans="2:12" ht="13.2">
      <c r="B76" s="29"/>
      <c r="C76" s="62" t="s">
        <v>162</v>
      </c>
      <c r="L76" s="29"/>
    </row>
    <row r="77" spans="2:12" ht="16.5" customHeight="1">
      <c r="B77" s="29"/>
      <c r="E77" s="339" t="s">
        <v>266</v>
      </c>
      <c r="F77" s="337"/>
      <c r="G77" s="337"/>
      <c r="H77" s="337"/>
      <c r="L77" s="29"/>
    </row>
    <row r="78" spans="2:12" ht="13.2">
      <c r="B78" s="29"/>
      <c r="C78" s="62" t="s">
        <v>267</v>
      </c>
      <c r="L78" s="29"/>
    </row>
    <row r="79" spans="2:12" s="1" customFormat="1" ht="16.5" customHeight="1">
      <c r="B79" s="40"/>
      <c r="E79" s="347" t="s">
        <v>1469</v>
      </c>
      <c r="F79" s="341"/>
      <c r="G79" s="341"/>
      <c r="H79" s="341"/>
      <c r="L79" s="40"/>
    </row>
    <row r="80" spans="2:12" s="1" customFormat="1" ht="14.4" customHeight="1">
      <c r="B80" s="40"/>
      <c r="C80" s="62" t="s">
        <v>1470</v>
      </c>
      <c r="L80" s="40"/>
    </row>
    <row r="81" spans="2:65" s="1" customFormat="1" ht="17.25" customHeight="1">
      <c r="B81" s="40"/>
      <c r="E81" s="314" t="str">
        <f>E13</f>
        <v>D.1.4.6 - Záchytný systém</v>
      </c>
      <c r="F81" s="341"/>
      <c r="G81" s="341"/>
      <c r="H81" s="341"/>
      <c r="L81" s="40"/>
    </row>
    <row r="82" spans="2:65" s="1" customFormat="1" ht="6.9" customHeight="1">
      <c r="B82" s="40"/>
      <c r="L82" s="40"/>
    </row>
    <row r="83" spans="2:65" s="1" customFormat="1" ht="18" customHeight="1">
      <c r="B83" s="40"/>
      <c r="C83" s="62" t="s">
        <v>23</v>
      </c>
      <c r="F83" s="140" t="str">
        <f>F16</f>
        <v>Ostrava</v>
      </c>
      <c r="I83" s="62" t="s">
        <v>25</v>
      </c>
      <c r="J83" s="66" t="str">
        <f>IF(J16="","",J16)</f>
        <v>24. 2. 2018</v>
      </c>
      <c r="L83" s="40"/>
    </row>
    <row r="84" spans="2:65" s="1" customFormat="1" ht="6.9" customHeight="1">
      <c r="B84" s="40"/>
      <c r="L84" s="40"/>
    </row>
    <row r="85" spans="2:65" s="1" customFormat="1" ht="13.2">
      <c r="B85" s="40"/>
      <c r="C85" s="62" t="s">
        <v>31</v>
      </c>
      <c r="F85" s="140" t="str">
        <f>E19</f>
        <v>SMO MO Poruba</v>
      </c>
      <c r="I85" s="62" t="s">
        <v>37</v>
      </c>
      <c r="J85" s="140" t="str">
        <f>E25</f>
        <v>PROJEKTSTUDIO EUCZ, s.r.o.</v>
      </c>
      <c r="L85" s="40"/>
    </row>
    <row r="86" spans="2:65" s="1" customFormat="1" ht="14.4" customHeight="1">
      <c r="B86" s="40"/>
      <c r="C86" s="62" t="s">
        <v>35</v>
      </c>
      <c r="F86" s="140" t="str">
        <f>IF(E22="","",E22)</f>
        <v>Na základě výběrového řízení</v>
      </c>
      <c r="L86" s="40"/>
    </row>
    <row r="87" spans="2:65" s="1" customFormat="1" ht="10.35" customHeight="1">
      <c r="B87" s="40"/>
      <c r="L87" s="40"/>
    </row>
    <row r="88" spans="2:65" s="10" customFormat="1" ht="29.25" customHeight="1">
      <c r="B88" s="141"/>
      <c r="C88" s="142" t="s">
        <v>177</v>
      </c>
      <c r="D88" s="143" t="s">
        <v>61</v>
      </c>
      <c r="E88" s="143" t="s">
        <v>57</v>
      </c>
      <c r="F88" s="143" t="s">
        <v>178</v>
      </c>
      <c r="G88" s="143" t="s">
        <v>179</v>
      </c>
      <c r="H88" s="143" t="s">
        <v>180</v>
      </c>
      <c r="I88" s="143" t="s">
        <v>181</v>
      </c>
      <c r="J88" s="143" t="s">
        <v>166</v>
      </c>
      <c r="K88" s="144" t="s">
        <v>182</v>
      </c>
      <c r="L88" s="141"/>
      <c r="M88" s="72" t="s">
        <v>183</v>
      </c>
      <c r="N88" s="73" t="s">
        <v>46</v>
      </c>
      <c r="O88" s="73" t="s">
        <v>184</v>
      </c>
      <c r="P88" s="73" t="s">
        <v>185</v>
      </c>
      <c r="Q88" s="73" t="s">
        <v>186</v>
      </c>
      <c r="R88" s="73" t="s">
        <v>187</v>
      </c>
      <c r="S88" s="73" t="s">
        <v>188</v>
      </c>
      <c r="T88" s="74" t="s">
        <v>189</v>
      </c>
    </row>
    <row r="89" spans="2:65" s="1" customFormat="1" ht="29.25" customHeight="1">
      <c r="B89" s="40"/>
      <c r="C89" s="76" t="s">
        <v>167</v>
      </c>
      <c r="J89" s="145">
        <f>BK89</f>
        <v>0</v>
      </c>
      <c r="L89" s="40"/>
      <c r="M89" s="75"/>
      <c r="N89" s="67"/>
      <c r="O89" s="67"/>
      <c r="P89" s="146">
        <f>P90</f>
        <v>0</v>
      </c>
      <c r="Q89" s="67"/>
      <c r="R89" s="146">
        <f>R90</f>
        <v>0</v>
      </c>
      <c r="S89" s="67"/>
      <c r="T89" s="147">
        <f>T90</f>
        <v>0</v>
      </c>
      <c r="AT89" s="25" t="s">
        <v>75</v>
      </c>
      <c r="AU89" s="25" t="s">
        <v>168</v>
      </c>
      <c r="BK89" s="148">
        <f>BK90</f>
        <v>0</v>
      </c>
    </row>
    <row r="90" spans="2:65" s="11" customFormat="1" ht="37.35" customHeight="1">
      <c r="B90" s="149"/>
      <c r="D90" s="150" t="s">
        <v>75</v>
      </c>
      <c r="E90" s="151" t="s">
        <v>1473</v>
      </c>
      <c r="F90" s="151" t="s">
        <v>1486</v>
      </c>
      <c r="J90" s="152">
        <f>BK90</f>
        <v>0</v>
      </c>
      <c r="L90" s="149"/>
      <c r="M90" s="153"/>
      <c r="N90" s="154"/>
      <c r="O90" s="154"/>
      <c r="P90" s="155">
        <f>P91</f>
        <v>0</v>
      </c>
      <c r="Q90" s="154"/>
      <c r="R90" s="155">
        <f>R91</f>
        <v>0</v>
      </c>
      <c r="S90" s="154"/>
      <c r="T90" s="156">
        <f>T91</f>
        <v>0</v>
      </c>
      <c r="AR90" s="150" t="s">
        <v>211</v>
      </c>
      <c r="AT90" s="157" t="s">
        <v>75</v>
      </c>
      <c r="AU90" s="157" t="s">
        <v>76</v>
      </c>
      <c r="AY90" s="150" t="s">
        <v>192</v>
      </c>
      <c r="BK90" s="158">
        <f>BK91</f>
        <v>0</v>
      </c>
    </row>
    <row r="91" spans="2:65" s="1" customFormat="1" ht="16.5" customHeight="1">
      <c r="B91" s="161"/>
      <c r="C91" s="162" t="s">
        <v>83</v>
      </c>
      <c r="D91" s="162" t="s">
        <v>195</v>
      </c>
      <c r="E91" s="163" t="s">
        <v>1474</v>
      </c>
      <c r="F91" s="164" t="s">
        <v>1487</v>
      </c>
      <c r="G91" s="165" t="s">
        <v>198</v>
      </c>
      <c r="H91" s="166">
        <v>1</v>
      </c>
      <c r="I91" s="167"/>
      <c r="J91" s="167">
        <f>ROUND(I91*H91,2)</f>
        <v>0</v>
      </c>
      <c r="K91" s="164" t="s">
        <v>5</v>
      </c>
      <c r="L91" s="40"/>
      <c r="M91" s="168" t="s">
        <v>5</v>
      </c>
      <c r="N91" s="218" t="s">
        <v>47</v>
      </c>
      <c r="O91" s="219">
        <v>0</v>
      </c>
      <c r="P91" s="219">
        <f>O91*H91</f>
        <v>0</v>
      </c>
      <c r="Q91" s="219">
        <v>0</v>
      </c>
      <c r="R91" s="219">
        <f>Q91*H91</f>
        <v>0</v>
      </c>
      <c r="S91" s="219">
        <v>0</v>
      </c>
      <c r="T91" s="220">
        <f>S91*H91</f>
        <v>0</v>
      </c>
      <c r="AR91" s="25" t="s">
        <v>1436</v>
      </c>
      <c r="AT91" s="25" t="s">
        <v>195</v>
      </c>
      <c r="AU91" s="25" t="s">
        <v>83</v>
      </c>
      <c r="AY91" s="25" t="s">
        <v>192</v>
      </c>
      <c r="BE91" s="172">
        <f>IF(N91="základní",J91,0)</f>
        <v>0</v>
      </c>
      <c r="BF91" s="172">
        <f>IF(N91="snížená",J91,0)</f>
        <v>0</v>
      </c>
      <c r="BG91" s="172">
        <f>IF(N91="zákl. přenesená",J91,0)</f>
        <v>0</v>
      </c>
      <c r="BH91" s="172">
        <f>IF(N91="sníž. přenesená",J91,0)</f>
        <v>0</v>
      </c>
      <c r="BI91" s="172">
        <f>IF(N91="nulová",J91,0)</f>
        <v>0</v>
      </c>
      <c r="BJ91" s="25" t="s">
        <v>83</v>
      </c>
      <c r="BK91" s="172">
        <f>ROUND(I91*H91,2)</f>
        <v>0</v>
      </c>
      <c r="BL91" s="25" t="s">
        <v>1436</v>
      </c>
      <c r="BM91" s="25" t="s">
        <v>1488</v>
      </c>
    </row>
    <row r="92" spans="2:65" s="1" customFormat="1" ht="6.9" customHeight="1">
      <c r="B92" s="55"/>
      <c r="C92" s="56"/>
      <c r="D92" s="56"/>
      <c r="E92" s="56"/>
      <c r="F92" s="56"/>
      <c r="G92" s="56"/>
      <c r="H92" s="56"/>
      <c r="I92" s="56"/>
      <c r="J92" s="56"/>
      <c r="K92" s="56"/>
      <c r="L92" s="40"/>
    </row>
  </sheetData>
  <autoFilter ref="C88:K91"/>
  <mergeCells count="16">
    <mergeCell ref="L2:V2"/>
    <mergeCell ref="E75:H75"/>
    <mergeCell ref="E79:H79"/>
    <mergeCell ref="E77:H77"/>
    <mergeCell ref="E81:H81"/>
    <mergeCell ref="J59:J60"/>
    <mergeCell ref="G1:H1"/>
    <mergeCell ref="E49:H49"/>
    <mergeCell ref="E53:H53"/>
    <mergeCell ref="E51:H51"/>
    <mergeCell ref="E55:H55"/>
    <mergeCell ref="E7:H7"/>
    <mergeCell ref="E11:H11"/>
    <mergeCell ref="E9:H9"/>
    <mergeCell ref="E13:H13"/>
    <mergeCell ref="E28:H28"/>
  </mergeCells>
  <hyperlinks>
    <hyperlink ref="F1:G1" location="C2" display="1) Krycí list soupisu"/>
    <hyperlink ref="G1:H1" location="C62"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2"/>
  <sheetViews>
    <sheetView showGridLines="0" workbookViewId="0">
      <pane ySplit="1" topLeftCell="A30" activePane="bottomLeft" state="frozen"/>
      <selection pane="bottomLeft" activeCell="W165" sqref="W165"/>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122</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ht="13.2">
      <c r="B8" s="29"/>
      <c r="C8" s="30"/>
      <c r="D8" s="37" t="s">
        <v>162</v>
      </c>
      <c r="E8" s="30"/>
      <c r="F8" s="30"/>
      <c r="G8" s="30"/>
      <c r="H8" s="30"/>
      <c r="I8" s="30"/>
      <c r="J8" s="30"/>
      <c r="K8" s="32"/>
    </row>
    <row r="9" spans="1:70" s="1" customFormat="1" ht="16.5" customHeight="1">
      <c r="B9" s="40"/>
      <c r="C9" s="41"/>
      <c r="D9" s="41"/>
      <c r="E9" s="343" t="s">
        <v>1489</v>
      </c>
      <c r="F9" s="346"/>
      <c r="G9" s="346"/>
      <c r="H9" s="346"/>
      <c r="I9" s="41"/>
      <c r="J9" s="41"/>
      <c r="K9" s="44"/>
    </row>
    <row r="10" spans="1:70" s="1" customFormat="1" ht="13.2">
      <c r="B10" s="40"/>
      <c r="C10" s="41"/>
      <c r="D10" s="37" t="s">
        <v>267</v>
      </c>
      <c r="E10" s="41"/>
      <c r="F10" s="41"/>
      <c r="G10" s="41"/>
      <c r="H10" s="41"/>
      <c r="I10" s="41"/>
      <c r="J10" s="41"/>
      <c r="K10" s="44"/>
    </row>
    <row r="11" spans="1:70" s="1" customFormat="1" ht="36.9" customHeight="1">
      <c r="B11" s="40"/>
      <c r="C11" s="41"/>
      <c r="D11" s="41"/>
      <c r="E11" s="345" t="s">
        <v>268</v>
      </c>
      <c r="F11" s="346"/>
      <c r="G11" s="346"/>
      <c r="H11" s="346"/>
      <c r="I11" s="41"/>
      <c r="J11" s="41"/>
      <c r="K11" s="44"/>
    </row>
    <row r="12" spans="1:70" s="1" customFormat="1">
      <c r="B12" s="40"/>
      <c r="C12" s="41"/>
      <c r="D12" s="41"/>
      <c r="E12" s="41"/>
      <c r="F12" s="41"/>
      <c r="G12" s="41"/>
      <c r="H12" s="41"/>
      <c r="I12" s="41"/>
      <c r="J12" s="41"/>
      <c r="K12" s="44"/>
    </row>
    <row r="13" spans="1:70" s="1" customFormat="1" ht="14.4" customHeight="1">
      <c r="B13" s="40"/>
      <c r="C13" s="41"/>
      <c r="D13" s="37" t="s">
        <v>19</v>
      </c>
      <c r="E13" s="41"/>
      <c r="F13" s="35" t="s">
        <v>20</v>
      </c>
      <c r="G13" s="41"/>
      <c r="H13" s="41"/>
      <c r="I13" s="37" t="s">
        <v>21</v>
      </c>
      <c r="J13" s="35" t="s">
        <v>5</v>
      </c>
      <c r="K13" s="44"/>
    </row>
    <row r="14" spans="1:70" s="1" customFormat="1" ht="14.4" customHeight="1">
      <c r="B14" s="40"/>
      <c r="C14" s="41"/>
      <c r="D14" s="37" t="s">
        <v>23</v>
      </c>
      <c r="E14" s="41"/>
      <c r="F14" s="35" t="s">
        <v>24</v>
      </c>
      <c r="G14" s="41"/>
      <c r="H14" s="41"/>
      <c r="I14" s="37" t="s">
        <v>25</v>
      </c>
      <c r="J14" s="108" t="str">
        <f>'Rekapitulace stavby'!AN8</f>
        <v>24. 2. 2018</v>
      </c>
      <c r="K14" s="44"/>
    </row>
    <row r="15" spans="1:70" s="1" customFormat="1" ht="10.8" customHeight="1">
      <c r="B15" s="40"/>
      <c r="C15" s="41"/>
      <c r="D15" s="41"/>
      <c r="E15" s="41"/>
      <c r="F15" s="41"/>
      <c r="G15" s="41"/>
      <c r="H15" s="41"/>
      <c r="I15" s="41"/>
      <c r="J15" s="41"/>
      <c r="K15" s="44"/>
    </row>
    <row r="16" spans="1:70" s="1" customFormat="1" ht="14.4" customHeight="1">
      <c r="B16" s="40"/>
      <c r="C16" s="41"/>
      <c r="D16" s="37" t="s">
        <v>31</v>
      </c>
      <c r="E16" s="41"/>
      <c r="F16" s="41"/>
      <c r="G16" s="41"/>
      <c r="H16" s="41"/>
      <c r="I16" s="37" t="s">
        <v>32</v>
      </c>
      <c r="J16" s="35" t="s">
        <v>5</v>
      </c>
      <c r="K16" s="44"/>
    </row>
    <row r="17" spans="2:11" s="1" customFormat="1" ht="18" customHeight="1">
      <c r="B17" s="40"/>
      <c r="C17" s="41"/>
      <c r="D17" s="41"/>
      <c r="E17" s="35" t="s">
        <v>33</v>
      </c>
      <c r="F17" s="41"/>
      <c r="G17" s="41"/>
      <c r="H17" s="41"/>
      <c r="I17" s="37" t="s">
        <v>34</v>
      </c>
      <c r="J17" s="35" t="s">
        <v>5</v>
      </c>
      <c r="K17" s="44"/>
    </row>
    <row r="18" spans="2:11" s="1" customFormat="1" ht="6.9" customHeight="1">
      <c r="B18" s="40"/>
      <c r="C18" s="41"/>
      <c r="D18" s="41"/>
      <c r="E18" s="41"/>
      <c r="F18" s="41"/>
      <c r="G18" s="41"/>
      <c r="H18" s="41"/>
      <c r="I18" s="41"/>
      <c r="J18" s="41"/>
      <c r="K18" s="44"/>
    </row>
    <row r="19" spans="2:11" s="1" customFormat="1" ht="14.4" customHeight="1">
      <c r="B19" s="40"/>
      <c r="C19" s="41"/>
      <c r="D19" s="37" t="s">
        <v>35</v>
      </c>
      <c r="E19" s="41"/>
      <c r="F19" s="41"/>
      <c r="G19" s="41"/>
      <c r="H19" s="41"/>
      <c r="I19" s="37" t="s">
        <v>32</v>
      </c>
      <c r="J19" s="35" t="s">
        <v>5</v>
      </c>
      <c r="K19" s="44"/>
    </row>
    <row r="20" spans="2:11" s="1" customFormat="1" ht="18" customHeight="1">
      <c r="B20" s="40"/>
      <c r="C20" s="41"/>
      <c r="D20" s="41"/>
      <c r="E20" s="35" t="s">
        <v>36</v>
      </c>
      <c r="F20" s="41"/>
      <c r="G20" s="41"/>
      <c r="H20" s="41"/>
      <c r="I20" s="37" t="s">
        <v>34</v>
      </c>
      <c r="J20" s="35" t="s">
        <v>5</v>
      </c>
      <c r="K20" s="44"/>
    </row>
    <row r="21" spans="2:11" s="1" customFormat="1" ht="6.9" customHeight="1">
      <c r="B21" s="40"/>
      <c r="C21" s="41"/>
      <c r="D21" s="41"/>
      <c r="E21" s="41"/>
      <c r="F21" s="41"/>
      <c r="G21" s="41"/>
      <c r="H21" s="41"/>
      <c r="I21" s="41"/>
      <c r="J21" s="41"/>
      <c r="K21" s="44"/>
    </row>
    <row r="22" spans="2:11" s="1" customFormat="1" ht="14.4" customHeight="1">
      <c r="B22" s="40"/>
      <c r="C22" s="41"/>
      <c r="D22" s="37" t="s">
        <v>37</v>
      </c>
      <c r="E22" s="41"/>
      <c r="F22" s="41"/>
      <c r="G22" s="41"/>
      <c r="H22" s="41"/>
      <c r="I22" s="37" t="s">
        <v>32</v>
      </c>
      <c r="J22" s="35" t="s">
        <v>5</v>
      </c>
      <c r="K22" s="44"/>
    </row>
    <row r="23" spans="2:11" s="1" customFormat="1" ht="18" customHeight="1">
      <c r="B23" s="40"/>
      <c r="C23" s="41"/>
      <c r="D23" s="41"/>
      <c r="E23" s="35" t="s">
        <v>38</v>
      </c>
      <c r="F23" s="41"/>
      <c r="G23" s="41"/>
      <c r="H23" s="41"/>
      <c r="I23" s="37" t="s">
        <v>34</v>
      </c>
      <c r="J23" s="35" t="s">
        <v>5</v>
      </c>
      <c r="K23" s="44"/>
    </row>
    <row r="24" spans="2:11" s="1" customFormat="1" ht="6.9" customHeight="1">
      <c r="B24" s="40"/>
      <c r="C24" s="41"/>
      <c r="D24" s="41"/>
      <c r="E24" s="41"/>
      <c r="F24" s="41"/>
      <c r="G24" s="41"/>
      <c r="H24" s="41"/>
      <c r="I24" s="41"/>
      <c r="J24" s="41"/>
      <c r="K24" s="44"/>
    </row>
    <row r="25" spans="2:11" s="1" customFormat="1" ht="14.4" customHeight="1">
      <c r="B25" s="40"/>
      <c r="C25" s="41"/>
      <c r="D25" s="37" t="s">
        <v>40</v>
      </c>
      <c r="E25" s="41"/>
      <c r="F25" s="41"/>
      <c r="G25" s="41"/>
      <c r="H25" s="41"/>
      <c r="I25" s="41"/>
      <c r="J25" s="41"/>
      <c r="K25" s="44"/>
    </row>
    <row r="26" spans="2:11" s="7" customFormat="1" ht="114" customHeight="1">
      <c r="B26" s="109"/>
      <c r="C26" s="110"/>
      <c r="D26" s="110"/>
      <c r="E26" s="303" t="s">
        <v>41</v>
      </c>
      <c r="F26" s="303"/>
      <c r="G26" s="303"/>
      <c r="H26" s="303"/>
      <c r="I26" s="110"/>
      <c r="J26" s="110"/>
      <c r="K26" s="111"/>
    </row>
    <row r="27" spans="2:11" s="1" customFormat="1" ht="6.9" customHeight="1">
      <c r="B27" s="40"/>
      <c r="C27" s="41"/>
      <c r="D27" s="41"/>
      <c r="E27" s="41"/>
      <c r="F27" s="41"/>
      <c r="G27" s="41"/>
      <c r="H27" s="41"/>
      <c r="I27" s="41"/>
      <c r="J27" s="41"/>
      <c r="K27" s="44"/>
    </row>
    <row r="28" spans="2:11" s="1" customFormat="1" ht="6.9" customHeight="1">
      <c r="B28" s="40"/>
      <c r="C28" s="41"/>
      <c r="D28" s="67"/>
      <c r="E28" s="67"/>
      <c r="F28" s="67"/>
      <c r="G28" s="67"/>
      <c r="H28" s="67"/>
      <c r="I28" s="67"/>
      <c r="J28" s="67"/>
      <c r="K28" s="112"/>
    </row>
    <row r="29" spans="2:11" s="1" customFormat="1" ht="25.35" customHeight="1">
      <c r="B29" s="40"/>
      <c r="C29" s="41"/>
      <c r="D29" s="113" t="s">
        <v>42</v>
      </c>
      <c r="E29" s="41"/>
      <c r="F29" s="41"/>
      <c r="G29" s="41"/>
      <c r="H29" s="41"/>
      <c r="I29" s="41"/>
      <c r="J29" s="114">
        <f>ROUND(J90,2)</f>
        <v>0</v>
      </c>
      <c r="K29" s="44"/>
    </row>
    <row r="30" spans="2:11" s="1" customFormat="1" ht="6.9" customHeight="1">
      <c r="B30" s="40"/>
      <c r="C30" s="41"/>
      <c r="D30" s="67"/>
      <c r="E30" s="67"/>
      <c r="F30" s="67"/>
      <c r="G30" s="67"/>
      <c r="H30" s="67"/>
      <c r="I30" s="67"/>
      <c r="J30" s="67"/>
      <c r="K30" s="112"/>
    </row>
    <row r="31" spans="2:11" s="1" customFormat="1" ht="14.4" customHeight="1">
      <c r="B31" s="40"/>
      <c r="C31" s="41"/>
      <c r="D31" s="41"/>
      <c r="E31" s="41"/>
      <c r="F31" s="45" t="s">
        <v>44</v>
      </c>
      <c r="G31" s="41"/>
      <c r="H31" s="41"/>
      <c r="I31" s="45" t="s">
        <v>43</v>
      </c>
      <c r="J31" s="45" t="s">
        <v>45</v>
      </c>
      <c r="K31" s="44"/>
    </row>
    <row r="32" spans="2:11" s="1" customFormat="1" ht="14.4" customHeight="1">
      <c r="B32" s="40"/>
      <c r="C32" s="41"/>
      <c r="D32" s="48" t="s">
        <v>46</v>
      </c>
      <c r="E32" s="48" t="s">
        <v>47</v>
      </c>
      <c r="F32" s="115">
        <f>ROUND(SUM(BE90:BE171), 2)</f>
        <v>0</v>
      </c>
      <c r="G32" s="41"/>
      <c r="H32" s="41"/>
      <c r="I32" s="116">
        <v>0.21</v>
      </c>
      <c r="J32" s="115">
        <f>ROUND(ROUND((SUM(BE90:BE171)), 2)*I32, 2)</f>
        <v>0</v>
      </c>
      <c r="K32" s="44"/>
    </row>
    <row r="33" spans="2:11" s="1" customFormat="1" ht="14.4" customHeight="1">
      <c r="B33" s="40"/>
      <c r="C33" s="41"/>
      <c r="D33" s="41"/>
      <c r="E33" s="48" t="s">
        <v>48</v>
      </c>
      <c r="F33" s="115">
        <f>ROUND(SUM(BF90:BF171), 2)</f>
        <v>0</v>
      </c>
      <c r="G33" s="41"/>
      <c r="H33" s="41"/>
      <c r="I33" s="116">
        <v>0.15</v>
      </c>
      <c r="J33" s="115">
        <f>ROUND(ROUND((SUM(BF90:BF171)), 2)*I33, 2)</f>
        <v>0</v>
      </c>
      <c r="K33" s="44"/>
    </row>
    <row r="34" spans="2:11" s="1" customFormat="1" ht="14.4" hidden="1" customHeight="1">
      <c r="B34" s="40"/>
      <c r="C34" s="41"/>
      <c r="D34" s="41"/>
      <c r="E34" s="48" t="s">
        <v>49</v>
      </c>
      <c r="F34" s="115">
        <f>ROUND(SUM(BG90:BG171), 2)</f>
        <v>0</v>
      </c>
      <c r="G34" s="41"/>
      <c r="H34" s="41"/>
      <c r="I34" s="116">
        <v>0.21</v>
      </c>
      <c r="J34" s="115">
        <v>0</v>
      </c>
      <c r="K34" s="44"/>
    </row>
    <row r="35" spans="2:11" s="1" customFormat="1" ht="14.4" hidden="1" customHeight="1">
      <c r="B35" s="40"/>
      <c r="C35" s="41"/>
      <c r="D35" s="41"/>
      <c r="E35" s="48" t="s">
        <v>50</v>
      </c>
      <c r="F35" s="115">
        <f>ROUND(SUM(BH90:BH171), 2)</f>
        <v>0</v>
      </c>
      <c r="G35" s="41"/>
      <c r="H35" s="41"/>
      <c r="I35" s="116">
        <v>0.15</v>
      </c>
      <c r="J35" s="115">
        <v>0</v>
      </c>
      <c r="K35" s="44"/>
    </row>
    <row r="36" spans="2:11" s="1" customFormat="1" ht="14.4" hidden="1" customHeight="1">
      <c r="B36" s="40"/>
      <c r="C36" s="41"/>
      <c r="D36" s="41"/>
      <c r="E36" s="48" t="s">
        <v>51</v>
      </c>
      <c r="F36" s="115">
        <f>ROUND(SUM(BI90:BI171), 2)</f>
        <v>0</v>
      </c>
      <c r="G36" s="41"/>
      <c r="H36" s="41"/>
      <c r="I36" s="116">
        <v>0</v>
      </c>
      <c r="J36" s="115">
        <v>0</v>
      </c>
      <c r="K36" s="44"/>
    </row>
    <row r="37" spans="2:11" s="1" customFormat="1" ht="6.9" customHeight="1">
      <c r="B37" s="40"/>
      <c r="C37" s="41"/>
      <c r="D37" s="41"/>
      <c r="E37" s="41"/>
      <c r="F37" s="41"/>
      <c r="G37" s="41"/>
      <c r="H37" s="41"/>
      <c r="I37" s="41"/>
      <c r="J37" s="41"/>
      <c r="K37" s="44"/>
    </row>
    <row r="38" spans="2:11" s="1" customFormat="1" ht="25.35" customHeight="1">
      <c r="B38" s="40"/>
      <c r="C38" s="117"/>
      <c r="D38" s="118" t="s">
        <v>52</v>
      </c>
      <c r="E38" s="70"/>
      <c r="F38" s="70"/>
      <c r="G38" s="119" t="s">
        <v>53</v>
      </c>
      <c r="H38" s="120" t="s">
        <v>54</v>
      </c>
      <c r="I38" s="70"/>
      <c r="J38" s="121">
        <f>SUM(J29:J36)</f>
        <v>0</v>
      </c>
      <c r="K38" s="122"/>
    </row>
    <row r="39" spans="2:11" s="1" customFormat="1" ht="14.4" customHeight="1">
      <c r="B39" s="55"/>
      <c r="C39" s="56"/>
      <c r="D39" s="56"/>
      <c r="E39" s="56"/>
      <c r="F39" s="56"/>
      <c r="G39" s="56"/>
      <c r="H39" s="56"/>
      <c r="I39" s="56"/>
      <c r="J39" s="56"/>
      <c r="K39" s="57"/>
    </row>
    <row r="43" spans="2:11" s="1" customFormat="1" ht="6.9" customHeight="1">
      <c r="B43" s="58"/>
      <c r="C43" s="59"/>
      <c r="D43" s="59"/>
      <c r="E43" s="59"/>
      <c r="F43" s="59"/>
      <c r="G43" s="59"/>
      <c r="H43" s="59"/>
      <c r="I43" s="59"/>
      <c r="J43" s="59"/>
      <c r="K43" s="123"/>
    </row>
    <row r="44" spans="2:11" s="1" customFormat="1" ht="36.9" customHeight="1">
      <c r="B44" s="40"/>
      <c r="C44" s="31" t="s">
        <v>164</v>
      </c>
      <c r="D44" s="41"/>
      <c r="E44" s="41"/>
      <c r="F44" s="41"/>
      <c r="G44" s="41"/>
      <c r="H44" s="41"/>
      <c r="I44" s="41"/>
      <c r="J44" s="41"/>
      <c r="K44" s="44"/>
    </row>
    <row r="45" spans="2:11" s="1" customFormat="1" ht="6.9" customHeight="1">
      <c r="B45" s="40"/>
      <c r="C45" s="41"/>
      <c r="D45" s="41"/>
      <c r="E45" s="41"/>
      <c r="F45" s="41"/>
      <c r="G45" s="41"/>
      <c r="H45" s="41"/>
      <c r="I45" s="41"/>
      <c r="J45" s="41"/>
      <c r="K45" s="44"/>
    </row>
    <row r="46" spans="2:11" s="1" customFormat="1" ht="14.4" customHeight="1">
      <c r="B46" s="40"/>
      <c r="C46" s="37" t="s">
        <v>17</v>
      </c>
      <c r="D46" s="41"/>
      <c r="E46" s="41"/>
      <c r="F46" s="41"/>
      <c r="G46" s="41"/>
      <c r="H46" s="41"/>
      <c r="I46" s="41"/>
      <c r="J46" s="41"/>
      <c r="K46" s="44"/>
    </row>
    <row r="47" spans="2:11" s="1" customFormat="1" ht="16.5" customHeight="1">
      <c r="B47" s="40"/>
      <c r="C47" s="41"/>
      <c r="D47" s="41"/>
      <c r="E47" s="343" t="str">
        <f>E7</f>
        <v>ZÁZEMÍ PRO VPP V OSTRAVĚ – PORUBĚ</v>
      </c>
      <c r="F47" s="344"/>
      <c r="G47" s="344"/>
      <c r="H47" s="344"/>
      <c r="I47" s="41"/>
      <c r="J47" s="41"/>
      <c r="K47" s="44"/>
    </row>
    <row r="48" spans="2:11" ht="13.2">
      <c r="B48" s="29"/>
      <c r="C48" s="37" t="s">
        <v>162</v>
      </c>
      <c r="D48" s="30"/>
      <c r="E48" s="30"/>
      <c r="F48" s="30"/>
      <c r="G48" s="30"/>
      <c r="H48" s="30"/>
      <c r="I48" s="30"/>
      <c r="J48" s="30"/>
      <c r="K48" s="32"/>
    </row>
    <row r="49" spans="2:47" s="1" customFormat="1" ht="16.5" customHeight="1">
      <c r="B49" s="40"/>
      <c r="C49" s="41"/>
      <c r="D49" s="41"/>
      <c r="E49" s="343" t="s">
        <v>1489</v>
      </c>
      <c r="F49" s="346"/>
      <c r="G49" s="346"/>
      <c r="H49" s="346"/>
      <c r="I49" s="41"/>
      <c r="J49" s="41"/>
      <c r="K49" s="44"/>
    </row>
    <row r="50" spans="2:47" s="1" customFormat="1" ht="14.4" customHeight="1">
      <c r="B50" s="40"/>
      <c r="C50" s="37" t="s">
        <v>267</v>
      </c>
      <c r="D50" s="41"/>
      <c r="E50" s="41"/>
      <c r="F50" s="41"/>
      <c r="G50" s="41"/>
      <c r="H50" s="41"/>
      <c r="I50" s="41"/>
      <c r="J50" s="41"/>
      <c r="K50" s="44"/>
    </row>
    <row r="51" spans="2:47" s="1" customFormat="1" ht="17.25" customHeight="1">
      <c r="B51" s="40"/>
      <c r="C51" s="41"/>
      <c r="D51" s="41"/>
      <c r="E51" s="345" t="str">
        <f>E11</f>
        <v>D.1.1_2 - Architektonicko-stavební a stavebně konstrukční řešení</v>
      </c>
      <c r="F51" s="346"/>
      <c r="G51" s="346"/>
      <c r="H51" s="346"/>
      <c r="I51" s="41"/>
      <c r="J51" s="41"/>
      <c r="K51" s="44"/>
    </row>
    <row r="52" spans="2:47" s="1" customFormat="1" ht="6.9" customHeight="1">
      <c r="B52" s="40"/>
      <c r="C52" s="41"/>
      <c r="D52" s="41"/>
      <c r="E52" s="41"/>
      <c r="F52" s="41"/>
      <c r="G52" s="41"/>
      <c r="H52" s="41"/>
      <c r="I52" s="41"/>
      <c r="J52" s="41"/>
      <c r="K52" s="44"/>
    </row>
    <row r="53" spans="2:47" s="1" customFormat="1" ht="18" customHeight="1">
      <c r="B53" s="40"/>
      <c r="C53" s="37" t="s">
        <v>23</v>
      </c>
      <c r="D53" s="41"/>
      <c r="E53" s="41"/>
      <c r="F53" s="35" t="str">
        <f>F14</f>
        <v>Ostrava</v>
      </c>
      <c r="G53" s="41"/>
      <c r="H53" s="41"/>
      <c r="I53" s="37" t="s">
        <v>25</v>
      </c>
      <c r="J53" s="108" t="str">
        <f>IF(J14="","",J14)</f>
        <v>24. 2. 2018</v>
      </c>
      <c r="K53" s="44"/>
    </row>
    <row r="54" spans="2:47" s="1" customFormat="1" ht="6.9" customHeight="1">
      <c r="B54" s="40"/>
      <c r="C54" s="41"/>
      <c r="D54" s="41"/>
      <c r="E54" s="41"/>
      <c r="F54" s="41"/>
      <c r="G54" s="41"/>
      <c r="H54" s="41"/>
      <c r="I54" s="41"/>
      <c r="J54" s="41"/>
      <c r="K54" s="44"/>
    </row>
    <row r="55" spans="2:47" s="1" customFormat="1" ht="13.2">
      <c r="B55" s="40"/>
      <c r="C55" s="37" t="s">
        <v>31</v>
      </c>
      <c r="D55" s="41"/>
      <c r="E55" s="41"/>
      <c r="F55" s="35" t="str">
        <f>E17</f>
        <v>SMO MO Poruba</v>
      </c>
      <c r="G55" s="41"/>
      <c r="H55" s="41"/>
      <c r="I55" s="37" t="s">
        <v>37</v>
      </c>
      <c r="J55" s="303" t="str">
        <f>E23</f>
        <v>PROJEKTSTUDIO EUCZ, s.r.o.</v>
      </c>
      <c r="K55" s="44"/>
    </row>
    <row r="56" spans="2:47" s="1" customFormat="1" ht="14.4" customHeight="1">
      <c r="B56" s="40"/>
      <c r="C56" s="37" t="s">
        <v>35</v>
      </c>
      <c r="D56" s="41"/>
      <c r="E56" s="41"/>
      <c r="F56" s="35" t="str">
        <f>IF(E20="","",E20)</f>
        <v>Na základě výběrového řízení</v>
      </c>
      <c r="G56" s="41"/>
      <c r="H56" s="41"/>
      <c r="I56" s="41"/>
      <c r="J56" s="338"/>
      <c r="K56" s="44"/>
    </row>
    <row r="57" spans="2:47" s="1" customFormat="1" ht="10.35" customHeight="1">
      <c r="B57" s="40"/>
      <c r="C57" s="41"/>
      <c r="D57" s="41"/>
      <c r="E57" s="41"/>
      <c r="F57" s="41"/>
      <c r="G57" s="41"/>
      <c r="H57" s="41"/>
      <c r="I57" s="41"/>
      <c r="J57" s="41"/>
      <c r="K57" s="44"/>
    </row>
    <row r="58" spans="2:47" s="1" customFormat="1" ht="29.25" customHeight="1">
      <c r="B58" s="40"/>
      <c r="C58" s="124" t="s">
        <v>165</v>
      </c>
      <c r="D58" s="117"/>
      <c r="E58" s="117"/>
      <c r="F58" s="117"/>
      <c r="G58" s="117"/>
      <c r="H58" s="117"/>
      <c r="I58" s="117"/>
      <c r="J58" s="125" t="s">
        <v>166</v>
      </c>
      <c r="K58" s="126"/>
    </row>
    <row r="59" spans="2:47" s="1" customFormat="1" ht="10.35" customHeight="1">
      <c r="B59" s="40"/>
      <c r="C59" s="41"/>
      <c r="D59" s="41"/>
      <c r="E59" s="41"/>
      <c r="F59" s="41"/>
      <c r="G59" s="41"/>
      <c r="H59" s="41"/>
      <c r="I59" s="41"/>
      <c r="J59" s="41"/>
      <c r="K59" s="44"/>
    </row>
    <row r="60" spans="2:47" s="1" customFormat="1" ht="29.25" customHeight="1">
      <c r="B60" s="40"/>
      <c r="C60" s="127" t="s">
        <v>167</v>
      </c>
      <c r="D60" s="41"/>
      <c r="E60" s="41"/>
      <c r="F60" s="41"/>
      <c r="G60" s="41"/>
      <c r="H60" s="41"/>
      <c r="I60" s="41"/>
      <c r="J60" s="114">
        <f>J90</f>
        <v>0</v>
      </c>
      <c r="K60" s="44"/>
      <c r="AU60" s="25" t="s">
        <v>168</v>
      </c>
    </row>
    <row r="61" spans="2:47" s="8" customFormat="1" ht="24.9" customHeight="1">
      <c r="B61" s="128"/>
      <c r="C61" s="129"/>
      <c r="D61" s="130" t="s">
        <v>269</v>
      </c>
      <c r="E61" s="131"/>
      <c r="F61" s="131"/>
      <c r="G61" s="131"/>
      <c r="H61" s="131"/>
      <c r="I61" s="131"/>
      <c r="J61" s="132">
        <f>J91</f>
        <v>0</v>
      </c>
      <c r="K61" s="133"/>
    </row>
    <row r="62" spans="2:47" s="9" customFormat="1" ht="19.95" customHeight="1">
      <c r="B62" s="134"/>
      <c r="C62" s="135"/>
      <c r="D62" s="136" t="s">
        <v>270</v>
      </c>
      <c r="E62" s="137"/>
      <c r="F62" s="137"/>
      <c r="G62" s="137"/>
      <c r="H62" s="137"/>
      <c r="I62" s="137"/>
      <c r="J62" s="138">
        <f>J92</f>
        <v>0</v>
      </c>
      <c r="K62" s="139"/>
    </row>
    <row r="63" spans="2:47" s="9" customFormat="1" ht="19.95" customHeight="1">
      <c r="B63" s="134"/>
      <c r="C63" s="135"/>
      <c r="D63" s="136" t="s">
        <v>271</v>
      </c>
      <c r="E63" s="137"/>
      <c r="F63" s="137"/>
      <c r="G63" s="137"/>
      <c r="H63" s="137"/>
      <c r="I63" s="137"/>
      <c r="J63" s="138">
        <f>J116</f>
        <v>0</v>
      </c>
      <c r="K63" s="139"/>
    </row>
    <row r="64" spans="2:47" s="9" customFormat="1" ht="19.95" customHeight="1">
      <c r="B64" s="134"/>
      <c r="C64" s="135"/>
      <c r="D64" s="136" t="s">
        <v>272</v>
      </c>
      <c r="E64" s="137"/>
      <c r="F64" s="137"/>
      <c r="G64" s="137"/>
      <c r="H64" s="137"/>
      <c r="I64" s="137"/>
      <c r="J64" s="138">
        <f>J137</f>
        <v>0</v>
      </c>
      <c r="K64" s="139"/>
    </row>
    <row r="65" spans="2:12" s="9" customFormat="1" ht="19.95" customHeight="1">
      <c r="B65" s="134"/>
      <c r="C65" s="135"/>
      <c r="D65" s="136" t="s">
        <v>276</v>
      </c>
      <c r="E65" s="137"/>
      <c r="F65" s="137"/>
      <c r="G65" s="137"/>
      <c r="H65" s="137"/>
      <c r="I65" s="137"/>
      <c r="J65" s="138">
        <f>J141</f>
        <v>0</v>
      </c>
      <c r="K65" s="139"/>
    </row>
    <row r="66" spans="2:12" s="8" customFormat="1" ht="24.9" customHeight="1">
      <c r="B66" s="128"/>
      <c r="C66" s="129"/>
      <c r="D66" s="130" t="s">
        <v>277</v>
      </c>
      <c r="E66" s="131"/>
      <c r="F66" s="131"/>
      <c r="G66" s="131"/>
      <c r="H66" s="131"/>
      <c r="I66" s="131"/>
      <c r="J66" s="132">
        <f>J143</f>
        <v>0</v>
      </c>
      <c r="K66" s="133"/>
    </row>
    <row r="67" spans="2:12" s="9" customFormat="1" ht="19.95" customHeight="1">
      <c r="B67" s="134"/>
      <c r="C67" s="135"/>
      <c r="D67" s="136" t="s">
        <v>283</v>
      </c>
      <c r="E67" s="137"/>
      <c r="F67" s="137"/>
      <c r="G67" s="137"/>
      <c r="H67" s="137"/>
      <c r="I67" s="137"/>
      <c r="J67" s="138">
        <f>J144</f>
        <v>0</v>
      </c>
      <c r="K67" s="139"/>
    </row>
    <row r="68" spans="2:12" s="9" customFormat="1" ht="19.95" customHeight="1">
      <c r="B68" s="134"/>
      <c r="C68" s="135"/>
      <c r="D68" s="136" t="s">
        <v>285</v>
      </c>
      <c r="E68" s="137"/>
      <c r="F68" s="137"/>
      <c r="G68" s="137"/>
      <c r="H68" s="137"/>
      <c r="I68" s="137"/>
      <c r="J68" s="138">
        <f>J163</f>
        <v>0</v>
      </c>
      <c r="K68" s="139"/>
    </row>
    <row r="69" spans="2:12" s="1" customFormat="1" ht="21.75" customHeight="1">
      <c r="B69" s="40"/>
      <c r="C69" s="41"/>
      <c r="D69" s="41"/>
      <c r="E69" s="41"/>
      <c r="F69" s="41"/>
      <c r="G69" s="41"/>
      <c r="H69" s="41"/>
      <c r="I69" s="41"/>
      <c r="J69" s="41"/>
      <c r="K69" s="44"/>
    </row>
    <row r="70" spans="2:12" s="1" customFormat="1" ht="6.9" customHeight="1">
      <c r="B70" s="55"/>
      <c r="C70" s="56"/>
      <c r="D70" s="56"/>
      <c r="E70" s="56"/>
      <c r="F70" s="56"/>
      <c r="G70" s="56"/>
      <c r="H70" s="56"/>
      <c r="I70" s="56"/>
      <c r="J70" s="56"/>
      <c r="K70" s="57"/>
    </row>
    <row r="74" spans="2:12" s="1" customFormat="1" ht="6.9" customHeight="1">
      <c r="B74" s="58"/>
      <c r="C74" s="59"/>
      <c r="D74" s="59"/>
      <c r="E74" s="59"/>
      <c r="F74" s="59"/>
      <c r="G74" s="59"/>
      <c r="H74" s="59"/>
      <c r="I74" s="59"/>
      <c r="J74" s="59"/>
      <c r="K74" s="59"/>
      <c r="L74" s="40"/>
    </row>
    <row r="75" spans="2:12" s="1" customFormat="1" ht="36.9" customHeight="1">
      <c r="B75" s="40"/>
      <c r="C75" s="60" t="s">
        <v>176</v>
      </c>
      <c r="L75" s="40"/>
    </row>
    <row r="76" spans="2:12" s="1" customFormat="1" ht="6.9" customHeight="1">
      <c r="B76" s="40"/>
      <c r="L76" s="40"/>
    </row>
    <row r="77" spans="2:12" s="1" customFormat="1" ht="14.4" customHeight="1">
      <c r="B77" s="40"/>
      <c r="C77" s="62" t="s">
        <v>17</v>
      </c>
      <c r="L77" s="40"/>
    </row>
    <row r="78" spans="2:12" s="1" customFormat="1" ht="16.5" customHeight="1">
      <c r="B78" s="40"/>
      <c r="E78" s="339" t="str">
        <f>E7</f>
        <v>ZÁZEMÍ PRO VPP V OSTRAVĚ – PORUBĚ</v>
      </c>
      <c r="F78" s="340"/>
      <c r="G78" s="340"/>
      <c r="H78" s="340"/>
      <c r="L78" s="40"/>
    </row>
    <row r="79" spans="2:12" ht="13.2">
      <c r="B79" s="29"/>
      <c r="C79" s="62" t="s">
        <v>162</v>
      </c>
      <c r="L79" s="29"/>
    </row>
    <row r="80" spans="2:12" s="1" customFormat="1" ht="16.5" customHeight="1">
      <c r="B80" s="40"/>
      <c r="E80" s="339" t="s">
        <v>1489</v>
      </c>
      <c r="F80" s="341"/>
      <c r="G80" s="341"/>
      <c r="H80" s="341"/>
      <c r="L80" s="40"/>
    </row>
    <row r="81" spans="2:65" s="1" customFormat="1" ht="14.4" customHeight="1">
      <c r="B81" s="40"/>
      <c r="C81" s="62" t="s">
        <v>267</v>
      </c>
      <c r="L81" s="40"/>
    </row>
    <row r="82" spans="2:65" s="1" customFormat="1" ht="17.25" customHeight="1">
      <c r="B82" s="40"/>
      <c r="E82" s="314" t="str">
        <f>E11</f>
        <v>D.1.1_2 - Architektonicko-stavební a stavebně konstrukční řešení</v>
      </c>
      <c r="F82" s="341"/>
      <c r="G82" s="341"/>
      <c r="H82" s="341"/>
      <c r="L82" s="40"/>
    </row>
    <row r="83" spans="2:65" s="1" customFormat="1" ht="6.9" customHeight="1">
      <c r="B83" s="40"/>
      <c r="L83" s="40"/>
    </row>
    <row r="84" spans="2:65" s="1" customFormat="1" ht="18" customHeight="1">
      <c r="B84" s="40"/>
      <c r="C84" s="62" t="s">
        <v>23</v>
      </c>
      <c r="F84" s="140" t="str">
        <f>F14</f>
        <v>Ostrava</v>
      </c>
      <c r="I84" s="62" t="s">
        <v>25</v>
      </c>
      <c r="J84" s="66" t="str">
        <f>IF(J14="","",J14)</f>
        <v>24. 2. 2018</v>
      </c>
      <c r="L84" s="40"/>
    </row>
    <row r="85" spans="2:65" s="1" customFormat="1" ht="6.9" customHeight="1">
      <c r="B85" s="40"/>
      <c r="L85" s="40"/>
    </row>
    <row r="86" spans="2:65" s="1" customFormat="1" ht="13.2">
      <c r="B86" s="40"/>
      <c r="C86" s="62" t="s">
        <v>31</v>
      </c>
      <c r="F86" s="140" t="str">
        <f>E17</f>
        <v>SMO MO Poruba</v>
      </c>
      <c r="I86" s="62" t="s">
        <v>37</v>
      </c>
      <c r="J86" s="140" t="str">
        <f>E23</f>
        <v>PROJEKTSTUDIO EUCZ, s.r.o.</v>
      </c>
      <c r="L86" s="40"/>
    </row>
    <row r="87" spans="2:65" s="1" customFormat="1" ht="14.4" customHeight="1">
      <c r="B87" s="40"/>
      <c r="C87" s="62" t="s">
        <v>35</v>
      </c>
      <c r="F87" s="140" t="str">
        <f>IF(E20="","",E20)</f>
        <v>Na základě výběrového řízení</v>
      </c>
      <c r="L87" s="40"/>
    </row>
    <row r="88" spans="2:65" s="1" customFormat="1" ht="10.35" customHeight="1">
      <c r="B88" s="40"/>
      <c r="L88" s="40"/>
    </row>
    <row r="89" spans="2:65" s="10" customFormat="1" ht="29.25" customHeight="1">
      <c r="B89" s="141"/>
      <c r="C89" s="142" t="s">
        <v>177</v>
      </c>
      <c r="D89" s="143" t="s">
        <v>61</v>
      </c>
      <c r="E89" s="143" t="s">
        <v>57</v>
      </c>
      <c r="F89" s="143" t="s">
        <v>178</v>
      </c>
      <c r="G89" s="143" t="s">
        <v>179</v>
      </c>
      <c r="H89" s="143" t="s">
        <v>180</v>
      </c>
      <c r="I89" s="143" t="s">
        <v>181</v>
      </c>
      <c r="J89" s="143" t="s">
        <v>166</v>
      </c>
      <c r="K89" s="144" t="s">
        <v>182</v>
      </c>
      <c r="L89" s="141"/>
      <c r="M89" s="72" t="s">
        <v>183</v>
      </c>
      <c r="N89" s="73" t="s">
        <v>46</v>
      </c>
      <c r="O89" s="73" t="s">
        <v>184</v>
      </c>
      <c r="P89" s="73" t="s">
        <v>185</v>
      </c>
      <c r="Q89" s="73" t="s">
        <v>186</v>
      </c>
      <c r="R89" s="73" t="s">
        <v>187</v>
      </c>
      <c r="S89" s="73" t="s">
        <v>188</v>
      </c>
      <c r="T89" s="74" t="s">
        <v>189</v>
      </c>
    </row>
    <row r="90" spans="2:65" s="1" customFormat="1" ht="29.25" customHeight="1">
      <c r="B90" s="40"/>
      <c r="C90" s="76" t="s">
        <v>167</v>
      </c>
      <c r="J90" s="145">
        <f>BK90</f>
        <v>0</v>
      </c>
      <c r="L90" s="40"/>
      <c r="M90" s="75"/>
      <c r="N90" s="67"/>
      <c r="O90" s="67"/>
      <c r="P90" s="146">
        <f>P91+P143</f>
        <v>354.12693700000005</v>
      </c>
      <c r="Q90" s="67"/>
      <c r="R90" s="146">
        <f>R91+R143</f>
        <v>53.084796749999995</v>
      </c>
      <c r="S90" s="67"/>
      <c r="T90" s="147">
        <f>T91+T143</f>
        <v>0</v>
      </c>
      <c r="AT90" s="25" t="s">
        <v>75</v>
      </c>
      <c r="AU90" s="25" t="s">
        <v>168</v>
      </c>
      <c r="BK90" s="148">
        <f>BK91+BK143</f>
        <v>0</v>
      </c>
    </row>
    <row r="91" spans="2:65" s="11" customFormat="1" ht="37.35" customHeight="1">
      <c r="B91" s="149"/>
      <c r="D91" s="150" t="s">
        <v>75</v>
      </c>
      <c r="E91" s="151" t="s">
        <v>292</v>
      </c>
      <c r="F91" s="151" t="s">
        <v>293</v>
      </c>
      <c r="J91" s="152">
        <f>BK91</f>
        <v>0</v>
      </c>
      <c r="L91" s="149"/>
      <c r="M91" s="153"/>
      <c r="N91" s="154"/>
      <c r="O91" s="154"/>
      <c r="P91" s="155">
        <f>P92+P116+P137+P141</f>
        <v>354.12693700000005</v>
      </c>
      <c r="Q91" s="154"/>
      <c r="R91" s="155">
        <f>R92+R116+R137+R141</f>
        <v>41.456663749999997</v>
      </c>
      <c r="S91" s="154"/>
      <c r="T91" s="156">
        <f>T92+T116+T137+T141</f>
        <v>0</v>
      </c>
      <c r="AR91" s="150" t="s">
        <v>83</v>
      </c>
      <c r="AT91" s="157" t="s">
        <v>75</v>
      </c>
      <c r="AU91" s="157" t="s">
        <v>76</v>
      </c>
      <c r="AY91" s="150" t="s">
        <v>192</v>
      </c>
      <c r="BK91" s="158">
        <f>BK92+BK116+BK137+BK141</f>
        <v>0</v>
      </c>
    </row>
    <row r="92" spans="2:65" s="11" customFormat="1" ht="19.95" customHeight="1">
      <c r="B92" s="149"/>
      <c r="D92" s="150" t="s">
        <v>75</v>
      </c>
      <c r="E92" s="159" t="s">
        <v>83</v>
      </c>
      <c r="F92" s="159" t="s">
        <v>294</v>
      </c>
      <c r="J92" s="160">
        <f>BK92</f>
        <v>0</v>
      </c>
      <c r="L92" s="149"/>
      <c r="M92" s="153"/>
      <c r="N92" s="154"/>
      <c r="O92" s="154"/>
      <c r="P92" s="155">
        <f>SUM(P93:P115)</f>
        <v>298.28139500000003</v>
      </c>
      <c r="Q92" s="154"/>
      <c r="R92" s="155">
        <f>SUM(R93:R115)</f>
        <v>0</v>
      </c>
      <c r="S92" s="154"/>
      <c r="T92" s="156">
        <f>SUM(T93:T115)</f>
        <v>0</v>
      </c>
      <c r="AR92" s="150" t="s">
        <v>83</v>
      </c>
      <c r="AT92" s="157" t="s">
        <v>75</v>
      </c>
      <c r="AU92" s="157" t="s">
        <v>83</v>
      </c>
      <c r="AY92" s="150" t="s">
        <v>192</v>
      </c>
      <c r="BK92" s="158">
        <f>SUM(BK93:BK115)</f>
        <v>0</v>
      </c>
    </row>
    <row r="93" spans="2:65" s="1" customFormat="1" ht="16.5" customHeight="1">
      <c r="B93" s="161"/>
      <c r="C93" s="162" t="s">
        <v>83</v>
      </c>
      <c r="D93" s="162" t="s">
        <v>195</v>
      </c>
      <c r="E93" s="163" t="s">
        <v>307</v>
      </c>
      <c r="F93" s="164" t="s">
        <v>308</v>
      </c>
      <c r="G93" s="165" t="s">
        <v>309</v>
      </c>
      <c r="H93" s="166">
        <v>121.6</v>
      </c>
      <c r="I93" s="167"/>
      <c r="J93" s="167">
        <f>ROUND(I93*H93,2)</f>
        <v>0</v>
      </c>
      <c r="K93" s="164" t="s">
        <v>199</v>
      </c>
      <c r="L93" s="40"/>
      <c r="M93" s="168" t="s">
        <v>5</v>
      </c>
      <c r="N93" s="169" t="s">
        <v>47</v>
      </c>
      <c r="O93" s="170">
        <v>0.187</v>
      </c>
      <c r="P93" s="170">
        <f>O93*H93</f>
        <v>22.7392</v>
      </c>
      <c r="Q93" s="170">
        <v>0</v>
      </c>
      <c r="R93" s="170">
        <f>Q93*H93</f>
        <v>0</v>
      </c>
      <c r="S93" s="170">
        <v>0</v>
      </c>
      <c r="T93" s="171">
        <f>S93*H93</f>
        <v>0</v>
      </c>
      <c r="AR93" s="25" t="s">
        <v>211</v>
      </c>
      <c r="AT93" s="25" t="s">
        <v>195</v>
      </c>
      <c r="AU93" s="25" t="s">
        <v>85</v>
      </c>
      <c r="AY93" s="25" t="s">
        <v>192</v>
      </c>
      <c r="BE93" s="172">
        <f>IF(N93="základní",J93,0)</f>
        <v>0</v>
      </c>
      <c r="BF93" s="172">
        <f>IF(N93="snížená",J93,0)</f>
        <v>0</v>
      </c>
      <c r="BG93" s="172">
        <f>IF(N93="zákl. přenesená",J93,0)</f>
        <v>0</v>
      </c>
      <c r="BH93" s="172">
        <f>IF(N93="sníž. přenesená",J93,0)</f>
        <v>0</v>
      </c>
      <c r="BI93" s="172">
        <f>IF(N93="nulová",J93,0)</f>
        <v>0</v>
      </c>
      <c r="BJ93" s="25" t="s">
        <v>83</v>
      </c>
      <c r="BK93" s="172">
        <f>ROUND(I93*H93,2)</f>
        <v>0</v>
      </c>
      <c r="BL93" s="25" t="s">
        <v>211</v>
      </c>
      <c r="BM93" s="25" t="s">
        <v>1490</v>
      </c>
    </row>
    <row r="94" spans="2:65" s="12" customFormat="1">
      <c r="B94" s="179"/>
      <c r="D94" s="173" t="s">
        <v>299</v>
      </c>
      <c r="E94" s="180" t="s">
        <v>5</v>
      </c>
      <c r="F94" s="181" t="s">
        <v>1491</v>
      </c>
      <c r="H94" s="182">
        <v>121.6</v>
      </c>
      <c r="L94" s="179"/>
      <c r="M94" s="183"/>
      <c r="N94" s="184"/>
      <c r="O94" s="184"/>
      <c r="P94" s="184"/>
      <c r="Q94" s="184"/>
      <c r="R94" s="184"/>
      <c r="S94" s="184"/>
      <c r="T94" s="185"/>
      <c r="AT94" s="180" t="s">
        <v>299</v>
      </c>
      <c r="AU94" s="180" t="s">
        <v>85</v>
      </c>
      <c r="AV94" s="12" t="s">
        <v>85</v>
      </c>
      <c r="AW94" s="12" t="s">
        <v>39</v>
      </c>
      <c r="AX94" s="12" t="s">
        <v>76</v>
      </c>
      <c r="AY94" s="180" t="s">
        <v>192</v>
      </c>
    </row>
    <row r="95" spans="2:65" s="13" customFormat="1">
      <c r="B95" s="186"/>
      <c r="D95" s="173" t="s">
        <v>299</v>
      </c>
      <c r="E95" s="187" t="s">
        <v>5</v>
      </c>
      <c r="F95" s="188" t="s">
        <v>301</v>
      </c>
      <c r="H95" s="189">
        <v>121.6</v>
      </c>
      <c r="L95" s="186"/>
      <c r="M95" s="190"/>
      <c r="N95" s="191"/>
      <c r="O95" s="191"/>
      <c r="P95" s="191"/>
      <c r="Q95" s="191"/>
      <c r="R95" s="191"/>
      <c r="S95" s="191"/>
      <c r="T95" s="192"/>
      <c r="AT95" s="187" t="s">
        <v>299</v>
      </c>
      <c r="AU95" s="187" t="s">
        <v>85</v>
      </c>
      <c r="AV95" s="13" t="s">
        <v>211</v>
      </c>
      <c r="AW95" s="13" t="s">
        <v>39</v>
      </c>
      <c r="AX95" s="13" t="s">
        <v>83</v>
      </c>
      <c r="AY95" s="187" t="s">
        <v>192</v>
      </c>
    </row>
    <row r="96" spans="2:65" s="1" customFormat="1" ht="16.5" customHeight="1">
      <c r="B96" s="161"/>
      <c r="C96" s="162" t="s">
        <v>85</v>
      </c>
      <c r="D96" s="162" t="s">
        <v>195</v>
      </c>
      <c r="E96" s="163" t="s">
        <v>1492</v>
      </c>
      <c r="F96" s="164" t="s">
        <v>1493</v>
      </c>
      <c r="G96" s="165" t="s">
        <v>309</v>
      </c>
      <c r="H96" s="166">
        <v>261.94499999999999</v>
      </c>
      <c r="I96" s="167"/>
      <c r="J96" s="167">
        <f>ROUND(I96*H96,2)</f>
        <v>0</v>
      </c>
      <c r="K96" s="164" t="s">
        <v>199</v>
      </c>
      <c r="L96" s="40"/>
      <c r="M96" s="168" t="s">
        <v>5</v>
      </c>
      <c r="N96" s="169" t="s">
        <v>47</v>
      </c>
      <c r="O96" s="170">
        <v>0.46700000000000003</v>
      </c>
      <c r="P96" s="170">
        <f>O96*H96</f>
        <v>122.328315</v>
      </c>
      <c r="Q96" s="170">
        <v>0</v>
      </c>
      <c r="R96" s="170">
        <f>Q96*H96</f>
        <v>0</v>
      </c>
      <c r="S96" s="170">
        <v>0</v>
      </c>
      <c r="T96" s="171">
        <f>S96*H96</f>
        <v>0</v>
      </c>
      <c r="AR96" s="25" t="s">
        <v>211</v>
      </c>
      <c r="AT96" s="25" t="s">
        <v>195</v>
      </c>
      <c r="AU96" s="25" t="s">
        <v>85</v>
      </c>
      <c r="AY96" s="25" t="s">
        <v>192</v>
      </c>
      <c r="BE96" s="172">
        <f>IF(N96="základní",J96,0)</f>
        <v>0</v>
      </c>
      <c r="BF96" s="172">
        <f>IF(N96="snížená",J96,0)</f>
        <v>0</v>
      </c>
      <c r="BG96" s="172">
        <f>IF(N96="zákl. přenesená",J96,0)</f>
        <v>0</v>
      </c>
      <c r="BH96" s="172">
        <f>IF(N96="sníž. přenesená",J96,0)</f>
        <v>0</v>
      </c>
      <c r="BI96" s="172">
        <f>IF(N96="nulová",J96,0)</f>
        <v>0</v>
      </c>
      <c r="BJ96" s="25" t="s">
        <v>83</v>
      </c>
      <c r="BK96" s="172">
        <f>ROUND(I96*H96,2)</f>
        <v>0</v>
      </c>
      <c r="BL96" s="25" t="s">
        <v>211</v>
      </c>
      <c r="BM96" s="25" t="s">
        <v>1494</v>
      </c>
    </row>
    <row r="97" spans="2:65" s="14" customFormat="1">
      <c r="B97" s="193"/>
      <c r="D97" s="173" t="s">
        <v>299</v>
      </c>
      <c r="E97" s="194" t="s">
        <v>5</v>
      </c>
      <c r="F97" s="195" t="s">
        <v>1495</v>
      </c>
      <c r="H97" s="194" t="s">
        <v>5</v>
      </c>
      <c r="L97" s="193"/>
      <c r="M97" s="196"/>
      <c r="N97" s="197"/>
      <c r="O97" s="197"/>
      <c r="P97" s="197"/>
      <c r="Q97" s="197"/>
      <c r="R97" s="197"/>
      <c r="S97" s="197"/>
      <c r="T97" s="198"/>
      <c r="AT97" s="194" t="s">
        <v>299</v>
      </c>
      <c r="AU97" s="194" t="s">
        <v>85</v>
      </c>
      <c r="AV97" s="14" t="s">
        <v>83</v>
      </c>
      <c r="AW97" s="14" t="s">
        <v>39</v>
      </c>
      <c r="AX97" s="14" t="s">
        <v>76</v>
      </c>
      <c r="AY97" s="194" t="s">
        <v>192</v>
      </c>
    </row>
    <row r="98" spans="2:65" s="12" customFormat="1">
      <c r="B98" s="179"/>
      <c r="D98" s="173" t="s">
        <v>299</v>
      </c>
      <c r="E98" s="180" t="s">
        <v>5</v>
      </c>
      <c r="F98" s="181" t="s">
        <v>1496</v>
      </c>
      <c r="H98" s="182">
        <v>261.94499999999999</v>
      </c>
      <c r="L98" s="179"/>
      <c r="M98" s="183"/>
      <c r="N98" s="184"/>
      <c r="O98" s="184"/>
      <c r="P98" s="184"/>
      <c r="Q98" s="184"/>
      <c r="R98" s="184"/>
      <c r="S98" s="184"/>
      <c r="T98" s="185"/>
      <c r="AT98" s="180" t="s">
        <v>299</v>
      </c>
      <c r="AU98" s="180" t="s">
        <v>85</v>
      </c>
      <c r="AV98" s="12" t="s">
        <v>85</v>
      </c>
      <c r="AW98" s="12" t="s">
        <v>39</v>
      </c>
      <c r="AX98" s="12" t="s">
        <v>76</v>
      </c>
      <c r="AY98" s="180" t="s">
        <v>192</v>
      </c>
    </row>
    <row r="99" spans="2:65" s="13" customFormat="1">
      <c r="B99" s="186"/>
      <c r="D99" s="173" t="s">
        <v>299</v>
      </c>
      <c r="E99" s="187" t="s">
        <v>5</v>
      </c>
      <c r="F99" s="188" t="s">
        <v>301</v>
      </c>
      <c r="H99" s="189">
        <v>261.94499999999999</v>
      </c>
      <c r="L99" s="186"/>
      <c r="M99" s="190"/>
      <c r="N99" s="191"/>
      <c r="O99" s="191"/>
      <c r="P99" s="191"/>
      <c r="Q99" s="191"/>
      <c r="R99" s="191"/>
      <c r="S99" s="191"/>
      <c r="T99" s="192"/>
      <c r="AT99" s="187" t="s">
        <v>299</v>
      </c>
      <c r="AU99" s="187" t="s">
        <v>85</v>
      </c>
      <c r="AV99" s="13" t="s">
        <v>211</v>
      </c>
      <c r="AW99" s="13" t="s">
        <v>39</v>
      </c>
      <c r="AX99" s="13" t="s">
        <v>83</v>
      </c>
      <c r="AY99" s="187" t="s">
        <v>192</v>
      </c>
    </row>
    <row r="100" spans="2:65" s="1" customFormat="1" ht="16.5" customHeight="1">
      <c r="B100" s="161"/>
      <c r="C100" s="162" t="s">
        <v>102</v>
      </c>
      <c r="D100" s="162" t="s">
        <v>195</v>
      </c>
      <c r="E100" s="163" t="s">
        <v>319</v>
      </c>
      <c r="F100" s="164" t="s">
        <v>320</v>
      </c>
      <c r="G100" s="165" t="s">
        <v>309</v>
      </c>
      <c r="H100" s="166">
        <v>497.99</v>
      </c>
      <c r="I100" s="167"/>
      <c r="J100" s="167">
        <f>ROUND(I100*H100,2)</f>
        <v>0</v>
      </c>
      <c r="K100" s="164" t="s">
        <v>199</v>
      </c>
      <c r="L100" s="40"/>
      <c r="M100" s="168" t="s">
        <v>5</v>
      </c>
      <c r="N100" s="169" t="s">
        <v>47</v>
      </c>
      <c r="O100" s="170">
        <v>7.3999999999999996E-2</v>
      </c>
      <c r="P100" s="170">
        <f>O100*H100</f>
        <v>36.851259999999996</v>
      </c>
      <c r="Q100" s="170">
        <v>0</v>
      </c>
      <c r="R100" s="170">
        <f>Q100*H100</f>
        <v>0</v>
      </c>
      <c r="S100" s="170">
        <v>0</v>
      </c>
      <c r="T100" s="171">
        <f>S100*H100</f>
        <v>0</v>
      </c>
      <c r="AR100" s="25" t="s">
        <v>211</v>
      </c>
      <c r="AT100" s="25" t="s">
        <v>195</v>
      </c>
      <c r="AU100" s="25" t="s">
        <v>85</v>
      </c>
      <c r="AY100" s="25" t="s">
        <v>192</v>
      </c>
      <c r="BE100" s="172">
        <f>IF(N100="základní",J100,0)</f>
        <v>0</v>
      </c>
      <c r="BF100" s="172">
        <f>IF(N100="snížená",J100,0)</f>
        <v>0</v>
      </c>
      <c r="BG100" s="172">
        <f>IF(N100="zákl. přenesená",J100,0)</f>
        <v>0</v>
      </c>
      <c r="BH100" s="172">
        <f>IF(N100="sníž. přenesená",J100,0)</f>
        <v>0</v>
      </c>
      <c r="BI100" s="172">
        <f>IF(N100="nulová",J100,0)</f>
        <v>0</v>
      </c>
      <c r="BJ100" s="25" t="s">
        <v>83</v>
      </c>
      <c r="BK100" s="172">
        <f>ROUND(I100*H100,2)</f>
        <v>0</v>
      </c>
      <c r="BL100" s="25" t="s">
        <v>211</v>
      </c>
      <c r="BM100" s="25" t="s">
        <v>1497</v>
      </c>
    </row>
    <row r="101" spans="2:65" s="12" customFormat="1">
      <c r="B101" s="179"/>
      <c r="D101" s="173" t="s">
        <v>299</v>
      </c>
      <c r="E101" s="180" t="s">
        <v>5</v>
      </c>
      <c r="F101" s="181" t="s">
        <v>1498</v>
      </c>
      <c r="H101" s="182">
        <v>497.99</v>
      </c>
      <c r="L101" s="179"/>
      <c r="M101" s="183"/>
      <c r="N101" s="184"/>
      <c r="O101" s="184"/>
      <c r="P101" s="184"/>
      <c r="Q101" s="184"/>
      <c r="R101" s="184"/>
      <c r="S101" s="184"/>
      <c r="T101" s="185"/>
      <c r="AT101" s="180" t="s">
        <v>299</v>
      </c>
      <c r="AU101" s="180" t="s">
        <v>85</v>
      </c>
      <c r="AV101" s="12" t="s">
        <v>85</v>
      </c>
      <c r="AW101" s="12" t="s">
        <v>39</v>
      </c>
      <c r="AX101" s="12" t="s">
        <v>76</v>
      </c>
      <c r="AY101" s="180" t="s">
        <v>192</v>
      </c>
    </row>
    <row r="102" spans="2:65" s="13" customFormat="1">
      <c r="B102" s="186"/>
      <c r="D102" s="173" t="s">
        <v>299</v>
      </c>
      <c r="E102" s="187" t="s">
        <v>5</v>
      </c>
      <c r="F102" s="188" t="s">
        <v>301</v>
      </c>
      <c r="H102" s="189">
        <v>497.99</v>
      </c>
      <c r="L102" s="186"/>
      <c r="M102" s="190"/>
      <c r="N102" s="191"/>
      <c r="O102" s="191"/>
      <c r="P102" s="191"/>
      <c r="Q102" s="191"/>
      <c r="R102" s="191"/>
      <c r="S102" s="191"/>
      <c r="T102" s="192"/>
      <c r="AT102" s="187" t="s">
        <v>299</v>
      </c>
      <c r="AU102" s="187" t="s">
        <v>85</v>
      </c>
      <c r="AV102" s="13" t="s">
        <v>211</v>
      </c>
      <c r="AW102" s="13" t="s">
        <v>39</v>
      </c>
      <c r="AX102" s="13" t="s">
        <v>83</v>
      </c>
      <c r="AY102" s="187" t="s">
        <v>192</v>
      </c>
    </row>
    <row r="103" spans="2:65" s="1" customFormat="1" ht="16.5" customHeight="1">
      <c r="B103" s="161"/>
      <c r="C103" s="162" t="s">
        <v>211</v>
      </c>
      <c r="D103" s="162" t="s">
        <v>195</v>
      </c>
      <c r="E103" s="163" t="s">
        <v>323</v>
      </c>
      <c r="F103" s="164" t="s">
        <v>324</v>
      </c>
      <c r="G103" s="165" t="s">
        <v>309</v>
      </c>
      <c r="H103" s="166">
        <v>134.55000000000001</v>
      </c>
      <c r="I103" s="167"/>
      <c r="J103" s="167">
        <f>ROUND(I103*H103,2)</f>
        <v>0</v>
      </c>
      <c r="K103" s="164" t="s">
        <v>199</v>
      </c>
      <c r="L103" s="40"/>
      <c r="M103" s="168" t="s">
        <v>5</v>
      </c>
      <c r="N103" s="169" t="s">
        <v>47</v>
      </c>
      <c r="O103" s="170">
        <v>8.3000000000000004E-2</v>
      </c>
      <c r="P103" s="170">
        <f>O103*H103</f>
        <v>11.167650000000002</v>
      </c>
      <c r="Q103" s="170">
        <v>0</v>
      </c>
      <c r="R103" s="170">
        <f>Q103*H103</f>
        <v>0</v>
      </c>
      <c r="S103" s="170">
        <v>0</v>
      </c>
      <c r="T103" s="171">
        <f>S103*H103</f>
        <v>0</v>
      </c>
      <c r="AR103" s="25" t="s">
        <v>211</v>
      </c>
      <c r="AT103" s="25" t="s">
        <v>195</v>
      </c>
      <c r="AU103" s="25" t="s">
        <v>85</v>
      </c>
      <c r="AY103" s="25" t="s">
        <v>192</v>
      </c>
      <c r="BE103" s="172">
        <f>IF(N103="základní",J103,0)</f>
        <v>0</v>
      </c>
      <c r="BF103" s="172">
        <f>IF(N103="snížená",J103,0)</f>
        <v>0</v>
      </c>
      <c r="BG103" s="172">
        <f>IF(N103="zákl. přenesená",J103,0)</f>
        <v>0</v>
      </c>
      <c r="BH103" s="172">
        <f>IF(N103="sníž. přenesená",J103,0)</f>
        <v>0</v>
      </c>
      <c r="BI103" s="172">
        <f>IF(N103="nulová",J103,0)</f>
        <v>0</v>
      </c>
      <c r="BJ103" s="25" t="s">
        <v>83</v>
      </c>
      <c r="BK103" s="172">
        <f>ROUND(I103*H103,2)</f>
        <v>0</v>
      </c>
      <c r="BL103" s="25" t="s">
        <v>211</v>
      </c>
      <c r="BM103" s="25" t="s">
        <v>1499</v>
      </c>
    </row>
    <row r="104" spans="2:65" s="12" customFormat="1">
      <c r="B104" s="179"/>
      <c r="D104" s="173" t="s">
        <v>299</v>
      </c>
      <c r="E104" s="180" t="s">
        <v>5</v>
      </c>
      <c r="F104" s="181" t="s">
        <v>1500</v>
      </c>
      <c r="H104" s="182">
        <v>121.6</v>
      </c>
      <c r="L104" s="179"/>
      <c r="M104" s="183"/>
      <c r="N104" s="184"/>
      <c r="O104" s="184"/>
      <c r="P104" s="184"/>
      <c r="Q104" s="184"/>
      <c r="R104" s="184"/>
      <c r="S104" s="184"/>
      <c r="T104" s="185"/>
      <c r="AT104" s="180" t="s">
        <v>299</v>
      </c>
      <c r="AU104" s="180" t="s">
        <v>85</v>
      </c>
      <c r="AV104" s="12" t="s">
        <v>85</v>
      </c>
      <c r="AW104" s="12" t="s">
        <v>39</v>
      </c>
      <c r="AX104" s="12" t="s">
        <v>76</v>
      </c>
      <c r="AY104" s="180" t="s">
        <v>192</v>
      </c>
    </row>
    <row r="105" spans="2:65" s="12" customFormat="1">
      <c r="B105" s="179"/>
      <c r="D105" s="173" t="s">
        <v>299</v>
      </c>
      <c r="E105" s="180" t="s">
        <v>5</v>
      </c>
      <c r="F105" s="181" t="s">
        <v>1501</v>
      </c>
      <c r="H105" s="182">
        <v>12.95</v>
      </c>
      <c r="L105" s="179"/>
      <c r="M105" s="183"/>
      <c r="N105" s="184"/>
      <c r="O105" s="184"/>
      <c r="P105" s="184"/>
      <c r="Q105" s="184"/>
      <c r="R105" s="184"/>
      <c r="S105" s="184"/>
      <c r="T105" s="185"/>
      <c r="AT105" s="180" t="s">
        <v>299</v>
      </c>
      <c r="AU105" s="180" t="s">
        <v>85</v>
      </c>
      <c r="AV105" s="12" t="s">
        <v>85</v>
      </c>
      <c r="AW105" s="12" t="s">
        <v>39</v>
      </c>
      <c r="AX105" s="12" t="s">
        <v>76</v>
      </c>
      <c r="AY105" s="180" t="s">
        <v>192</v>
      </c>
    </row>
    <row r="106" spans="2:65" s="13" customFormat="1">
      <c r="B106" s="186"/>
      <c r="D106" s="173" t="s">
        <v>299</v>
      </c>
      <c r="E106" s="187" t="s">
        <v>5</v>
      </c>
      <c r="F106" s="188" t="s">
        <v>301</v>
      </c>
      <c r="H106" s="189">
        <v>134.55000000000001</v>
      </c>
      <c r="L106" s="186"/>
      <c r="M106" s="190"/>
      <c r="N106" s="191"/>
      <c r="O106" s="191"/>
      <c r="P106" s="191"/>
      <c r="Q106" s="191"/>
      <c r="R106" s="191"/>
      <c r="S106" s="191"/>
      <c r="T106" s="192"/>
      <c r="AT106" s="187" t="s">
        <v>299</v>
      </c>
      <c r="AU106" s="187" t="s">
        <v>85</v>
      </c>
      <c r="AV106" s="13" t="s">
        <v>211</v>
      </c>
      <c r="AW106" s="13" t="s">
        <v>39</v>
      </c>
      <c r="AX106" s="13" t="s">
        <v>83</v>
      </c>
      <c r="AY106" s="187" t="s">
        <v>192</v>
      </c>
    </row>
    <row r="107" spans="2:65" s="1" customFormat="1" ht="25.5" customHeight="1">
      <c r="B107" s="161"/>
      <c r="C107" s="162" t="s">
        <v>191</v>
      </c>
      <c r="D107" s="162" t="s">
        <v>195</v>
      </c>
      <c r="E107" s="163" t="s">
        <v>329</v>
      </c>
      <c r="F107" s="164" t="s">
        <v>330</v>
      </c>
      <c r="G107" s="165" t="s">
        <v>309</v>
      </c>
      <c r="H107" s="166">
        <v>1345.5</v>
      </c>
      <c r="I107" s="167"/>
      <c r="J107" s="167">
        <f>ROUND(I107*H107,2)</f>
        <v>0</v>
      </c>
      <c r="K107" s="164" t="s">
        <v>199</v>
      </c>
      <c r="L107" s="40"/>
      <c r="M107" s="168" t="s">
        <v>5</v>
      </c>
      <c r="N107" s="169" t="s">
        <v>47</v>
      </c>
      <c r="O107" s="170">
        <v>4.0000000000000001E-3</v>
      </c>
      <c r="P107" s="170">
        <f>O107*H107</f>
        <v>5.3819999999999997</v>
      </c>
      <c r="Q107" s="170">
        <v>0</v>
      </c>
      <c r="R107" s="170">
        <f>Q107*H107</f>
        <v>0</v>
      </c>
      <c r="S107" s="170">
        <v>0</v>
      </c>
      <c r="T107" s="171">
        <f>S107*H107</f>
        <v>0</v>
      </c>
      <c r="AR107" s="25" t="s">
        <v>211</v>
      </c>
      <c r="AT107" s="25" t="s">
        <v>195</v>
      </c>
      <c r="AU107" s="25" t="s">
        <v>85</v>
      </c>
      <c r="AY107" s="25" t="s">
        <v>192</v>
      </c>
      <c r="BE107" s="172">
        <f>IF(N107="základní",J107,0)</f>
        <v>0</v>
      </c>
      <c r="BF107" s="172">
        <f>IF(N107="snížená",J107,0)</f>
        <v>0</v>
      </c>
      <c r="BG107" s="172">
        <f>IF(N107="zákl. přenesená",J107,0)</f>
        <v>0</v>
      </c>
      <c r="BH107" s="172">
        <f>IF(N107="sníž. přenesená",J107,0)</f>
        <v>0</v>
      </c>
      <c r="BI107" s="172">
        <f>IF(N107="nulová",J107,0)</f>
        <v>0</v>
      </c>
      <c r="BJ107" s="25" t="s">
        <v>83</v>
      </c>
      <c r="BK107" s="172">
        <f>ROUND(I107*H107,2)</f>
        <v>0</v>
      </c>
      <c r="BL107" s="25" t="s">
        <v>211</v>
      </c>
      <c r="BM107" s="25" t="s">
        <v>1502</v>
      </c>
    </row>
    <row r="108" spans="2:65" s="12" customFormat="1">
      <c r="B108" s="179"/>
      <c r="D108" s="173" t="s">
        <v>299</v>
      </c>
      <c r="F108" s="181" t="s">
        <v>1503</v>
      </c>
      <c r="H108" s="182">
        <v>1345.5</v>
      </c>
      <c r="L108" s="179"/>
      <c r="M108" s="183"/>
      <c r="N108" s="184"/>
      <c r="O108" s="184"/>
      <c r="P108" s="184"/>
      <c r="Q108" s="184"/>
      <c r="R108" s="184"/>
      <c r="S108" s="184"/>
      <c r="T108" s="185"/>
      <c r="AT108" s="180" t="s">
        <v>299</v>
      </c>
      <c r="AU108" s="180" t="s">
        <v>85</v>
      </c>
      <c r="AV108" s="12" t="s">
        <v>85</v>
      </c>
      <c r="AW108" s="12" t="s">
        <v>6</v>
      </c>
      <c r="AX108" s="12" t="s">
        <v>83</v>
      </c>
      <c r="AY108" s="180" t="s">
        <v>192</v>
      </c>
    </row>
    <row r="109" spans="2:65" s="1" customFormat="1" ht="16.5" customHeight="1">
      <c r="B109" s="161"/>
      <c r="C109" s="162" t="s">
        <v>222</v>
      </c>
      <c r="D109" s="162" t="s">
        <v>195</v>
      </c>
      <c r="E109" s="163" t="s">
        <v>333</v>
      </c>
      <c r="F109" s="164" t="s">
        <v>334</v>
      </c>
      <c r="G109" s="165" t="s">
        <v>309</v>
      </c>
      <c r="H109" s="166">
        <v>134.55000000000001</v>
      </c>
      <c r="I109" s="167"/>
      <c r="J109" s="167">
        <f>ROUND(I109*H109,2)</f>
        <v>0</v>
      </c>
      <c r="K109" s="164" t="s">
        <v>199</v>
      </c>
      <c r="L109" s="40"/>
      <c r="M109" s="168" t="s">
        <v>5</v>
      </c>
      <c r="N109" s="169" t="s">
        <v>47</v>
      </c>
      <c r="O109" s="170">
        <v>8.9999999999999993E-3</v>
      </c>
      <c r="P109" s="170">
        <f>O109*H109</f>
        <v>1.21095</v>
      </c>
      <c r="Q109" s="170">
        <v>0</v>
      </c>
      <c r="R109" s="170">
        <f>Q109*H109</f>
        <v>0</v>
      </c>
      <c r="S109" s="170">
        <v>0</v>
      </c>
      <c r="T109" s="171">
        <f>S109*H109</f>
        <v>0</v>
      </c>
      <c r="AR109" s="25" t="s">
        <v>211</v>
      </c>
      <c r="AT109" s="25" t="s">
        <v>195</v>
      </c>
      <c r="AU109" s="25" t="s">
        <v>85</v>
      </c>
      <c r="AY109" s="25" t="s">
        <v>192</v>
      </c>
      <c r="BE109" s="172">
        <f>IF(N109="základní",J109,0)</f>
        <v>0</v>
      </c>
      <c r="BF109" s="172">
        <f>IF(N109="snížená",J109,0)</f>
        <v>0</v>
      </c>
      <c r="BG109" s="172">
        <f>IF(N109="zákl. přenesená",J109,0)</f>
        <v>0</v>
      </c>
      <c r="BH109" s="172">
        <f>IF(N109="sníž. přenesená",J109,0)</f>
        <v>0</v>
      </c>
      <c r="BI109" s="172">
        <f>IF(N109="nulová",J109,0)</f>
        <v>0</v>
      </c>
      <c r="BJ109" s="25" t="s">
        <v>83</v>
      </c>
      <c r="BK109" s="172">
        <f>ROUND(I109*H109,2)</f>
        <v>0</v>
      </c>
      <c r="BL109" s="25" t="s">
        <v>211</v>
      </c>
      <c r="BM109" s="25" t="s">
        <v>1504</v>
      </c>
    </row>
    <row r="110" spans="2:65" s="1" customFormat="1" ht="16.5" customHeight="1">
      <c r="B110" s="161"/>
      <c r="C110" s="162" t="s">
        <v>229</v>
      </c>
      <c r="D110" s="162" t="s">
        <v>195</v>
      </c>
      <c r="E110" s="163" t="s">
        <v>336</v>
      </c>
      <c r="F110" s="164" t="s">
        <v>337</v>
      </c>
      <c r="G110" s="165" t="s">
        <v>338</v>
      </c>
      <c r="H110" s="166">
        <v>242.19</v>
      </c>
      <c r="I110" s="167"/>
      <c r="J110" s="167">
        <f>ROUND(I110*H110,2)</f>
        <v>0</v>
      </c>
      <c r="K110" s="164" t="s">
        <v>199</v>
      </c>
      <c r="L110" s="40"/>
      <c r="M110" s="168" t="s">
        <v>5</v>
      </c>
      <c r="N110" s="169" t="s">
        <v>47</v>
      </c>
      <c r="O110" s="170">
        <v>0</v>
      </c>
      <c r="P110" s="170">
        <f>O110*H110</f>
        <v>0</v>
      </c>
      <c r="Q110" s="170">
        <v>0</v>
      </c>
      <c r="R110" s="170">
        <f>Q110*H110</f>
        <v>0</v>
      </c>
      <c r="S110" s="170">
        <v>0</v>
      </c>
      <c r="T110" s="171">
        <f>S110*H110</f>
        <v>0</v>
      </c>
      <c r="AR110" s="25" t="s">
        <v>211</v>
      </c>
      <c r="AT110" s="25" t="s">
        <v>195</v>
      </c>
      <c r="AU110" s="25" t="s">
        <v>85</v>
      </c>
      <c r="AY110" s="25" t="s">
        <v>192</v>
      </c>
      <c r="BE110" s="172">
        <f>IF(N110="základní",J110,0)</f>
        <v>0</v>
      </c>
      <c r="BF110" s="172">
        <f>IF(N110="snížená",J110,0)</f>
        <v>0</v>
      </c>
      <c r="BG110" s="172">
        <f>IF(N110="zákl. přenesená",J110,0)</f>
        <v>0</v>
      </c>
      <c r="BH110" s="172">
        <f>IF(N110="sníž. přenesená",J110,0)</f>
        <v>0</v>
      </c>
      <c r="BI110" s="172">
        <f>IF(N110="nulová",J110,0)</f>
        <v>0</v>
      </c>
      <c r="BJ110" s="25" t="s">
        <v>83</v>
      </c>
      <c r="BK110" s="172">
        <f>ROUND(I110*H110,2)</f>
        <v>0</v>
      </c>
      <c r="BL110" s="25" t="s">
        <v>211</v>
      </c>
      <c r="BM110" s="25" t="s">
        <v>1505</v>
      </c>
    </row>
    <row r="111" spans="2:65" s="12" customFormat="1">
      <c r="B111" s="179"/>
      <c r="D111" s="173" t="s">
        <v>299</v>
      </c>
      <c r="F111" s="181" t="s">
        <v>1506</v>
      </c>
      <c r="H111" s="182">
        <v>242.19</v>
      </c>
      <c r="L111" s="179"/>
      <c r="M111" s="183"/>
      <c r="N111" s="184"/>
      <c r="O111" s="184"/>
      <c r="P111" s="184"/>
      <c r="Q111" s="184"/>
      <c r="R111" s="184"/>
      <c r="S111" s="184"/>
      <c r="T111" s="185"/>
      <c r="AT111" s="180" t="s">
        <v>299</v>
      </c>
      <c r="AU111" s="180" t="s">
        <v>85</v>
      </c>
      <c r="AV111" s="12" t="s">
        <v>85</v>
      </c>
      <c r="AW111" s="12" t="s">
        <v>6</v>
      </c>
      <c r="AX111" s="12" t="s">
        <v>83</v>
      </c>
      <c r="AY111" s="180" t="s">
        <v>192</v>
      </c>
    </row>
    <row r="112" spans="2:65" s="1" customFormat="1" ht="16.5" customHeight="1">
      <c r="B112" s="161"/>
      <c r="C112" s="162" t="s">
        <v>234</v>
      </c>
      <c r="D112" s="162" t="s">
        <v>195</v>
      </c>
      <c r="E112" s="163" t="s">
        <v>341</v>
      </c>
      <c r="F112" s="164" t="s">
        <v>342</v>
      </c>
      <c r="G112" s="165" t="s">
        <v>309</v>
      </c>
      <c r="H112" s="166">
        <v>248.995</v>
      </c>
      <c r="I112" s="167"/>
      <c r="J112" s="167">
        <f>ROUND(I112*H112,2)</f>
        <v>0</v>
      </c>
      <c r="K112" s="164" t="s">
        <v>199</v>
      </c>
      <c r="L112" s="40"/>
      <c r="M112" s="168" t="s">
        <v>5</v>
      </c>
      <c r="N112" s="169" t="s">
        <v>47</v>
      </c>
      <c r="O112" s="170">
        <v>0.29899999999999999</v>
      </c>
      <c r="P112" s="170">
        <f>O112*H112</f>
        <v>74.449505000000002</v>
      </c>
      <c r="Q112" s="170">
        <v>0</v>
      </c>
      <c r="R112" s="170">
        <f>Q112*H112</f>
        <v>0</v>
      </c>
      <c r="S112" s="170">
        <v>0</v>
      </c>
      <c r="T112" s="171">
        <f>S112*H112</f>
        <v>0</v>
      </c>
      <c r="AR112" s="25" t="s">
        <v>211</v>
      </c>
      <c r="AT112" s="25" t="s">
        <v>195</v>
      </c>
      <c r="AU112" s="25" t="s">
        <v>85</v>
      </c>
      <c r="AY112" s="25" t="s">
        <v>192</v>
      </c>
      <c r="BE112" s="172">
        <f>IF(N112="základní",J112,0)</f>
        <v>0</v>
      </c>
      <c r="BF112" s="172">
        <f>IF(N112="snížená",J112,0)</f>
        <v>0</v>
      </c>
      <c r="BG112" s="172">
        <f>IF(N112="zákl. přenesená",J112,0)</f>
        <v>0</v>
      </c>
      <c r="BH112" s="172">
        <f>IF(N112="sníž. přenesená",J112,0)</f>
        <v>0</v>
      </c>
      <c r="BI112" s="172">
        <f>IF(N112="nulová",J112,0)</f>
        <v>0</v>
      </c>
      <c r="BJ112" s="25" t="s">
        <v>83</v>
      </c>
      <c r="BK112" s="172">
        <f>ROUND(I112*H112,2)</f>
        <v>0</v>
      </c>
      <c r="BL112" s="25" t="s">
        <v>211</v>
      </c>
      <c r="BM112" s="25" t="s">
        <v>1507</v>
      </c>
    </row>
    <row r="113" spans="2:65" s="12" customFormat="1">
      <c r="B113" s="179"/>
      <c r="D113" s="173" t="s">
        <v>299</v>
      </c>
      <c r="E113" s="180" t="s">
        <v>5</v>
      </c>
      <c r="F113" s="181" t="s">
        <v>1508</v>
      </c>
      <c r="H113" s="182">
        <v>248.995</v>
      </c>
      <c r="L113" s="179"/>
      <c r="M113" s="183"/>
      <c r="N113" s="184"/>
      <c r="O113" s="184"/>
      <c r="P113" s="184"/>
      <c r="Q113" s="184"/>
      <c r="R113" s="184"/>
      <c r="S113" s="184"/>
      <c r="T113" s="185"/>
      <c r="AT113" s="180" t="s">
        <v>299</v>
      </c>
      <c r="AU113" s="180" t="s">
        <v>85</v>
      </c>
      <c r="AV113" s="12" t="s">
        <v>85</v>
      </c>
      <c r="AW113" s="12" t="s">
        <v>39</v>
      </c>
      <c r="AX113" s="12" t="s">
        <v>76</v>
      </c>
      <c r="AY113" s="180" t="s">
        <v>192</v>
      </c>
    </row>
    <row r="114" spans="2:65" s="13" customFormat="1">
      <c r="B114" s="186"/>
      <c r="D114" s="173" t="s">
        <v>299</v>
      </c>
      <c r="E114" s="187" t="s">
        <v>5</v>
      </c>
      <c r="F114" s="188" t="s">
        <v>301</v>
      </c>
      <c r="H114" s="189">
        <v>248.995</v>
      </c>
      <c r="L114" s="186"/>
      <c r="M114" s="190"/>
      <c r="N114" s="191"/>
      <c r="O114" s="191"/>
      <c r="P114" s="191"/>
      <c r="Q114" s="191"/>
      <c r="R114" s="191"/>
      <c r="S114" s="191"/>
      <c r="T114" s="192"/>
      <c r="AT114" s="187" t="s">
        <v>299</v>
      </c>
      <c r="AU114" s="187" t="s">
        <v>85</v>
      </c>
      <c r="AV114" s="13" t="s">
        <v>211</v>
      </c>
      <c r="AW114" s="13" t="s">
        <v>39</v>
      </c>
      <c r="AX114" s="13" t="s">
        <v>83</v>
      </c>
      <c r="AY114" s="187" t="s">
        <v>192</v>
      </c>
    </row>
    <row r="115" spans="2:65" s="1" customFormat="1" ht="16.5" customHeight="1">
      <c r="B115" s="161"/>
      <c r="C115" s="162" t="s">
        <v>241</v>
      </c>
      <c r="D115" s="162" t="s">
        <v>195</v>
      </c>
      <c r="E115" s="163" t="s">
        <v>400</v>
      </c>
      <c r="F115" s="164" t="s">
        <v>401</v>
      </c>
      <c r="G115" s="165" t="s">
        <v>309</v>
      </c>
      <c r="H115" s="166">
        <v>248.995</v>
      </c>
      <c r="I115" s="167"/>
      <c r="J115" s="167">
        <f>ROUND(I115*H115,2)</f>
        <v>0</v>
      </c>
      <c r="K115" s="164" t="s">
        <v>199</v>
      </c>
      <c r="L115" s="40"/>
      <c r="M115" s="168" t="s">
        <v>5</v>
      </c>
      <c r="N115" s="169" t="s">
        <v>47</v>
      </c>
      <c r="O115" s="170">
        <v>9.7000000000000003E-2</v>
      </c>
      <c r="P115" s="170">
        <f>O115*H115</f>
        <v>24.152515000000001</v>
      </c>
      <c r="Q115" s="170">
        <v>0</v>
      </c>
      <c r="R115" s="170">
        <f>Q115*H115</f>
        <v>0</v>
      </c>
      <c r="S115" s="170">
        <v>0</v>
      </c>
      <c r="T115" s="171">
        <f>S115*H115</f>
        <v>0</v>
      </c>
      <c r="AR115" s="25" t="s">
        <v>402</v>
      </c>
      <c r="AT115" s="25" t="s">
        <v>195</v>
      </c>
      <c r="AU115" s="25" t="s">
        <v>85</v>
      </c>
      <c r="AY115" s="25" t="s">
        <v>192</v>
      </c>
      <c r="BE115" s="172">
        <f>IF(N115="základní",J115,0)</f>
        <v>0</v>
      </c>
      <c r="BF115" s="172">
        <f>IF(N115="snížená",J115,0)</f>
        <v>0</v>
      </c>
      <c r="BG115" s="172">
        <f>IF(N115="zákl. přenesená",J115,0)</f>
        <v>0</v>
      </c>
      <c r="BH115" s="172">
        <f>IF(N115="sníž. přenesená",J115,0)</f>
        <v>0</v>
      </c>
      <c r="BI115" s="172">
        <f>IF(N115="nulová",J115,0)</f>
        <v>0</v>
      </c>
      <c r="BJ115" s="25" t="s">
        <v>83</v>
      </c>
      <c r="BK115" s="172">
        <f>ROUND(I115*H115,2)</f>
        <v>0</v>
      </c>
      <c r="BL115" s="25" t="s">
        <v>402</v>
      </c>
      <c r="BM115" s="25" t="s">
        <v>1509</v>
      </c>
    </row>
    <row r="116" spans="2:65" s="11" customFormat="1" ht="29.85" customHeight="1">
      <c r="B116" s="149"/>
      <c r="D116" s="150" t="s">
        <v>75</v>
      </c>
      <c r="E116" s="159" t="s">
        <v>85</v>
      </c>
      <c r="F116" s="159" t="s">
        <v>406</v>
      </c>
      <c r="J116" s="160">
        <f>BK116</f>
        <v>0</v>
      </c>
      <c r="L116" s="149"/>
      <c r="M116" s="153"/>
      <c r="N116" s="154"/>
      <c r="O116" s="154"/>
      <c r="P116" s="155">
        <f>SUM(P117:P136)</f>
        <v>47.897255000000001</v>
      </c>
      <c r="Q116" s="154"/>
      <c r="R116" s="155">
        <f>SUM(R117:R136)</f>
        <v>36.860586949999998</v>
      </c>
      <c r="S116" s="154"/>
      <c r="T116" s="156">
        <f>SUM(T117:T136)</f>
        <v>0</v>
      </c>
      <c r="AR116" s="150" t="s">
        <v>83</v>
      </c>
      <c r="AT116" s="157" t="s">
        <v>75</v>
      </c>
      <c r="AU116" s="157" t="s">
        <v>83</v>
      </c>
      <c r="AY116" s="150" t="s">
        <v>192</v>
      </c>
      <c r="BK116" s="158">
        <f>SUM(BK117:BK136)</f>
        <v>0</v>
      </c>
    </row>
    <row r="117" spans="2:65" s="1" customFormat="1" ht="16.5" customHeight="1">
      <c r="B117" s="161"/>
      <c r="C117" s="162" t="s">
        <v>244</v>
      </c>
      <c r="D117" s="162" t="s">
        <v>195</v>
      </c>
      <c r="E117" s="163" t="s">
        <v>408</v>
      </c>
      <c r="F117" s="164" t="s">
        <v>409</v>
      </c>
      <c r="G117" s="165" t="s">
        <v>309</v>
      </c>
      <c r="H117" s="166">
        <v>2.016</v>
      </c>
      <c r="I117" s="167"/>
      <c r="J117" s="167">
        <f>ROUND(I117*H117,2)</f>
        <v>0</v>
      </c>
      <c r="K117" s="164" t="s">
        <v>199</v>
      </c>
      <c r="L117" s="40"/>
      <c r="M117" s="168" t="s">
        <v>5</v>
      </c>
      <c r="N117" s="169" t="s">
        <v>47</v>
      </c>
      <c r="O117" s="170">
        <v>0.96499999999999997</v>
      </c>
      <c r="P117" s="170">
        <f>O117*H117</f>
        <v>1.9454400000000001</v>
      </c>
      <c r="Q117" s="170">
        <v>2.16</v>
      </c>
      <c r="R117" s="170">
        <f>Q117*H117</f>
        <v>4.3545600000000002</v>
      </c>
      <c r="S117" s="170">
        <v>0</v>
      </c>
      <c r="T117" s="171">
        <f>S117*H117</f>
        <v>0</v>
      </c>
      <c r="AR117" s="25" t="s">
        <v>211</v>
      </c>
      <c r="AT117" s="25" t="s">
        <v>195</v>
      </c>
      <c r="AU117" s="25" t="s">
        <v>85</v>
      </c>
      <c r="AY117" s="25" t="s">
        <v>192</v>
      </c>
      <c r="BE117" s="172">
        <f>IF(N117="základní",J117,0)</f>
        <v>0</v>
      </c>
      <c r="BF117" s="172">
        <f>IF(N117="snížená",J117,0)</f>
        <v>0</v>
      </c>
      <c r="BG117" s="172">
        <f>IF(N117="zákl. přenesená",J117,0)</f>
        <v>0</v>
      </c>
      <c r="BH117" s="172">
        <f>IF(N117="sníž. přenesená",J117,0)</f>
        <v>0</v>
      </c>
      <c r="BI117" s="172">
        <f>IF(N117="nulová",J117,0)</f>
        <v>0</v>
      </c>
      <c r="BJ117" s="25" t="s">
        <v>83</v>
      </c>
      <c r="BK117" s="172">
        <f>ROUND(I117*H117,2)</f>
        <v>0</v>
      </c>
      <c r="BL117" s="25" t="s">
        <v>211</v>
      </c>
      <c r="BM117" s="25" t="s">
        <v>1510</v>
      </c>
    </row>
    <row r="118" spans="2:65" s="12" customFormat="1">
      <c r="B118" s="179"/>
      <c r="D118" s="173" t="s">
        <v>299</v>
      </c>
      <c r="E118" s="180" t="s">
        <v>5</v>
      </c>
      <c r="F118" s="181" t="s">
        <v>1511</v>
      </c>
      <c r="H118" s="182">
        <v>2.016</v>
      </c>
      <c r="L118" s="179"/>
      <c r="M118" s="183"/>
      <c r="N118" s="184"/>
      <c r="O118" s="184"/>
      <c r="P118" s="184"/>
      <c r="Q118" s="184"/>
      <c r="R118" s="184"/>
      <c r="S118" s="184"/>
      <c r="T118" s="185"/>
      <c r="AT118" s="180" t="s">
        <v>299</v>
      </c>
      <c r="AU118" s="180" t="s">
        <v>85</v>
      </c>
      <c r="AV118" s="12" t="s">
        <v>85</v>
      </c>
      <c r="AW118" s="12" t="s">
        <v>39</v>
      </c>
      <c r="AX118" s="12" t="s">
        <v>76</v>
      </c>
      <c r="AY118" s="180" t="s">
        <v>192</v>
      </c>
    </row>
    <row r="119" spans="2:65" s="13" customFormat="1">
      <c r="B119" s="186"/>
      <c r="D119" s="173" t="s">
        <v>299</v>
      </c>
      <c r="E119" s="187" t="s">
        <v>5</v>
      </c>
      <c r="F119" s="188" t="s">
        <v>301</v>
      </c>
      <c r="H119" s="189">
        <v>2.016</v>
      </c>
      <c r="L119" s="186"/>
      <c r="M119" s="190"/>
      <c r="N119" s="191"/>
      <c r="O119" s="191"/>
      <c r="P119" s="191"/>
      <c r="Q119" s="191"/>
      <c r="R119" s="191"/>
      <c r="S119" s="191"/>
      <c r="T119" s="192"/>
      <c r="AT119" s="187" t="s">
        <v>299</v>
      </c>
      <c r="AU119" s="187" t="s">
        <v>85</v>
      </c>
      <c r="AV119" s="13" t="s">
        <v>211</v>
      </c>
      <c r="AW119" s="13" t="s">
        <v>39</v>
      </c>
      <c r="AX119" s="13" t="s">
        <v>83</v>
      </c>
      <c r="AY119" s="187" t="s">
        <v>192</v>
      </c>
    </row>
    <row r="120" spans="2:65" s="1" customFormat="1" ht="16.5" customHeight="1">
      <c r="B120" s="161"/>
      <c r="C120" s="162" t="s">
        <v>249</v>
      </c>
      <c r="D120" s="162" t="s">
        <v>195</v>
      </c>
      <c r="E120" s="163" t="s">
        <v>1512</v>
      </c>
      <c r="F120" s="164" t="s">
        <v>1513</v>
      </c>
      <c r="G120" s="165" t="s">
        <v>309</v>
      </c>
      <c r="H120" s="166">
        <v>12.95</v>
      </c>
      <c r="I120" s="167"/>
      <c r="J120" s="167">
        <f>ROUND(I120*H120,2)</f>
        <v>0</v>
      </c>
      <c r="K120" s="164" t="s">
        <v>199</v>
      </c>
      <c r="L120" s="40"/>
      <c r="M120" s="168" t="s">
        <v>5</v>
      </c>
      <c r="N120" s="169" t="s">
        <v>47</v>
      </c>
      <c r="O120" s="170">
        <v>0.629</v>
      </c>
      <c r="P120" s="170">
        <f>O120*H120</f>
        <v>8.1455500000000001</v>
      </c>
      <c r="Q120" s="170">
        <v>2.45329</v>
      </c>
      <c r="R120" s="170">
        <f>Q120*H120</f>
        <v>31.770105499999996</v>
      </c>
      <c r="S120" s="170">
        <v>0</v>
      </c>
      <c r="T120" s="171">
        <f>S120*H120</f>
        <v>0</v>
      </c>
      <c r="AR120" s="25" t="s">
        <v>211</v>
      </c>
      <c r="AT120" s="25" t="s">
        <v>195</v>
      </c>
      <c r="AU120" s="25" t="s">
        <v>85</v>
      </c>
      <c r="AY120" s="25" t="s">
        <v>192</v>
      </c>
      <c r="BE120" s="172">
        <f>IF(N120="základní",J120,0)</f>
        <v>0</v>
      </c>
      <c r="BF120" s="172">
        <f>IF(N120="snížená",J120,0)</f>
        <v>0</v>
      </c>
      <c r="BG120" s="172">
        <f>IF(N120="zákl. přenesená",J120,0)</f>
        <v>0</v>
      </c>
      <c r="BH120" s="172">
        <f>IF(N120="sníž. přenesená",J120,0)</f>
        <v>0</v>
      </c>
      <c r="BI120" s="172">
        <f>IF(N120="nulová",J120,0)</f>
        <v>0</v>
      </c>
      <c r="BJ120" s="25" t="s">
        <v>83</v>
      </c>
      <c r="BK120" s="172">
        <f>ROUND(I120*H120,2)</f>
        <v>0</v>
      </c>
      <c r="BL120" s="25" t="s">
        <v>211</v>
      </c>
      <c r="BM120" s="25" t="s">
        <v>1514</v>
      </c>
    </row>
    <row r="121" spans="2:65" s="12" customFormat="1">
      <c r="B121" s="179"/>
      <c r="D121" s="173" t="s">
        <v>299</v>
      </c>
      <c r="E121" s="180" t="s">
        <v>5</v>
      </c>
      <c r="F121" s="181" t="s">
        <v>1515</v>
      </c>
      <c r="H121" s="182">
        <v>12.95</v>
      </c>
      <c r="L121" s="179"/>
      <c r="M121" s="183"/>
      <c r="N121" s="184"/>
      <c r="O121" s="184"/>
      <c r="P121" s="184"/>
      <c r="Q121" s="184"/>
      <c r="R121" s="184"/>
      <c r="S121" s="184"/>
      <c r="T121" s="185"/>
      <c r="AT121" s="180" t="s">
        <v>299</v>
      </c>
      <c r="AU121" s="180" t="s">
        <v>85</v>
      </c>
      <c r="AV121" s="12" t="s">
        <v>85</v>
      </c>
      <c r="AW121" s="12" t="s">
        <v>39</v>
      </c>
      <c r="AX121" s="12" t="s">
        <v>76</v>
      </c>
      <c r="AY121" s="180" t="s">
        <v>192</v>
      </c>
    </row>
    <row r="122" spans="2:65" s="13" customFormat="1">
      <c r="B122" s="186"/>
      <c r="D122" s="173" t="s">
        <v>299</v>
      </c>
      <c r="E122" s="187" t="s">
        <v>5</v>
      </c>
      <c r="F122" s="188" t="s">
        <v>301</v>
      </c>
      <c r="H122" s="189">
        <v>12.95</v>
      </c>
      <c r="L122" s="186"/>
      <c r="M122" s="190"/>
      <c r="N122" s="191"/>
      <c r="O122" s="191"/>
      <c r="P122" s="191"/>
      <c r="Q122" s="191"/>
      <c r="R122" s="191"/>
      <c r="S122" s="191"/>
      <c r="T122" s="192"/>
      <c r="AT122" s="187" t="s">
        <v>299</v>
      </c>
      <c r="AU122" s="187" t="s">
        <v>85</v>
      </c>
      <c r="AV122" s="13" t="s">
        <v>211</v>
      </c>
      <c r="AW122" s="13" t="s">
        <v>39</v>
      </c>
      <c r="AX122" s="13" t="s">
        <v>83</v>
      </c>
      <c r="AY122" s="187" t="s">
        <v>192</v>
      </c>
    </row>
    <row r="123" spans="2:65" s="1" customFormat="1" ht="16.5" customHeight="1">
      <c r="B123" s="161"/>
      <c r="C123" s="162" t="s">
        <v>255</v>
      </c>
      <c r="D123" s="162" t="s">
        <v>195</v>
      </c>
      <c r="E123" s="163" t="s">
        <v>1516</v>
      </c>
      <c r="F123" s="164" t="s">
        <v>1517</v>
      </c>
      <c r="G123" s="165" t="s">
        <v>355</v>
      </c>
      <c r="H123" s="166">
        <v>75.599999999999994</v>
      </c>
      <c r="I123" s="167"/>
      <c r="J123" s="167">
        <f>ROUND(I123*H123,2)</f>
        <v>0</v>
      </c>
      <c r="K123" s="164" t="s">
        <v>199</v>
      </c>
      <c r="L123" s="40"/>
      <c r="M123" s="168" t="s">
        <v>5</v>
      </c>
      <c r="N123" s="169" t="s">
        <v>47</v>
      </c>
      <c r="O123" s="170">
        <v>0.27400000000000002</v>
      </c>
      <c r="P123" s="170">
        <f>O123*H123</f>
        <v>20.714400000000001</v>
      </c>
      <c r="Q123" s="170">
        <v>2.64E-3</v>
      </c>
      <c r="R123" s="170">
        <f>Q123*H123</f>
        <v>0.19958399999999998</v>
      </c>
      <c r="S123" s="170">
        <v>0</v>
      </c>
      <c r="T123" s="171">
        <f>S123*H123</f>
        <v>0</v>
      </c>
      <c r="AR123" s="25" t="s">
        <v>211</v>
      </c>
      <c r="AT123" s="25" t="s">
        <v>195</v>
      </c>
      <c r="AU123" s="25" t="s">
        <v>85</v>
      </c>
      <c r="AY123" s="25" t="s">
        <v>192</v>
      </c>
      <c r="BE123" s="172">
        <f>IF(N123="základní",J123,0)</f>
        <v>0</v>
      </c>
      <c r="BF123" s="172">
        <f>IF(N123="snížená",J123,0)</f>
        <v>0</v>
      </c>
      <c r="BG123" s="172">
        <f>IF(N123="zákl. přenesená",J123,0)</f>
        <v>0</v>
      </c>
      <c r="BH123" s="172">
        <f>IF(N123="sníž. přenesená",J123,0)</f>
        <v>0</v>
      </c>
      <c r="BI123" s="172">
        <f>IF(N123="nulová",J123,0)</f>
        <v>0</v>
      </c>
      <c r="BJ123" s="25" t="s">
        <v>83</v>
      </c>
      <c r="BK123" s="172">
        <f>ROUND(I123*H123,2)</f>
        <v>0</v>
      </c>
      <c r="BL123" s="25" t="s">
        <v>211</v>
      </c>
      <c r="BM123" s="25" t="s">
        <v>1518</v>
      </c>
    </row>
    <row r="124" spans="2:65" s="12" customFormat="1">
      <c r="B124" s="179"/>
      <c r="D124" s="173" t="s">
        <v>299</v>
      </c>
      <c r="E124" s="180" t="s">
        <v>5</v>
      </c>
      <c r="F124" s="181" t="s">
        <v>1519</v>
      </c>
      <c r="H124" s="182">
        <v>75.599999999999994</v>
      </c>
      <c r="L124" s="179"/>
      <c r="M124" s="183"/>
      <c r="N124" s="184"/>
      <c r="O124" s="184"/>
      <c r="P124" s="184"/>
      <c r="Q124" s="184"/>
      <c r="R124" s="184"/>
      <c r="S124" s="184"/>
      <c r="T124" s="185"/>
      <c r="AT124" s="180" t="s">
        <v>299</v>
      </c>
      <c r="AU124" s="180" t="s">
        <v>85</v>
      </c>
      <c r="AV124" s="12" t="s">
        <v>85</v>
      </c>
      <c r="AW124" s="12" t="s">
        <v>39</v>
      </c>
      <c r="AX124" s="12" t="s">
        <v>76</v>
      </c>
      <c r="AY124" s="180" t="s">
        <v>192</v>
      </c>
    </row>
    <row r="125" spans="2:65" s="13" customFormat="1">
      <c r="B125" s="186"/>
      <c r="D125" s="173" t="s">
        <v>299</v>
      </c>
      <c r="E125" s="187" t="s">
        <v>5</v>
      </c>
      <c r="F125" s="188" t="s">
        <v>301</v>
      </c>
      <c r="H125" s="189">
        <v>75.599999999999994</v>
      </c>
      <c r="L125" s="186"/>
      <c r="M125" s="190"/>
      <c r="N125" s="191"/>
      <c r="O125" s="191"/>
      <c r="P125" s="191"/>
      <c r="Q125" s="191"/>
      <c r="R125" s="191"/>
      <c r="S125" s="191"/>
      <c r="T125" s="192"/>
      <c r="AT125" s="187" t="s">
        <v>299</v>
      </c>
      <c r="AU125" s="187" t="s">
        <v>85</v>
      </c>
      <c r="AV125" s="13" t="s">
        <v>211</v>
      </c>
      <c r="AW125" s="13" t="s">
        <v>39</v>
      </c>
      <c r="AX125" s="13" t="s">
        <v>83</v>
      </c>
      <c r="AY125" s="187" t="s">
        <v>192</v>
      </c>
    </row>
    <row r="126" spans="2:65" s="1" customFormat="1" ht="16.5" customHeight="1">
      <c r="B126" s="161"/>
      <c r="C126" s="162" t="s">
        <v>262</v>
      </c>
      <c r="D126" s="162" t="s">
        <v>195</v>
      </c>
      <c r="E126" s="163" t="s">
        <v>1520</v>
      </c>
      <c r="F126" s="164" t="s">
        <v>1521</v>
      </c>
      <c r="G126" s="165" t="s">
        <v>355</v>
      </c>
      <c r="H126" s="166">
        <v>75.599999999999994</v>
      </c>
      <c r="I126" s="167"/>
      <c r="J126" s="167">
        <f>ROUND(I126*H126,2)</f>
        <v>0</v>
      </c>
      <c r="K126" s="164" t="s">
        <v>199</v>
      </c>
      <c r="L126" s="40"/>
      <c r="M126" s="168" t="s">
        <v>5</v>
      </c>
      <c r="N126" s="169" t="s">
        <v>47</v>
      </c>
      <c r="O126" s="170">
        <v>9.1999999999999998E-2</v>
      </c>
      <c r="P126" s="170">
        <f>O126*H126</f>
        <v>6.9551999999999996</v>
      </c>
      <c r="Q126" s="170">
        <v>0</v>
      </c>
      <c r="R126" s="170">
        <f>Q126*H126</f>
        <v>0</v>
      </c>
      <c r="S126" s="170">
        <v>0</v>
      </c>
      <c r="T126" s="171">
        <f>S126*H126</f>
        <v>0</v>
      </c>
      <c r="AR126" s="25" t="s">
        <v>211</v>
      </c>
      <c r="AT126" s="25" t="s">
        <v>195</v>
      </c>
      <c r="AU126" s="25" t="s">
        <v>85</v>
      </c>
      <c r="AY126" s="25" t="s">
        <v>192</v>
      </c>
      <c r="BE126" s="172">
        <f>IF(N126="základní",J126,0)</f>
        <v>0</v>
      </c>
      <c r="BF126" s="172">
        <f>IF(N126="snížená",J126,0)</f>
        <v>0</v>
      </c>
      <c r="BG126" s="172">
        <f>IF(N126="zákl. přenesená",J126,0)</f>
        <v>0</v>
      </c>
      <c r="BH126" s="172">
        <f>IF(N126="sníž. přenesená",J126,0)</f>
        <v>0</v>
      </c>
      <c r="BI126" s="172">
        <f>IF(N126="nulová",J126,0)</f>
        <v>0</v>
      </c>
      <c r="BJ126" s="25" t="s">
        <v>83</v>
      </c>
      <c r="BK126" s="172">
        <f>ROUND(I126*H126,2)</f>
        <v>0</v>
      </c>
      <c r="BL126" s="25" t="s">
        <v>211</v>
      </c>
      <c r="BM126" s="25" t="s">
        <v>1522</v>
      </c>
    </row>
    <row r="127" spans="2:65" s="1" customFormat="1" ht="16.5" customHeight="1">
      <c r="B127" s="161"/>
      <c r="C127" s="162" t="s">
        <v>358</v>
      </c>
      <c r="D127" s="162" t="s">
        <v>195</v>
      </c>
      <c r="E127" s="163" t="s">
        <v>1523</v>
      </c>
      <c r="F127" s="164" t="s">
        <v>1524</v>
      </c>
      <c r="G127" s="165" t="s">
        <v>338</v>
      </c>
      <c r="H127" s="166">
        <v>0.13900000000000001</v>
      </c>
      <c r="I127" s="167"/>
      <c r="J127" s="167">
        <f>ROUND(I127*H127,2)</f>
        <v>0</v>
      </c>
      <c r="K127" s="164" t="s">
        <v>199</v>
      </c>
      <c r="L127" s="40"/>
      <c r="M127" s="168" t="s">
        <v>5</v>
      </c>
      <c r="N127" s="169" t="s">
        <v>47</v>
      </c>
      <c r="O127" s="170">
        <v>32.820999999999998</v>
      </c>
      <c r="P127" s="170">
        <f>O127*H127</f>
        <v>4.562119</v>
      </c>
      <c r="Q127" s="170">
        <v>1.0601700000000001</v>
      </c>
      <c r="R127" s="170">
        <f>Q127*H127</f>
        <v>0.14736363000000002</v>
      </c>
      <c r="S127" s="170">
        <v>0</v>
      </c>
      <c r="T127" s="171">
        <f>S127*H127</f>
        <v>0</v>
      </c>
      <c r="AR127" s="25" t="s">
        <v>211</v>
      </c>
      <c r="AT127" s="25" t="s">
        <v>195</v>
      </c>
      <c r="AU127" s="25" t="s">
        <v>85</v>
      </c>
      <c r="AY127" s="25" t="s">
        <v>192</v>
      </c>
      <c r="BE127" s="172">
        <f>IF(N127="základní",J127,0)</f>
        <v>0</v>
      </c>
      <c r="BF127" s="172">
        <f>IF(N127="snížená",J127,0)</f>
        <v>0</v>
      </c>
      <c r="BG127" s="172">
        <f>IF(N127="zákl. přenesená",J127,0)</f>
        <v>0</v>
      </c>
      <c r="BH127" s="172">
        <f>IF(N127="sníž. přenesená",J127,0)</f>
        <v>0</v>
      </c>
      <c r="BI127" s="172">
        <f>IF(N127="nulová",J127,0)</f>
        <v>0</v>
      </c>
      <c r="BJ127" s="25" t="s">
        <v>83</v>
      </c>
      <c r="BK127" s="172">
        <f>ROUND(I127*H127,2)</f>
        <v>0</v>
      </c>
      <c r="BL127" s="25" t="s">
        <v>211</v>
      </c>
      <c r="BM127" s="25" t="s">
        <v>1525</v>
      </c>
    </row>
    <row r="128" spans="2:65" s="12" customFormat="1">
      <c r="B128" s="179"/>
      <c r="D128" s="173" t="s">
        <v>299</v>
      </c>
      <c r="E128" s="180" t="s">
        <v>5</v>
      </c>
      <c r="F128" s="181" t="s">
        <v>1526</v>
      </c>
      <c r="H128" s="182">
        <v>0.126</v>
      </c>
      <c r="L128" s="179"/>
      <c r="M128" s="183"/>
      <c r="N128" s="184"/>
      <c r="O128" s="184"/>
      <c r="P128" s="184"/>
      <c r="Q128" s="184"/>
      <c r="R128" s="184"/>
      <c r="S128" s="184"/>
      <c r="T128" s="185"/>
      <c r="AT128" s="180" t="s">
        <v>299</v>
      </c>
      <c r="AU128" s="180" t="s">
        <v>85</v>
      </c>
      <c r="AV128" s="12" t="s">
        <v>85</v>
      </c>
      <c r="AW128" s="12" t="s">
        <v>39</v>
      </c>
      <c r="AX128" s="12" t="s">
        <v>76</v>
      </c>
      <c r="AY128" s="180" t="s">
        <v>192</v>
      </c>
    </row>
    <row r="129" spans="2:65" s="15" customFormat="1">
      <c r="B129" s="208"/>
      <c r="D129" s="173" t="s">
        <v>299</v>
      </c>
      <c r="E129" s="209" t="s">
        <v>5</v>
      </c>
      <c r="F129" s="210" t="s">
        <v>376</v>
      </c>
      <c r="H129" s="211">
        <v>0.126</v>
      </c>
      <c r="L129" s="208"/>
      <c r="M129" s="212"/>
      <c r="N129" s="213"/>
      <c r="O129" s="213"/>
      <c r="P129" s="213"/>
      <c r="Q129" s="213"/>
      <c r="R129" s="213"/>
      <c r="S129" s="213"/>
      <c r="T129" s="214"/>
      <c r="AT129" s="209" t="s">
        <v>299</v>
      </c>
      <c r="AU129" s="209" t="s">
        <v>85</v>
      </c>
      <c r="AV129" s="15" t="s">
        <v>102</v>
      </c>
      <c r="AW129" s="15" t="s">
        <v>39</v>
      </c>
      <c r="AX129" s="15" t="s">
        <v>76</v>
      </c>
      <c r="AY129" s="209" t="s">
        <v>192</v>
      </c>
    </row>
    <row r="130" spans="2:65" s="12" customFormat="1">
      <c r="B130" s="179"/>
      <c r="D130" s="173" t="s">
        <v>299</v>
      </c>
      <c r="E130" s="180" t="s">
        <v>5</v>
      </c>
      <c r="F130" s="181" t="s">
        <v>1527</v>
      </c>
      <c r="H130" s="182">
        <v>1.2999999999999999E-2</v>
      </c>
      <c r="L130" s="179"/>
      <c r="M130" s="183"/>
      <c r="N130" s="184"/>
      <c r="O130" s="184"/>
      <c r="P130" s="184"/>
      <c r="Q130" s="184"/>
      <c r="R130" s="184"/>
      <c r="S130" s="184"/>
      <c r="T130" s="185"/>
      <c r="AT130" s="180" t="s">
        <v>299</v>
      </c>
      <c r="AU130" s="180" t="s">
        <v>85</v>
      </c>
      <c r="AV130" s="12" t="s">
        <v>85</v>
      </c>
      <c r="AW130" s="12" t="s">
        <v>39</v>
      </c>
      <c r="AX130" s="12" t="s">
        <v>76</v>
      </c>
      <c r="AY130" s="180" t="s">
        <v>192</v>
      </c>
    </row>
    <row r="131" spans="2:65" s="13" customFormat="1">
      <c r="B131" s="186"/>
      <c r="D131" s="173" t="s">
        <v>299</v>
      </c>
      <c r="E131" s="187" t="s">
        <v>5</v>
      </c>
      <c r="F131" s="188" t="s">
        <v>301</v>
      </c>
      <c r="H131" s="189">
        <v>0.13900000000000001</v>
      </c>
      <c r="L131" s="186"/>
      <c r="M131" s="190"/>
      <c r="N131" s="191"/>
      <c r="O131" s="191"/>
      <c r="P131" s="191"/>
      <c r="Q131" s="191"/>
      <c r="R131" s="191"/>
      <c r="S131" s="191"/>
      <c r="T131" s="192"/>
      <c r="AT131" s="187" t="s">
        <v>299</v>
      </c>
      <c r="AU131" s="187" t="s">
        <v>85</v>
      </c>
      <c r="AV131" s="13" t="s">
        <v>211</v>
      </c>
      <c r="AW131" s="13" t="s">
        <v>39</v>
      </c>
      <c r="AX131" s="13" t="s">
        <v>83</v>
      </c>
      <c r="AY131" s="187" t="s">
        <v>192</v>
      </c>
    </row>
    <row r="132" spans="2:65" s="1" customFormat="1" ht="16.5" customHeight="1">
      <c r="B132" s="161"/>
      <c r="C132" s="162" t="s">
        <v>11</v>
      </c>
      <c r="D132" s="162" t="s">
        <v>195</v>
      </c>
      <c r="E132" s="163" t="s">
        <v>1528</v>
      </c>
      <c r="F132" s="164" t="s">
        <v>1529</v>
      </c>
      <c r="G132" s="165" t="s">
        <v>338</v>
      </c>
      <c r="H132" s="166">
        <v>0.36599999999999999</v>
      </c>
      <c r="I132" s="167"/>
      <c r="J132" s="167">
        <f>ROUND(I132*H132,2)</f>
        <v>0</v>
      </c>
      <c r="K132" s="164" t="s">
        <v>199</v>
      </c>
      <c r="L132" s="40"/>
      <c r="M132" s="168" t="s">
        <v>5</v>
      </c>
      <c r="N132" s="169" t="s">
        <v>47</v>
      </c>
      <c r="O132" s="170">
        <v>15.231</v>
      </c>
      <c r="P132" s="170">
        <f>O132*H132</f>
        <v>5.5745459999999998</v>
      </c>
      <c r="Q132" s="170">
        <v>1.06277</v>
      </c>
      <c r="R132" s="170">
        <f>Q132*H132</f>
        <v>0.38897381999999997</v>
      </c>
      <c r="S132" s="170">
        <v>0</v>
      </c>
      <c r="T132" s="171">
        <f>S132*H132</f>
        <v>0</v>
      </c>
      <c r="AR132" s="25" t="s">
        <v>211</v>
      </c>
      <c r="AT132" s="25" t="s">
        <v>195</v>
      </c>
      <c r="AU132" s="25" t="s">
        <v>85</v>
      </c>
      <c r="AY132" s="25" t="s">
        <v>192</v>
      </c>
      <c r="BE132" s="172">
        <f>IF(N132="základní",J132,0)</f>
        <v>0</v>
      </c>
      <c r="BF132" s="172">
        <f>IF(N132="snížená",J132,0)</f>
        <v>0</v>
      </c>
      <c r="BG132" s="172">
        <f>IF(N132="zákl. přenesená",J132,0)</f>
        <v>0</v>
      </c>
      <c r="BH132" s="172">
        <f>IF(N132="sníž. přenesená",J132,0)</f>
        <v>0</v>
      </c>
      <c r="BI132" s="172">
        <f>IF(N132="nulová",J132,0)</f>
        <v>0</v>
      </c>
      <c r="BJ132" s="25" t="s">
        <v>83</v>
      </c>
      <c r="BK132" s="172">
        <f>ROUND(I132*H132,2)</f>
        <v>0</v>
      </c>
      <c r="BL132" s="25" t="s">
        <v>211</v>
      </c>
      <c r="BM132" s="25" t="s">
        <v>1530</v>
      </c>
    </row>
    <row r="133" spans="2:65" s="12" customFormat="1">
      <c r="B133" s="179"/>
      <c r="D133" s="173" t="s">
        <v>299</v>
      </c>
      <c r="E133" s="180" t="s">
        <v>5</v>
      </c>
      <c r="F133" s="181" t="s">
        <v>1531</v>
      </c>
      <c r="H133" s="182">
        <v>0.30499999999999999</v>
      </c>
      <c r="L133" s="179"/>
      <c r="M133" s="183"/>
      <c r="N133" s="184"/>
      <c r="O133" s="184"/>
      <c r="P133" s="184"/>
      <c r="Q133" s="184"/>
      <c r="R133" s="184"/>
      <c r="S133" s="184"/>
      <c r="T133" s="185"/>
      <c r="AT133" s="180" t="s">
        <v>299</v>
      </c>
      <c r="AU133" s="180" t="s">
        <v>85</v>
      </c>
      <c r="AV133" s="12" t="s">
        <v>85</v>
      </c>
      <c r="AW133" s="12" t="s">
        <v>39</v>
      </c>
      <c r="AX133" s="12" t="s">
        <v>76</v>
      </c>
      <c r="AY133" s="180" t="s">
        <v>192</v>
      </c>
    </row>
    <row r="134" spans="2:65" s="15" customFormat="1">
      <c r="B134" s="208"/>
      <c r="D134" s="173" t="s">
        <v>299</v>
      </c>
      <c r="E134" s="209" t="s">
        <v>5</v>
      </c>
      <c r="F134" s="210" t="s">
        <v>376</v>
      </c>
      <c r="H134" s="211">
        <v>0.30499999999999999</v>
      </c>
      <c r="L134" s="208"/>
      <c r="M134" s="212"/>
      <c r="N134" s="213"/>
      <c r="O134" s="213"/>
      <c r="P134" s="213"/>
      <c r="Q134" s="213"/>
      <c r="R134" s="213"/>
      <c r="S134" s="213"/>
      <c r="T134" s="214"/>
      <c r="AT134" s="209" t="s">
        <v>299</v>
      </c>
      <c r="AU134" s="209" t="s">
        <v>85</v>
      </c>
      <c r="AV134" s="15" t="s">
        <v>102</v>
      </c>
      <c r="AW134" s="15" t="s">
        <v>39</v>
      </c>
      <c r="AX134" s="15" t="s">
        <v>76</v>
      </c>
      <c r="AY134" s="209" t="s">
        <v>192</v>
      </c>
    </row>
    <row r="135" spans="2:65" s="12" customFormat="1">
      <c r="B135" s="179"/>
      <c r="D135" s="173" t="s">
        <v>299</v>
      </c>
      <c r="E135" s="180" t="s">
        <v>5</v>
      </c>
      <c r="F135" s="181" t="s">
        <v>1532</v>
      </c>
      <c r="H135" s="182">
        <v>6.0999999999999999E-2</v>
      </c>
      <c r="L135" s="179"/>
      <c r="M135" s="183"/>
      <c r="N135" s="184"/>
      <c r="O135" s="184"/>
      <c r="P135" s="184"/>
      <c r="Q135" s="184"/>
      <c r="R135" s="184"/>
      <c r="S135" s="184"/>
      <c r="T135" s="185"/>
      <c r="AT135" s="180" t="s">
        <v>299</v>
      </c>
      <c r="AU135" s="180" t="s">
        <v>85</v>
      </c>
      <c r="AV135" s="12" t="s">
        <v>85</v>
      </c>
      <c r="AW135" s="12" t="s">
        <v>39</v>
      </c>
      <c r="AX135" s="12" t="s">
        <v>76</v>
      </c>
      <c r="AY135" s="180" t="s">
        <v>192</v>
      </c>
    </row>
    <row r="136" spans="2:65" s="13" customFormat="1">
      <c r="B136" s="186"/>
      <c r="D136" s="173" t="s">
        <v>299</v>
      </c>
      <c r="E136" s="187" t="s">
        <v>5</v>
      </c>
      <c r="F136" s="188" t="s">
        <v>301</v>
      </c>
      <c r="H136" s="189">
        <v>0.36599999999999999</v>
      </c>
      <c r="L136" s="186"/>
      <c r="M136" s="190"/>
      <c r="N136" s="191"/>
      <c r="O136" s="191"/>
      <c r="P136" s="191"/>
      <c r="Q136" s="191"/>
      <c r="R136" s="191"/>
      <c r="S136" s="191"/>
      <c r="T136" s="192"/>
      <c r="AT136" s="187" t="s">
        <v>299</v>
      </c>
      <c r="AU136" s="187" t="s">
        <v>85</v>
      </c>
      <c r="AV136" s="13" t="s">
        <v>211</v>
      </c>
      <c r="AW136" s="13" t="s">
        <v>39</v>
      </c>
      <c r="AX136" s="13" t="s">
        <v>83</v>
      </c>
      <c r="AY136" s="187" t="s">
        <v>192</v>
      </c>
    </row>
    <row r="137" spans="2:65" s="11" customFormat="1" ht="29.85" customHeight="1">
      <c r="B137" s="149"/>
      <c r="D137" s="150" t="s">
        <v>75</v>
      </c>
      <c r="E137" s="159" t="s">
        <v>211</v>
      </c>
      <c r="F137" s="159" t="s">
        <v>476</v>
      </c>
      <c r="J137" s="160">
        <f>BK137</f>
        <v>0</v>
      </c>
      <c r="L137" s="149"/>
      <c r="M137" s="153"/>
      <c r="N137" s="154"/>
      <c r="O137" s="154"/>
      <c r="P137" s="155">
        <f>SUM(P138:P140)</f>
        <v>3.3465600000000002</v>
      </c>
      <c r="Q137" s="154"/>
      <c r="R137" s="155">
        <f>SUM(R138:R140)</f>
        <v>4.5960767999999996</v>
      </c>
      <c r="S137" s="154"/>
      <c r="T137" s="156">
        <f>SUM(T138:T140)</f>
        <v>0</v>
      </c>
      <c r="AR137" s="150" t="s">
        <v>83</v>
      </c>
      <c r="AT137" s="157" t="s">
        <v>75</v>
      </c>
      <c r="AU137" s="157" t="s">
        <v>83</v>
      </c>
      <c r="AY137" s="150" t="s">
        <v>192</v>
      </c>
      <c r="BK137" s="158">
        <f>SUM(BK138:BK140)</f>
        <v>0</v>
      </c>
    </row>
    <row r="138" spans="2:65" s="1" customFormat="1" ht="16.5" customHeight="1">
      <c r="B138" s="161"/>
      <c r="C138" s="162" t="s">
        <v>367</v>
      </c>
      <c r="D138" s="162" t="s">
        <v>195</v>
      </c>
      <c r="E138" s="163" t="s">
        <v>489</v>
      </c>
      <c r="F138" s="164" t="s">
        <v>490</v>
      </c>
      <c r="G138" s="165" t="s">
        <v>355</v>
      </c>
      <c r="H138" s="166">
        <v>20.16</v>
      </c>
      <c r="I138" s="167"/>
      <c r="J138" s="167">
        <f>ROUND(I138*H138,2)</f>
        <v>0</v>
      </c>
      <c r="K138" s="164" t="s">
        <v>199</v>
      </c>
      <c r="L138" s="40"/>
      <c r="M138" s="168" t="s">
        <v>5</v>
      </c>
      <c r="N138" s="169" t="s">
        <v>47</v>
      </c>
      <c r="O138" s="170">
        <v>0.16600000000000001</v>
      </c>
      <c r="P138" s="170">
        <f>O138*H138</f>
        <v>3.3465600000000002</v>
      </c>
      <c r="Q138" s="170">
        <v>0.22797999999999999</v>
      </c>
      <c r="R138" s="170">
        <f>Q138*H138</f>
        <v>4.5960767999999996</v>
      </c>
      <c r="S138" s="170">
        <v>0</v>
      </c>
      <c r="T138" s="171">
        <f>S138*H138</f>
        <v>0</v>
      </c>
      <c r="AR138" s="25" t="s">
        <v>211</v>
      </c>
      <c r="AT138" s="25" t="s">
        <v>195</v>
      </c>
      <c r="AU138" s="25" t="s">
        <v>85</v>
      </c>
      <c r="AY138" s="25" t="s">
        <v>192</v>
      </c>
      <c r="BE138" s="172">
        <f>IF(N138="základní",J138,0)</f>
        <v>0</v>
      </c>
      <c r="BF138" s="172">
        <f>IF(N138="snížená",J138,0)</f>
        <v>0</v>
      </c>
      <c r="BG138" s="172">
        <f>IF(N138="zákl. přenesená",J138,0)</f>
        <v>0</v>
      </c>
      <c r="BH138" s="172">
        <f>IF(N138="sníž. přenesená",J138,0)</f>
        <v>0</v>
      </c>
      <c r="BI138" s="172">
        <f>IF(N138="nulová",J138,0)</f>
        <v>0</v>
      </c>
      <c r="BJ138" s="25" t="s">
        <v>83</v>
      </c>
      <c r="BK138" s="172">
        <f>ROUND(I138*H138,2)</f>
        <v>0</v>
      </c>
      <c r="BL138" s="25" t="s">
        <v>211</v>
      </c>
      <c r="BM138" s="25" t="s">
        <v>1533</v>
      </c>
    </row>
    <row r="139" spans="2:65" s="12" customFormat="1">
      <c r="B139" s="179"/>
      <c r="D139" s="173" t="s">
        <v>299</v>
      </c>
      <c r="E139" s="180" t="s">
        <v>5</v>
      </c>
      <c r="F139" s="181" t="s">
        <v>1534</v>
      </c>
      <c r="H139" s="182">
        <v>20.16</v>
      </c>
      <c r="L139" s="179"/>
      <c r="M139" s="183"/>
      <c r="N139" s="184"/>
      <c r="O139" s="184"/>
      <c r="P139" s="184"/>
      <c r="Q139" s="184"/>
      <c r="R139" s="184"/>
      <c r="S139" s="184"/>
      <c r="T139" s="185"/>
      <c r="AT139" s="180" t="s">
        <v>299</v>
      </c>
      <c r="AU139" s="180" t="s">
        <v>85</v>
      </c>
      <c r="AV139" s="12" t="s">
        <v>85</v>
      </c>
      <c r="AW139" s="12" t="s">
        <v>39</v>
      </c>
      <c r="AX139" s="12" t="s">
        <v>76</v>
      </c>
      <c r="AY139" s="180" t="s">
        <v>192</v>
      </c>
    </row>
    <row r="140" spans="2:65" s="13" customFormat="1">
      <c r="B140" s="186"/>
      <c r="D140" s="173" t="s">
        <v>299</v>
      </c>
      <c r="E140" s="187" t="s">
        <v>5</v>
      </c>
      <c r="F140" s="188" t="s">
        <v>301</v>
      </c>
      <c r="H140" s="189">
        <v>20.16</v>
      </c>
      <c r="L140" s="186"/>
      <c r="M140" s="190"/>
      <c r="N140" s="191"/>
      <c r="O140" s="191"/>
      <c r="P140" s="191"/>
      <c r="Q140" s="191"/>
      <c r="R140" s="191"/>
      <c r="S140" s="191"/>
      <c r="T140" s="192"/>
      <c r="AT140" s="187" t="s">
        <v>299</v>
      </c>
      <c r="AU140" s="187" t="s">
        <v>85</v>
      </c>
      <c r="AV140" s="13" t="s">
        <v>211</v>
      </c>
      <c r="AW140" s="13" t="s">
        <v>39</v>
      </c>
      <c r="AX140" s="13" t="s">
        <v>83</v>
      </c>
      <c r="AY140" s="187" t="s">
        <v>192</v>
      </c>
    </row>
    <row r="141" spans="2:65" s="11" customFormat="1" ht="29.85" customHeight="1">
      <c r="B141" s="149"/>
      <c r="D141" s="150" t="s">
        <v>75</v>
      </c>
      <c r="E141" s="159" t="s">
        <v>654</v>
      </c>
      <c r="F141" s="159" t="s">
        <v>655</v>
      </c>
      <c r="J141" s="160">
        <f>BK141</f>
        <v>0</v>
      </c>
      <c r="L141" s="149"/>
      <c r="M141" s="153"/>
      <c r="N141" s="154"/>
      <c r="O141" s="154"/>
      <c r="P141" s="155">
        <f>P142</f>
        <v>4.6017270000000003</v>
      </c>
      <c r="Q141" s="154"/>
      <c r="R141" s="155">
        <f>R142</f>
        <v>0</v>
      </c>
      <c r="S141" s="154"/>
      <c r="T141" s="156">
        <f>T142</f>
        <v>0</v>
      </c>
      <c r="AR141" s="150" t="s">
        <v>83</v>
      </c>
      <c r="AT141" s="157" t="s">
        <v>75</v>
      </c>
      <c r="AU141" s="157" t="s">
        <v>83</v>
      </c>
      <c r="AY141" s="150" t="s">
        <v>192</v>
      </c>
      <c r="BK141" s="158">
        <f>BK142</f>
        <v>0</v>
      </c>
    </row>
    <row r="142" spans="2:65" s="1" customFormat="1" ht="16.5" customHeight="1">
      <c r="B142" s="161"/>
      <c r="C142" s="162" t="s">
        <v>372</v>
      </c>
      <c r="D142" s="162" t="s">
        <v>195</v>
      </c>
      <c r="E142" s="163" t="s">
        <v>1535</v>
      </c>
      <c r="F142" s="164" t="s">
        <v>1536</v>
      </c>
      <c r="G142" s="165" t="s">
        <v>338</v>
      </c>
      <c r="H142" s="166">
        <v>41.457000000000001</v>
      </c>
      <c r="I142" s="167"/>
      <c r="J142" s="167">
        <f>ROUND(I142*H142,2)</f>
        <v>0</v>
      </c>
      <c r="K142" s="164" t="s">
        <v>199</v>
      </c>
      <c r="L142" s="40"/>
      <c r="M142" s="168" t="s">
        <v>5</v>
      </c>
      <c r="N142" s="169" t="s">
        <v>47</v>
      </c>
      <c r="O142" s="170">
        <v>0.111</v>
      </c>
      <c r="P142" s="170">
        <f>O142*H142</f>
        <v>4.6017270000000003</v>
      </c>
      <c r="Q142" s="170">
        <v>0</v>
      </c>
      <c r="R142" s="170">
        <f>Q142*H142</f>
        <v>0</v>
      </c>
      <c r="S142" s="170">
        <v>0</v>
      </c>
      <c r="T142" s="171">
        <f>S142*H142</f>
        <v>0</v>
      </c>
      <c r="AR142" s="25" t="s">
        <v>211</v>
      </c>
      <c r="AT142" s="25" t="s">
        <v>195</v>
      </c>
      <c r="AU142" s="25" t="s">
        <v>85</v>
      </c>
      <c r="AY142" s="25" t="s">
        <v>192</v>
      </c>
      <c r="BE142" s="172">
        <f>IF(N142="základní",J142,0)</f>
        <v>0</v>
      </c>
      <c r="BF142" s="172">
        <f>IF(N142="snížená",J142,0)</f>
        <v>0</v>
      </c>
      <c r="BG142" s="172">
        <f>IF(N142="zákl. přenesená",J142,0)</f>
        <v>0</v>
      </c>
      <c r="BH142" s="172">
        <f>IF(N142="sníž. přenesená",J142,0)</f>
        <v>0</v>
      </c>
      <c r="BI142" s="172">
        <f>IF(N142="nulová",J142,0)</f>
        <v>0</v>
      </c>
      <c r="BJ142" s="25" t="s">
        <v>83</v>
      </c>
      <c r="BK142" s="172">
        <f>ROUND(I142*H142,2)</f>
        <v>0</v>
      </c>
      <c r="BL142" s="25" t="s">
        <v>211</v>
      </c>
      <c r="BM142" s="25" t="s">
        <v>1537</v>
      </c>
    </row>
    <row r="143" spans="2:65" s="11" customFormat="1" ht="37.35" customHeight="1">
      <c r="B143" s="149"/>
      <c r="D143" s="150" t="s">
        <v>75</v>
      </c>
      <c r="E143" s="151" t="s">
        <v>660</v>
      </c>
      <c r="F143" s="151" t="s">
        <v>661</v>
      </c>
      <c r="J143" s="152">
        <f>BK143</f>
        <v>0</v>
      </c>
      <c r="L143" s="149"/>
      <c r="M143" s="153"/>
      <c r="N143" s="154"/>
      <c r="O143" s="154"/>
      <c r="P143" s="155">
        <f>P144+P163</f>
        <v>0</v>
      </c>
      <c r="Q143" s="154"/>
      <c r="R143" s="155">
        <f>R144+R163</f>
        <v>11.628133</v>
      </c>
      <c r="S143" s="154"/>
      <c r="T143" s="156">
        <f>T144+T163</f>
        <v>0</v>
      </c>
      <c r="AR143" s="150" t="s">
        <v>85</v>
      </c>
      <c r="AT143" s="157" t="s">
        <v>75</v>
      </c>
      <c r="AU143" s="157" t="s">
        <v>76</v>
      </c>
      <c r="AY143" s="150" t="s">
        <v>192</v>
      </c>
      <c r="BK143" s="158">
        <f>BK144+BK163</f>
        <v>0</v>
      </c>
    </row>
    <row r="144" spans="2:65" s="11" customFormat="1" ht="19.95" customHeight="1">
      <c r="B144" s="149"/>
      <c r="D144" s="150" t="s">
        <v>75</v>
      </c>
      <c r="E144" s="159" t="s">
        <v>959</v>
      </c>
      <c r="F144" s="159" t="s">
        <v>960</v>
      </c>
      <c r="J144" s="160">
        <f>BK144</f>
        <v>0</v>
      </c>
      <c r="L144" s="149"/>
      <c r="M144" s="153"/>
      <c r="N144" s="154"/>
      <c r="O144" s="154"/>
      <c r="P144" s="155">
        <f>SUM(P145:P162)</f>
        <v>0</v>
      </c>
      <c r="Q144" s="154"/>
      <c r="R144" s="155">
        <f>SUM(R145:R162)</f>
        <v>0</v>
      </c>
      <c r="S144" s="154"/>
      <c r="T144" s="156">
        <f>SUM(T145:T162)</f>
        <v>0</v>
      </c>
      <c r="AR144" s="150" t="s">
        <v>85</v>
      </c>
      <c r="AT144" s="157" t="s">
        <v>75</v>
      </c>
      <c r="AU144" s="157" t="s">
        <v>83</v>
      </c>
      <c r="AY144" s="150" t="s">
        <v>192</v>
      </c>
      <c r="BK144" s="158">
        <f>SUM(BK145:BK162)</f>
        <v>0</v>
      </c>
    </row>
    <row r="145" spans="2:65" s="1" customFormat="1" ht="25.5" customHeight="1">
      <c r="B145" s="161"/>
      <c r="C145" s="162" t="s">
        <v>378</v>
      </c>
      <c r="D145" s="162" t="s">
        <v>195</v>
      </c>
      <c r="E145" s="163" t="s">
        <v>1538</v>
      </c>
      <c r="F145" s="164" t="s">
        <v>1539</v>
      </c>
      <c r="G145" s="165" t="s">
        <v>416</v>
      </c>
      <c r="H145" s="166">
        <v>36</v>
      </c>
      <c r="I145" s="167"/>
      <c r="J145" s="167">
        <f>ROUND(I145*H145,2)</f>
        <v>0</v>
      </c>
      <c r="K145" s="164" t="s">
        <v>485</v>
      </c>
      <c r="L145" s="40"/>
      <c r="M145" s="168" t="s">
        <v>5</v>
      </c>
      <c r="N145" s="169" t="s">
        <v>47</v>
      </c>
      <c r="O145" s="170">
        <v>0</v>
      </c>
      <c r="P145" s="170">
        <f>O145*H145</f>
        <v>0</v>
      </c>
      <c r="Q145" s="170">
        <v>0</v>
      </c>
      <c r="R145" s="170">
        <f>Q145*H145</f>
        <v>0</v>
      </c>
      <c r="S145" s="170">
        <v>0</v>
      </c>
      <c r="T145" s="171">
        <f>S145*H145</f>
        <v>0</v>
      </c>
      <c r="AR145" s="25" t="s">
        <v>367</v>
      </c>
      <c r="AT145" s="25" t="s">
        <v>195</v>
      </c>
      <c r="AU145" s="25" t="s">
        <v>85</v>
      </c>
      <c r="AY145" s="25" t="s">
        <v>192</v>
      </c>
      <c r="BE145" s="172">
        <f>IF(N145="základní",J145,0)</f>
        <v>0</v>
      </c>
      <c r="BF145" s="172">
        <f>IF(N145="snížená",J145,0)</f>
        <v>0</v>
      </c>
      <c r="BG145" s="172">
        <f>IF(N145="zákl. přenesená",J145,0)</f>
        <v>0</v>
      </c>
      <c r="BH145" s="172">
        <f>IF(N145="sníž. přenesená",J145,0)</f>
        <v>0</v>
      </c>
      <c r="BI145" s="172">
        <f>IF(N145="nulová",J145,0)</f>
        <v>0</v>
      </c>
      <c r="BJ145" s="25" t="s">
        <v>83</v>
      </c>
      <c r="BK145" s="172">
        <f>ROUND(I145*H145,2)</f>
        <v>0</v>
      </c>
      <c r="BL145" s="25" t="s">
        <v>367</v>
      </c>
      <c r="BM145" s="25" t="s">
        <v>1540</v>
      </c>
    </row>
    <row r="146" spans="2:65" s="1" customFormat="1" ht="60">
      <c r="B146" s="40"/>
      <c r="D146" s="173" t="s">
        <v>202</v>
      </c>
      <c r="F146" s="174" t="s">
        <v>1541</v>
      </c>
      <c r="L146" s="40"/>
      <c r="M146" s="175"/>
      <c r="N146" s="41"/>
      <c r="O146" s="41"/>
      <c r="P146" s="41"/>
      <c r="Q146" s="41"/>
      <c r="R146" s="41"/>
      <c r="S146" s="41"/>
      <c r="T146" s="69"/>
      <c r="AT146" s="25" t="s">
        <v>202</v>
      </c>
      <c r="AU146" s="25" t="s">
        <v>85</v>
      </c>
    </row>
    <row r="147" spans="2:65" s="1" customFormat="1" ht="25.5" customHeight="1">
      <c r="B147" s="161"/>
      <c r="C147" s="162" t="s">
        <v>382</v>
      </c>
      <c r="D147" s="162" t="s">
        <v>195</v>
      </c>
      <c r="E147" s="163" t="s">
        <v>1542</v>
      </c>
      <c r="F147" s="164" t="s">
        <v>1543</v>
      </c>
      <c r="G147" s="165" t="s">
        <v>416</v>
      </c>
      <c r="H147" s="166">
        <v>8.4</v>
      </c>
      <c r="I147" s="167"/>
      <c r="J147" s="167">
        <f>ROUND(I147*H147,2)</f>
        <v>0</v>
      </c>
      <c r="K147" s="164" t="s">
        <v>485</v>
      </c>
      <c r="L147" s="40"/>
      <c r="M147" s="168" t="s">
        <v>5</v>
      </c>
      <c r="N147" s="169" t="s">
        <v>47</v>
      </c>
      <c r="O147" s="170">
        <v>0</v>
      </c>
      <c r="P147" s="170">
        <f>O147*H147</f>
        <v>0</v>
      </c>
      <c r="Q147" s="170">
        <v>0</v>
      </c>
      <c r="R147" s="170">
        <f>Q147*H147</f>
        <v>0</v>
      </c>
      <c r="S147" s="170">
        <v>0</v>
      </c>
      <c r="T147" s="171">
        <f>S147*H147</f>
        <v>0</v>
      </c>
      <c r="AR147" s="25" t="s">
        <v>367</v>
      </c>
      <c r="AT147" s="25" t="s">
        <v>195</v>
      </c>
      <c r="AU147" s="25" t="s">
        <v>85</v>
      </c>
      <c r="AY147" s="25" t="s">
        <v>192</v>
      </c>
      <c r="BE147" s="172">
        <f>IF(N147="základní",J147,0)</f>
        <v>0</v>
      </c>
      <c r="BF147" s="172">
        <f>IF(N147="snížená",J147,0)</f>
        <v>0</v>
      </c>
      <c r="BG147" s="172">
        <f>IF(N147="zákl. přenesená",J147,0)</f>
        <v>0</v>
      </c>
      <c r="BH147" s="172">
        <f>IF(N147="sníž. přenesená",J147,0)</f>
        <v>0</v>
      </c>
      <c r="BI147" s="172">
        <f>IF(N147="nulová",J147,0)</f>
        <v>0</v>
      </c>
      <c r="BJ147" s="25" t="s">
        <v>83</v>
      </c>
      <c r="BK147" s="172">
        <f>ROUND(I147*H147,2)</f>
        <v>0</v>
      </c>
      <c r="BL147" s="25" t="s">
        <v>367</v>
      </c>
      <c r="BM147" s="25" t="s">
        <v>1544</v>
      </c>
    </row>
    <row r="148" spans="2:65" s="1" customFormat="1" ht="60">
      <c r="B148" s="40"/>
      <c r="D148" s="173" t="s">
        <v>202</v>
      </c>
      <c r="F148" s="174" t="s">
        <v>1541</v>
      </c>
      <c r="L148" s="40"/>
      <c r="M148" s="175"/>
      <c r="N148" s="41"/>
      <c r="O148" s="41"/>
      <c r="P148" s="41"/>
      <c r="Q148" s="41"/>
      <c r="R148" s="41"/>
      <c r="S148" s="41"/>
      <c r="T148" s="69"/>
      <c r="AT148" s="25" t="s">
        <v>202</v>
      </c>
      <c r="AU148" s="25" t="s">
        <v>85</v>
      </c>
    </row>
    <row r="149" spans="2:65" s="12" customFormat="1">
      <c r="B149" s="179"/>
      <c r="D149" s="173" t="s">
        <v>299</v>
      </c>
      <c r="E149" s="180" t="s">
        <v>5</v>
      </c>
      <c r="F149" s="181" t="s">
        <v>1545</v>
      </c>
      <c r="H149" s="182">
        <v>8.4</v>
      </c>
      <c r="L149" s="179"/>
      <c r="M149" s="183"/>
      <c r="N149" s="184"/>
      <c r="O149" s="184"/>
      <c r="P149" s="184"/>
      <c r="Q149" s="184"/>
      <c r="R149" s="184"/>
      <c r="S149" s="184"/>
      <c r="T149" s="185"/>
      <c r="AT149" s="180" t="s">
        <v>299</v>
      </c>
      <c r="AU149" s="180" t="s">
        <v>85</v>
      </c>
      <c r="AV149" s="12" t="s">
        <v>85</v>
      </c>
      <c r="AW149" s="12" t="s">
        <v>39</v>
      </c>
      <c r="AX149" s="12" t="s">
        <v>76</v>
      </c>
      <c r="AY149" s="180" t="s">
        <v>192</v>
      </c>
    </row>
    <row r="150" spans="2:65" s="13" customFormat="1">
      <c r="B150" s="186"/>
      <c r="D150" s="173" t="s">
        <v>299</v>
      </c>
      <c r="E150" s="187" t="s">
        <v>5</v>
      </c>
      <c r="F150" s="188" t="s">
        <v>301</v>
      </c>
      <c r="H150" s="189">
        <v>8.4</v>
      </c>
      <c r="L150" s="186"/>
      <c r="M150" s="190"/>
      <c r="N150" s="191"/>
      <c r="O150" s="191"/>
      <c r="P150" s="191"/>
      <c r="Q150" s="191"/>
      <c r="R150" s="191"/>
      <c r="S150" s="191"/>
      <c r="T150" s="192"/>
      <c r="AT150" s="187" t="s">
        <v>299</v>
      </c>
      <c r="AU150" s="187" t="s">
        <v>85</v>
      </c>
      <c r="AV150" s="13" t="s">
        <v>211</v>
      </c>
      <c r="AW150" s="13" t="s">
        <v>39</v>
      </c>
      <c r="AX150" s="13" t="s">
        <v>83</v>
      </c>
      <c r="AY150" s="187" t="s">
        <v>192</v>
      </c>
    </row>
    <row r="151" spans="2:65" s="12" customFormat="1">
      <c r="B151" s="179"/>
      <c r="D151" s="173" t="s">
        <v>299</v>
      </c>
      <c r="E151" s="180" t="s">
        <v>5</v>
      </c>
      <c r="F151" s="181" t="s">
        <v>5</v>
      </c>
      <c r="H151" s="182">
        <v>0</v>
      </c>
      <c r="L151" s="179"/>
      <c r="M151" s="183"/>
      <c r="N151" s="184"/>
      <c r="O151" s="184"/>
      <c r="P151" s="184"/>
      <c r="Q151" s="184"/>
      <c r="R151" s="184"/>
      <c r="S151" s="184"/>
      <c r="T151" s="185"/>
      <c r="AT151" s="180" t="s">
        <v>299</v>
      </c>
      <c r="AU151" s="180" t="s">
        <v>85</v>
      </c>
      <c r="AV151" s="12" t="s">
        <v>85</v>
      </c>
      <c r="AW151" s="12" t="s">
        <v>39</v>
      </c>
      <c r="AX151" s="12" t="s">
        <v>76</v>
      </c>
      <c r="AY151" s="180" t="s">
        <v>192</v>
      </c>
    </row>
    <row r="152" spans="2:65" s="12" customFormat="1">
      <c r="B152" s="179"/>
      <c r="D152" s="173" t="s">
        <v>299</v>
      </c>
      <c r="E152" s="180" t="s">
        <v>5</v>
      </c>
      <c r="F152" s="181" t="s">
        <v>5</v>
      </c>
      <c r="H152" s="182">
        <v>0</v>
      </c>
      <c r="L152" s="179"/>
      <c r="M152" s="183"/>
      <c r="N152" s="184"/>
      <c r="O152" s="184"/>
      <c r="P152" s="184"/>
      <c r="Q152" s="184"/>
      <c r="R152" s="184"/>
      <c r="S152" s="184"/>
      <c r="T152" s="185"/>
      <c r="AT152" s="180" t="s">
        <v>299</v>
      </c>
      <c r="AU152" s="180" t="s">
        <v>85</v>
      </c>
      <c r="AV152" s="12" t="s">
        <v>85</v>
      </c>
      <c r="AW152" s="12" t="s">
        <v>39</v>
      </c>
      <c r="AX152" s="12" t="s">
        <v>76</v>
      </c>
      <c r="AY152" s="180" t="s">
        <v>192</v>
      </c>
    </row>
    <row r="153" spans="2:65" s="12" customFormat="1">
      <c r="B153" s="179"/>
      <c r="D153" s="173" t="s">
        <v>299</v>
      </c>
      <c r="E153" s="180" t="s">
        <v>5</v>
      </c>
      <c r="F153" s="181" t="s">
        <v>5</v>
      </c>
      <c r="H153" s="182">
        <v>0</v>
      </c>
      <c r="L153" s="179"/>
      <c r="M153" s="183"/>
      <c r="N153" s="184"/>
      <c r="O153" s="184"/>
      <c r="P153" s="184"/>
      <c r="Q153" s="184"/>
      <c r="R153" s="184"/>
      <c r="S153" s="184"/>
      <c r="T153" s="185"/>
      <c r="AT153" s="180" t="s">
        <v>299</v>
      </c>
      <c r="AU153" s="180" t="s">
        <v>85</v>
      </c>
      <c r="AV153" s="12" t="s">
        <v>85</v>
      </c>
      <c r="AW153" s="12" t="s">
        <v>39</v>
      </c>
      <c r="AX153" s="12" t="s">
        <v>76</v>
      </c>
      <c r="AY153" s="180" t="s">
        <v>192</v>
      </c>
    </row>
    <row r="154" spans="2:65" s="12" customFormat="1">
      <c r="B154" s="179"/>
      <c r="D154" s="173" t="s">
        <v>299</v>
      </c>
      <c r="E154" s="180" t="s">
        <v>5</v>
      </c>
      <c r="F154" s="181" t="s">
        <v>5</v>
      </c>
      <c r="H154" s="182">
        <v>0</v>
      </c>
      <c r="L154" s="179"/>
      <c r="M154" s="183"/>
      <c r="N154" s="184"/>
      <c r="O154" s="184"/>
      <c r="P154" s="184"/>
      <c r="Q154" s="184"/>
      <c r="R154" s="184"/>
      <c r="S154" s="184"/>
      <c r="T154" s="185"/>
      <c r="AT154" s="180" t="s">
        <v>299</v>
      </c>
      <c r="AU154" s="180" t="s">
        <v>85</v>
      </c>
      <c r="AV154" s="12" t="s">
        <v>85</v>
      </c>
      <c r="AW154" s="12" t="s">
        <v>39</v>
      </c>
      <c r="AX154" s="12" t="s">
        <v>76</v>
      </c>
      <c r="AY154" s="180" t="s">
        <v>192</v>
      </c>
    </row>
    <row r="155" spans="2:65" s="12" customFormat="1">
      <c r="B155" s="179"/>
      <c r="D155" s="173" t="s">
        <v>299</v>
      </c>
      <c r="E155" s="180" t="s">
        <v>5</v>
      </c>
      <c r="F155" s="181" t="s">
        <v>5</v>
      </c>
      <c r="H155" s="182">
        <v>0</v>
      </c>
      <c r="L155" s="179"/>
      <c r="M155" s="183"/>
      <c r="N155" s="184"/>
      <c r="O155" s="184"/>
      <c r="P155" s="184"/>
      <c r="Q155" s="184"/>
      <c r="R155" s="184"/>
      <c r="S155" s="184"/>
      <c r="T155" s="185"/>
      <c r="AT155" s="180" t="s">
        <v>299</v>
      </c>
      <c r="AU155" s="180" t="s">
        <v>85</v>
      </c>
      <c r="AV155" s="12" t="s">
        <v>85</v>
      </c>
      <c r="AW155" s="12" t="s">
        <v>39</v>
      </c>
      <c r="AX155" s="12" t="s">
        <v>76</v>
      </c>
      <c r="AY155" s="180" t="s">
        <v>192</v>
      </c>
    </row>
    <row r="156" spans="2:65" s="12" customFormat="1">
      <c r="B156" s="179"/>
      <c r="D156" s="173" t="s">
        <v>299</v>
      </c>
      <c r="E156" s="180" t="s">
        <v>5</v>
      </c>
      <c r="F156" s="181" t="s">
        <v>5</v>
      </c>
      <c r="H156" s="182">
        <v>0</v>
      </c>
      <c r="L156" s="179"/>
      <c r="M156" s="183"/>
      <c r="N156" s="184"/>
      <c r="O156" s="184"/>
      <c r="P156" s="184"/>
      <c r="Q156" s="184"/>
      <c r="R156" s="184"/>
      <c r="S156" s="184"/>
      <c r="T156" s="185"/>
      <c r="AT156" s="180" t="s">
        <v>299</v>
      </c>
      <c r="AU156" s="180" t="s">
        <v>85</v>
      </c>
      <c r="AV156" s="12" t="s">
        <v>85</v>
      </c>
      <c r="AW156" s="12" t="s">
        <v>39</v>
      </c>
      <c r="AX156" s="12" t="s">
        <v>76</v>
      </c>
      <c r="AY156" s="180" t="s">
        <v>192</v>
      </c>
    </row>
    <row r="157" spans="2:65" s="12" customFormat="1">
      <c r="B157" s="179"/>
      <c r="D157" s="173" t="s">
        <v>299</v>
      </c>
      <c r="E157" s="180" t="s">
        <v>5</v>
      </c>
      <c r="F157" s="181" t="s">
        <v>5</v>
      </c>
      <c r="H157" s="182">
        <v>0</v>
      </c>
      <c r="L157" s="179"/>
      <c r="M157" s="183"/>
      <c r="N157" s="184"/>
      <c r="O157" s="184"/>
      <c r="P157" s="184"/>
      <c r="Q157" s="184"/>
      <c r="R157" s="184"/>
      <c r="S157" s="184"/>
      <c r="T157" s="185"/>
      <c r="AT157" s="180" t="s">
        <v>299</v>
      </c>
      <c r="AU157" s="180" t="s">
        <v>85</v>
      </c>
      <c r="AV157" s="12" t="s">
        <v>85</v>
      </c>
      <c r="AW157" s="12" t="s">
        <v>39</v>
      </c>
      <c r="AX157" s="12" t="s">
        <v>76</v>
      </c>
      <c r="AY157" s="180" t="s">
        <v>192</v>
      </c>
    </row>
    <row r="158" spans="2:65" s="12" customFormat="1">
      <c r="B158" s="179"/>
      <c r="D158" s="173" t="s">
        <v>299</v>
      </c>
      <c r="E158" s="180" t="s">
        <v>5</v>
      </c>
      <c r="F158" s="181" t="s">
        <v>5</v>
      </c>
      <c r="H158" s="182">
        <v>0</v>
      </c>
      <c r="L158" s="179"/>
      <c r="M158" s="183"/>
      <c r="N158" s="184"/>
      <c r="O158" s="184"/>
      <c r="P158" s="184"/>
      <c r="Q158" s="184"/>
      <c r="R158" s="184"/>
      <c r="S158" s="184"/>
      <c r="T158" s="185"/>
      <c r="AT158" s="180" t="s">
        <v>299</v>
      </c>
      <c r="AU158" s="180" t="s">
        <v>85</v>
      </c>
      <c r="AV158" s="12" t="s">
        <v>85</v>
      </c>
      <c r="AW158" s="12" t="s">
        <v>39</v>
      </c>
      <c r="AX158" s="12" t="s">
        <v>76</v>
      </c>
      <c r="AY158" s="180" t="s">
        <v>192</v>
      </c>
    </row>
    <row r="159" spans="2:65" s="12" customFormat="1">
      <c r="B159" s="179"/>
      <c r="D159" s="173" t="s">
        <v>299</v>
      </c>
      <c r="E159" s="180" t="s">
        <v>5</v>
      </c>
      <c r="F159" s="181" t="s">
        <v>5</v>
      </c>
      <c r="H159" s="182">
        <v>0</v>
      </c>
      <c r="L159" s="179"/>
      <c r="M159" s="183"/>
      <c r="N159" s="184"/>
      <c r="O159" s="184"/>
      <c r="P159" s="184"/>
      <c r="Q159" s="184"/>
      <c r="R159" s="184"/>
      <c r="S159" s="184"/>
      <c r="T159" s="185"/>
      <c r="AT159" s="180" t="s">
        <v>299</v>
      </c>
      <c r="AU159" s="180" t="s">
        <v>85</v>
      </c>
      <c r="AV159" s="12" t="s">
        <v>85</v>
      </c>
      <c r="AW159" s="12" t="s">
        <v>39</v>
      </c>
      <c r="AX159" s="12" t="s">
        <v>76</v>
      </c>
      <c r="AY159" s="180" t="s">
        <v>192</v>
      </c>
    </row>
    <row r="160" spans="2:65" s="12" customFormat="1">
      <c r="B160" s="179"/>
      <c r="D160" s="173" t="s">
        <v>299</v>
      </c>
      <c r="E160" s="180" t="s">
        <v>5</v>
      </c>
      <c r="F160" s="181" t="s">
        <v>5</v>
      </c>
      <c r="H160" s="182">
        <v>0</v>
      </c>
      <c r="L160" s="179"/>
      <c r="M160" s="183"/>
      <c r="N160" s="184"/>
      <c r="O160" s="184"/>
      <c r="P160" s="184"/>
      <c r="Q160" s="184"/>
      <c r="R160" s="184"/>
      <c r="S160" s="184"/>
      <c r="T160" s="185"/>
      <c r="AT160" s="180" t="s">
        <v>299</v>
      </c>
      <c r="AU160" s="180" t="s">
        <v>85</v>
      </c>
      <c r="AV160" s="12" t="s">
        <v>85</v>
      </c>
      <c r="AW160" s="12" t="s">
        <v>39</v>
      </c>
      <c r="AX160" s="12" t="s">
        <v>76</v>
      </c>
      <c r="AY160" s="180" t="s">
        <v>192</v>
      </c>
    </row>
    <row r="161" spans="2:65" s="12" customFormat="1">
      <c r="B161" s="179"/>
      <c r="D161" s="173" t="s">
        <v>299</v>
      </c>
      <c r="E161" s="180" t="s">
        <v>5</v>
      </c>
      <c r="F161" s="181" t="s">
        <v>5</v>
      </c>
      <c r="H161" s="182">
        <v>0</v>
      </c>
      <c r="L161" s="179"/>
      <c r="M161" s="183"/>
      <c r="N161" s="184"/>
      <c r="O161" s="184"/>
      <c r="P161" s="184"/>
      <c r="Q161" s="184"/>
      <c r="R161" s="184"/>
      <c r="S161" s="184"/>
      <c r="T161" s="185"/>
      <c r="AT161" s="180" t="s">
        <v>299</v>
      </c>
      <c r="AU161" s="180" t="s">
        <v>85</v>
      </c>
      <c r="AV161" s="12" t="s">
        <v>85</v>
      </c>
      <c r="AW161" s="12" t="s">
        <v>39</v>
      </c>
      <c r="AX161" s="12" t="s">
        <v>76</v>
      </c>
      <c r="AY161" s="180" t="s">
        <v>192</v>
      </c>
    </row>
    <row r="162" spans="2:65" s="1" customFormat="1" ht="16.5" customHeight="1">
      <c r="B162" s="161"/>
      <c r="C162" s="162" t="s">
        <v>388</v>
      </c>
      <c r="D162" s="162" t="s">
        <v>195</v>
      </c>
      <c r="E162" s="163" t="s">
        <v>1546</v>
      </c>
      <c r="F162" s="164" t="s">
        <v>1547</v>
      </c>
      <c r="G162" s="165" t="s">
        <v>734</v>
      </c>
      <c r="H162" s="166">
        <v>330</v>
      </c>
      <c r="I162" s="167"/>
      <c r="J162" s="167">
        <f>ROUND(I162*H162,2)</f>
        <v>0</v>
      </c>
      <c r="K162" s="164" t="s">
        <v>199</v>
      </c>
      <c r="L162" s="40"/>
      <c r="M162" s="168" t="s">
        <v>5</v>
      </c>
      <c r="N162" s="169" t="s">
        <v>47</v>
      </c>
      <c r="O162" s="170">
        <v>0</v>
      </c>
      <c r="P162" s="170">
        <f>O162*H162</f>
        <v>0</v>
      </c>
      <c r="Q162" s="170">
        <v>0</v>
      </c>
      <c r="R162" s="170">
        <f>Q162*H162</f>
        <v>0</v>
      </c>
      <c r="S162" s="170">
        <v>0</v>
      </c>
      <c r="T162" s="171">
        <f>S162*H162</f>
        <v>0</v>
      </c>
      <c r="AR162" s="25" t="s">
        <v>367</v>
      </c>
      <c r="AT162" s="25" t="s">
        <v>195</v>
      </c>
      <c r="AU162" s="25" t="s">
        <v>85</v>
      </c>
      <c r="AY162" s="25" t="s">
        <v>192</v>
      </c>
      <c r="BE162" s="172">
        <f>IF(N162="základní",J162,0)</f>
        <v>0</v>
      </c>
      <c r="BF162" s="172">
        <f>IF(N162="snížená",J162,0)</f>
        <v>0</v>
      </c>
      <c r="BG162" s="172">
        <f>IF(N162="zákl. přenesená",J162,0)</f>
        <v>0</v>
      </c>
      <c r="BH162" s="172">
        <f>IF(N162="sníž. přenesená",J162,0)</f>
        <v>0</v>
      </c>
      <c r="BI162" s="172">
        <f>IF(N162="nulová",J162,0)</f>
        <v>0</v>
      </c>
      <c r="BJ162" s="25" t="s">
        <v>83</v>
      </c>
      <c r="BK162" s="172">
        <f>ROUND(I162*H162,2)</f>
        <v>0</v>
      </c>
      <c r="BL162" s="25" t="s">
        <v>367</v>
      </c>
      <c r="BM162" s="25" t="s">
        <v>1548</v>
      </c>
    </row>
    <row r="163" spans="2:65" s="11" customFormat="1" ht="29.85" customHeight="1">
      <c r="B163" s="149"/>
      <c r="D163" s="150" t="s">
        <v>75</v>
      </c>
      <c r="E163" s="159" t="s">
        <v>1189</v>
      </c>
      <c r="F163" s="159" t="s">
        <v>1190</v>
      </c>
      <c r="J163" s="160">
        <f>BK163</f>
        <v>0</v>
      </c>
      <c r="L163" s="149"/>
      <c r="M163" s="153"/>
      <c r="N163" s="154"/>
      <c r="O163" s="154"/>
      <c r="P163" s="155">
        <f>SUM(P164:P171)</f>
        <v>0</v>
      </c>
      <c r="Q163" s="154"/>
      <c r="R163" s="155">
        <f>SUM(R164:R171)</f>
        <v>11.628133</v>
      </c>
      <c r="S163" s="154"/>
      <c r="T163" s="156">
        <f>SUM(T164:T171)</f>
        <v>0</v>
      </c>
      <c r="AR163" s="150" t="s">
        <v>85</v>
      </c>
      <c r="AT163" s="157" t="s">
        <v>75</v>
      </c>
      <c r="AU163" s="157" t="s">
        <v>83</v>
      </c>
      <c r="AY163" s="150" t="s">
        <v>192</v>
      </c>
      <c r="BK163" s="158">
        <f>SUM(BK164:BK171)</f>
        <v>0</v>
      </c>
    </row>
    <row r="164" spans="2:65" s="1" customFormat="1" ht="16.5" customHeight="1">
      <c r="B164" s="161"/>
      <c r="C164" s="162" t="s">
        <v>10</v>
      </c>
      <c r="D164" s="162" t="s">
        <v>195</v>
      </c>
      <c r="E164" s="163" t="s">
        <v>1549</v>
      </c>
      <c r="F164" s="164" t="s">
        <v>1550</v>
      </c>
      <c r="G164" s="165" t="s">
        <v>364</v>
      </c>
      <c r="H164" s="166">
        <v>11628.133</v>
      </c>
      <c r="I164" s="167"/>
      <c r="J164" s="167">
        <f>ROUND(I164*H164,2)</f>
        <v>0</v>
      </c>
      <c r="K164" s="164" t="s">
        <v>485</v>
      </c>
      <c r="L164" s="40"/>
      <c r="M164" s="168" t="s">
        <v>5</v>
      </c>
      <c r="N164" s="169" t="s">
        <v>47</v>
      </c>
      <c r="O164" s="170">
        <v>0</v>
      </c>
      <c r="P164" s="170">
        <f>O164*H164</f>
        <v>0</v>
      </c>
      <c r="Q164" s="170">
        <v>1E-3</v>
      </c>
      <c r="R164" s="170">
        <f>Q164*H164</f>
        <v>11.628133</v>
      </c>
      <c r="S164" s="170">
        <v>0</v>
      </c>
      <c r="T164" s="171">
        <f>S164*H164</f>
        <v>0</v>
      </c>
      <c r="AR164" s="25" t="s">
        <v>367</v>
      </c>
      <c r="AT164" s="25" t="s">
        <v>195</v>
      </c>
      <c r="AU164" s="25" t="s">
        <v>85</v>
      </c>
      <c r="AY164" s="25" t="s">
        <v>192</v>
      </c>
      <c r="BE164" s="172">
        <f>IF(N164="základní",J164,0)</f>
        <v>0</v>
      </c>
      <c r="BF164" s="172">
        <f>IF(N164="snížená",J164,0)</f>
        <v>0</v>
      </c>
      <c r="BG164" s="172">
        <f>IF(N164="zákl. přenesená",J164,0)</f>
        <v>0</v>
      </c>
      <c r="BH164" s="172">
        <f>IF(N164="sníž. přenesená",J164,0)</f>
        <v>0</v>
      </c>
      <c r="BI164" s="172">
        <f>IF(N164="nulová",J164,0)</f>
        <v>0</v>
      </c>
      <c r="BJ164" s="25" t="s">
        <v>83</v>
      </c>
      <c r="BK164" s="172">
        <f>ROUND(I164*H164,2)</f>
        <v>0</v>
      </c>
      <c r="BL164" s="25" t="s">
        <v>367</v>
      </c>
      <c r="BM164" s="25" t="s">
        <v>1551</v>
      </c>
    </row>
    <row r="165" spans="2:65" s="1" customFormat="1" ht="204">
      <c r="B165" s="40"/>
      <c r="D165" s="173" t="s">
        <v>202</v>
      </c>
      <c r="F165" s="174" t="s">
        <v>1817</v>
      </c>
      <c r="L165" s="40"/>
      <c r="M165" s="175"/>
      <c r="N165" s="41"/>
      <c r="O165" s="41"/>
      <c r="P165" s="41"/>
      <c r="Q165" s="41"/>
      <c r="R165" s="41"/>
      <c r="S165" s="41"/>
      <c r="T165" s="69"/>
      <c r="AT165" s="25" t="s">
        <v>202</v>
      </c>
      <c r="AU165" s="25" t="s">
        <v>85</v>
      </c>
    </row>
    <row r="166" spans="2:65" s="14" customFormat="1" ht="24">
      <c r="B166" s="193"/>
      <c r="D166" s="173" t="s">
        <v>299</v>
      </c>
      <c r="E166" s="194" t="s">
        <v>5</v>
      </c>
      <c r="F166" s="195" t="s">
        <v>583</v>
      </c>
      <c r="H166" s="194" t="s">
        <v>5</v>
      </c>
      <c r="L166" s="193"/>
      <c r="M166" s="196"/>
      <c r="N166" s="197"/>
      <c r="O166" s="197"/>
      <c r="P166" s="197"/>
      <c r="Q166" s="197"/>
      <c r="R166" s="197"/>
      <c r="S166" s="197"/>
      <c r="T166" s="198"/>
      <c r="AT166" s="194" t="s">
        <v>299</v>
      </c>
      <c r="AU166" s="194" t="s">
        <v>85</v>
      </c>
      <c r="AV166" s="14" t="s">
        <v>83</v>
      </c>
      <c r="AW166" s="14" t="s">
        <v>39</v>
      </c>
      <c r="AX166" s="14" t="s">
        <v>76</v>
      </c>
      <c r="AY166" s="194" t="s">
        <v>192</v>
      </c>
    </row>
    <row r="167" spans="2:65" s="12" customFormat="1">
      <c r="B167" s="179"/>
      <c r="D167" s="173" t="s">
        <v>299</v>
      </c>
      <c r="E167" s="180" t="s">
        <v>5</v>
      </c>
      <c r="F167" s="181" t="s">
        <v>1552</v>
      </c>
      <c r="H167" s="182">
        <v>10571.03</v>
      </c>
      <c r="L167" s="179"/>
      <c r="M167" s="183"/>
      <c r="N167" s="184"/>
      <c r="O167" s="184"/>
      <c r="P167" s="184"/>
      <c r="Q167" s="184"/>
      <c r="R167" s="184"/>
      <c r="S167" s="184"/>
      <c r="T167" s="185"/>
      <c r="AT167" s="180" t="s">
        <v>299</v>
      </c>
      <c r="AU167" s="180" t="s">
        <v>85</v>
      </c>
      <c r="AV167" s="12" t="s">
        <v>85</v>
      </c>
      <c r="AW167" s="12" t="s">
        <v>39</v>
      </c>
      <c r="AX167" s="12" t="s">
        <v>76</v>
      </c>
      <c r="AY167" s="180" t="s">
        <v>192</v>
      </c>
    </row>
    <row r="168" spans="2:65" s="15" customFormat="1">
      <c r="B168" s="208"/>
      <c r="D168" s="173" t="s">
        <v>299</v>
      </c>
      <c r="E168" s="209" t="s">
        <v>5</v>
      </c>
      <c r="F168" s="210" t="s">
        <v>376</v>
      </c>
      <c r="H168" s="211">
        <v>10571.03</v>
      </c>
      <c r="L168" s="208"/>
      <c r="M168" s="212"/>
      <c r="N168" s="213"/>
      <c r="O168" s="213"/>
      <c r="P168" s="213"/>
      <c r="Q168" s="213"/>
      <c r="R168" s="213"/>
      <c r="S168" s="213"/>
      <c r="T168" s="214"/>
      <c r="AT168" s="209" t="s">
        <v>299</v>
      </c>
      <c r="AU168" s="209" t="s">
        <v>85</v>
      </c>
      <c r="AV168" s="15" t="s">
        <v>102</v>
      </c>
      <c r="AW168" s="15" t="s">
        <v>39</v>
      </c>
      <c r="AX168" s="15" t="s">
        <v>76</v>
      </c>
      <c r="AY168" s="209" t="s">
        <v>192</v>
      </c>
    </row>
    <row r="169" spans="2:65" s="12" customFormat="1">
      <c r="B169" s="179"/>
      <c r="D169" s="173" t="s">
        <v>299</v>
      </c>
      <c r="E169" s="180" t="s">
        <v>5</v>
      </c>
      <c r="F169" s="181" t="s">
        <v>1553</v>
      </c>
      <c r="H169" s="182">
        <v>1057.1030000000001</v>
      </c>
      <c r="L169" s="179"/>
      <c r="M169" s="183"/>
      <c r="N169" s="184"/>
      <c r="O169" s="184"/>
      <c r="P169" s="184"/>
      <c r="Q169" s="184"/>
      <c r="R169" s="184"/>
      <c r="S169" s="184"/>
      <c r="T169" s="185"/>
      <c r="AT169" s="180" t="s">
        <v>299</v>
      </c>
      <c r="AU169" s="180" t="s">
        <v>85</v>
      </c>
      <c r="AV169" s="12" t="s">
        <v>85</v>
      </c>
      <c r="AW169" s="12" t="s">
        <v>39</v>
      </c>
      <c r="AX169" s="12" t="s">
        <v>76</v>
      </c>
      <c r="AY169" s="180" t="s">
        <v>192</v>
      </c>
    </row>
    <row r="170" spans="2:65" s="13" customFormat="1">
      <c r="B170" s="186"/>
      <c r="D170" s="173" t="s">
        <v>299</v>
      </c>
      <c r="E170" s="187" t="s">
        <v>5</v>
      </c>
      <c r="F170" s="188" t="s">
        <v>301</v>
      </c>
      <c r="H170" s="189">
        <v>11628.133</v>
      </c>
      <c r="L170" s="186"/>
      <c r="M170" s="190"/>
      <c r="N170" s="191"/>
      <c r="O170" s="191"/>
      <c r="P170" s="191"/>
      <c r="Q170" s="191"/>
      <c r="R170" s="191"/>
      <c r="S170" s="191"/>
      <c r="T170" s="192"/>
      <c r="AT170" s="187" t="s">
        <v>299</v>
      </c>
      <c r="AU170" s="187" t="s">
        <v>85</v>
      </c>
      <c r="AV170" s="13" t="s">
        <v>211</v>
      </c>
      <c r="AW170" s="13" t="s">
        <v>39</v>
      </c>
      <c r="AX170" s="13" t="s">
        <v>83</v>
      </c>
      <c r="AY170" s="187" t="s">
        <v>192</v>
      </c>
    </row>
    <row r="171" spans="2:65" s="1" customFormat="1" ht="16.5" customHeight="1">
      <c r="B171" s="161"/>
      <c r="C171" s="162" t="s">
        <v>395</v>
      </c>
      <c r="D171" s="162" t="s">
        <v>195</v>
      </c>
      <c r="E171" s="163" t="s">
        <v>1554</v>
      </c>
      <c r="F171" s="164" t="s">
        <v>1555</v>
      </c>
      <c r="G171" s="165" t="s">
        <v>734</v>
      </c>
      <c r="H171" s="166">
        <v>9883.9130000000005</v>
      </c>
      <c r="I171" s="167"/>
      <c r="J171" s="167">
        <f>ROUND(I171*H171,2)</f>
        <v>0</v>
      </c>
      <c r="K171" s="164" t="s">
        <v>199</v>
      </c>
      <c r="L171" s="40"/>
      <c r="M171" s="168" t="s">
        <v>5</v>
      </c>
      <c r="N171" s="218" t="s">
        <v>47</v>
      </c>
      <c r="O171" s="219">
        <v>0</v>
      </c>
      <c r="P171" s="219">
        <f>O171*H171</f>
        <v>0</v>
      </c>
      <c r="Q171" s="219">
        <v>0</v>
      </c>
      <c r="R171" s="219">
        <f>Q171*H171</f>
        <v>0</v>
      </c>
      <c r="S171" s="219">
        <v>0</v>
      </c>
      <c r="T171" s="220">
        <f>S171*H171</f>
        <v>0</v>
      </c>
      <c r="AR171" s="25" t="s">
        <v>367</v>
      </c>
      <c r="AT171" s="25" t="s">
        <v>195</v>
      </c>
      <c r="AU171" s="25" t="s">
        <v>85</v>
      </c>
      <c r="AY171" s="25" t="s">
        <v>192</v>
      </c>
      <c r="BE171" s="172">
        <f>IF(N171="základní",J171,0)</f>
        <v>0</v>
      </c>
      <c r="BF171" s="172">
        <f>IF(N171="snížená",J171,0)</f>
        <v>0</v>
      </c>
      <c r="BG171" s="172">
        <f>IF(N171="zákl. přenesená",J171,0)</f>
        <v>0</v>
      </c>
      <c r="BH171" s="172">
        <f>IF(N171="sníž. přenesená",J171,0)</f>
        <v>0</v>
      </c>
      <c r="BI171" s="172">
        <f>IF(N171="nulová",J171,0)</f>
        <v>0</v>
      </c>
      <c r="BJ171" s="25" t="s">
        <v>83</v>
      </c>
      <c r="BK171" s="172">
        <f>ROUND(I171*H171,2)</f>
        <v>0</v>
      </c>
      <c r="BL171" s="25" t="s">
        <v>367</v>
      </c>
      <c r="BM171" s="25" t="s">
        <v>1556</v>
      </c>
    </row>
    <row r="172" spans="2:65" s="1" customFormat="1" ht="6.9" customHeight="1">
      <c r="B172" s="55"/>
      <c r="C172" s="56"/>
      <c r="D172" s="56"/>
      <c r="E172" s="56"/>
      <c r="F172" s="56"/>
      <c r="G172" s="56"/>
      <c r="H172" s="56"/>
      <c r="I172" s="56"/>
      <c r="J172" s="56"/>
      <c r="K172" s="56"/>
      <c r="L172" s="40"/>
    </row>
  </sheetData>
  <autoFilter ref="C89:K171"/>
  <mergeCells count="13">
    <mergeCell ref="E82:H82"/>
    <mergeCell ref="G1:H1"/>
    <mergeCell ref="L2:V2"/>
    <mergeCell ref="E49:H49"/>
    <mergeCell ref="E51:H51"/>
    <mergeCell ref="J55:J56"/>
    <mergeCell ref="E78:H78"/>
    <mergeCell ref="E80:H80"/>
    <mergeCell ref="E7:H7"/>
    <mergeCell ref="E9:H9"/>
    <mergeCell ref="E11:H11"/>
    <mergeCell ref="E26:H26"/>
    <mergeCell ref="E47:H47"/>
  </mergeCells>
  <hyperlinks>
    <hyperlink ref="F1:G1" location="C2" display="1) Krycí list soupisu"/>
    <hyperlink ref="G1:H1" location="C58" display="2) Rekapitulace"/>
    <hyperlink ref="J1" location="C8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2"/>
  <sheetViews>
    <sheetView showGridLines="0" workbookViewId="0">
      <pane ySplit="1" topLeftCell="A72" activePane="bottomLeft" state="frozen"/>
      <selection pane="bottomLeft" activeCell="I91" sqref="I91"/>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124</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ht="13.2">
      <c r="B8" s="29"/>
      <c r="C8" s="30"/>
      <c r="D8" s="37" t="s">
        <v>162</v>
      </c>
      <c r="E8" s="30"/>
      <c r="F8" s="30"/>
      <c r="G8" s="30"/>
      <c r="H8" s="30"/>
      <c r="I8" s="30"/>
      <c r="J8" s="30"/>
      <c r="K8" s="32"/>
    </row>
    <row r="9" spans="1:70" ht="16.5" customHeight="1">
      <c r="B9" s="29"/>
      <c r="C9" s="30"/>
      <c r="D9" s="30"/>
      <c r="E9" s="343" t="s">
        <v>1489</v>
      </c>
      <c r="F9" s="301"/>
      <c r="G9" s="301"/>
      <c r="H9" s="301"/>
      <c r="I9" s="30"/>
      <c r="J9" s="30"/>
      <c r="K9" s="32"/>
    </row>
    <row r="10" spans="1:70" ht="13.2">
      <c r="B10" s="29"/>
      <c r="C10" s="30"/>
      <c r="D10" s="37" t="s">
        <v>267</v>
      </c>
      <c r="E10" s="30"/>
      <c r="F10" s="30"/>
      <c r="G10" s="30"/>
      <c r="H10" s="30"/>
      <c r="I10" s="30"/>
      <c r="J10" s="30"/>
      <c r="K10" s="32"/>
    </row>
    <row r="11" spans="1:70" s="1" customFormat="1" ht="16.5" customHeight="1">
      <c r="B11" s="40"/>
      <c r="C11" s="41"/>
      <c r="D11" s="41"/>
      <c r="E11" s="321" t="s">
        <v>1469</v>
      </c>
      <c r="F11" s="346"/>
      <c r="G11" s="346"/>
      <c r="H11" s="346"/>
      <c r="I11" s="41"/>
      <c r="J11" s="41"/>
      <c r="K11" s="44"/>
    </row>
    <row r="12" spans="1:70" s="1" customFormat="1" ht="13.2">
      <c r="B12" s="40"/>
      <c r="C12" s="41"/>
      <c r="D12" s="37" t="s">
        <v>1470</v>
      </c>
      <c r="E12" s="41"/>
      <c r="F12" s="41"/>
      <c r="G12" s="41"/>
      <c r="H12" s="41"/>
      <c r="I12" s="41"/>
      <c r="J12" s="41"/>
      <c r="K12" s="44"/>
    </row>
    <row r="13" spans="1:70" s="1" customFormat="1" ht="36.9" customHeight="1">
      <c r="B13" s="40"/>
      <c r="C13" s="41"/>
      <c r="D13" s="41"/>
      <c r="E13" s="345" t="s">
        <v>1471</v>
      </c>
      <c r="F13" s="346"/>
      <c r="G13" s="346"/>
      <c r="H13" s="346"/>
      <c r="I13" s="41"/>
      <c r="J13" s="41"/>
      <c r="K13" s="44"/>
    </row>
    <row r="14" spans="1:70" s="1" customFormat="1">
      <c r="B14" s="40"/>
      <c r="C14" s="41"/>
      <c r="D14" s="41"/>
      <c r="E14" s="41"/>
      <c r="F14" s="41"/>
      <c r="G14" s="41"/>
      <c r="H14" s="41"/>
      <c r="I14" s="41"/>
      <c r="J14" s="41"/>
      <c r="K14" s="44"/>
    </row>
    <row r="15" spans="1:70" s="1" customFormat="1" ht="14.4" customHeight="1">
      <c r="B15" s="40"/>
      <c r="C15" s="41"/>
      <c r="D15" s="37" t="s">
        <v>19</v>
      </c>
      <c r="E15" s="41"/>
      <c r="F15" s="35" t="s">
        <v>20</v>
      </c>
      <c r="G15" s="41"/>
      <c r="H15" s="41"/>
      <c r="I15" s="37" t="s">
        <v>21</v>
      </c>
      <c r="J15" s="35" t="s">
        <v>5</v>
      </c>
      <c r="K15" s="44"/>
    </row>
    <row r="16" spans="1:70" s="1" customFormat="1" ht="14.4" customHeight="1">
      <c r="B16" s="40"/>
      <c r="C16" s="41"/>
      <c r="D16" s="37" t="s">
        <v>23</v>
      </c>
      <c r="E16" s="41"/>
      <c r="F16" s="35" t="s">
        <v>24</v>
      </c>
      <c r="G16" s="41"/>
      <c r="H16" s="41"/>
      <c r="I16" s="37" t="s">
        <v>25</v>
      </c>
      <c r="J16" s="108" t="str">
        <f>'Rekapitulace stavby'!AN8</f>
        <v>24. 2. 2018</v>
      </c>
      <c r="K16" s="44"/>
    </row>
    <row r="17" spans="2:11" s="1" customFormat="1" ht="10.8" customHeight="1">
      <c r="B17" s="40"/>
      <c r="C17" s="41"/>
      <c r="D17" s="41"/>
      <c r="E17" s="41"/>
      <c r="F17" s="41"/>
      <c r="G17" s="41"/>
      <c r="H17" s="41"/>
      <c r="I17" s="41"/>
      <c r="J17" s="41"/>
      <c r="K17" s="44"/>
    </row>
    <row r="18" spans="2:11" s="1" customFormat="1" ht="14.4" customHeight="1">
      <c r="B18" s="40"/>
      <c r="C18" s="41"/>
      <c r="D18" s="37" t="s">
        <v>31</v>
      </c>
      <c r="E18" s="41"/>
      <c r="F18" s="41"/>
      <c r="G18" s="41"/>
      <c r="H18" s="41"/>
      <c r="I18" s="37" t="s">
        <v>32</v>
      </c>
      <c r="J18" s="35" t="s">
        <v>5</v>
      </c>
      <c r="K18" s="44"/>
    </row>
    <row r="19" spans="2:11" s="1" customFormat="1" ht="18" customHeight="1">
      <c r="B19" s="40"/>
      <c r="C19" s="41"/>
      <c r="D19" s="41"/>
      <c r="E19" s="35" t="s">
        <v>33</v>
      </c>
      <c r="F19" s="41"/>
      <c r="G19" s="41"/>
      <c r="H19" s="41"/>
      <c r="I19" s="37" t="s">
        <v>34</v>
      </c>
      <c r="J19" s="35" t="s">
        <v>5</v>
      </c>
      <c r="K19" s="44"/>
    </row>
    <row r="20" spans="2:11" s="1" customFormat="1" ht="6.9" customHeight="1">
      <c r="B20" s="40"/>
      <c r="C20" s="41"/>
      <c r="D20" s="41"/>
      <c r="E20" s="41"/>
      <c r="F20" s="41"/>
      <c r="G20" s="41"/>
      <c r="H20" s="41"/>
      <c r="I20" s="41"/>
      <c r="J20" s="41"/>
      <c r="K20" s="44"/>
    </row>
    <row r="21" spans="2:11" s="1" customFormat="1" ht="14.4" customHeight="1">
      <c r="B21" s="40"/>
      <c r="C21" s="41"/>
      <c r="D21" s="37" t="s">
        <v>35</v>
      </c>
      <c r="E21" s="41"/>
      <c r="F21" s="41"/>
      <c r="G21" s="41"/>
      <c r="H21" s="41"/>
      <c r="I21" s="37" t="s">
        <v>32</v>
      </c>
      <c r="J21" s="35" t="s">
        <v>5</v>
      </c>
      <c r="K21" s="44"/>
    </row>
    <row r="22" spans="2:11" s="1" customFormat="1" ht="18" customHeight="1">
      <c r="B22" s="40"/>
      <c r="C22" s="41"/>
      <c r="D22" s="41"/>
      <c r="E22" s="35" t="s">
        <v>36</v>
      </c>
      <c r="F22" s="41"/>
      <c r="G22" s="41"/>
      <c r="H22" s="41"/>
      <c r="I22" s="37" t="s">
        <v>34</v>
      </c>
      <c r="J22" s="35" t="s">
        <v>5</v>
      </c>
      <c r="K22" s="44"/>
    </row>
    <row r="23" spans="2:11" s="1" customFormat="1" ht="6.9" customHeight="1">
      <c r="B23" s="40"/>
      <c r="C23" s="41"/>
      <c r="D23" s="41"/>
      <c r="E23" s="41"/>
      <c r="F23" s="41"/>
      <c r="G23" s="41"/>
      <c r="H23" s="41"/>
      <c r="I23" s="41"/>
      <c r="J23" s="41"/>
      <c r="K23" s="44"/>
    </row>
    <row r="24" spans="2:11" s="1" customFormat="1" ht="14.4" customHeight="1">
      <c r="B24" s="40"/>
      <c r="C24" s="41"/>
      <c r="D24" s="37" t="s">
        <v>37</v>
      </c>
      <c r="E24" s="41"/>
      <c r="F24" s="41"/>
      <c r="G24" s="41"/>
      <c r="H24" s="41"/>
      <c r="I24" s="37" t="s">
        <v>32</v>
      </c>
      <c r="J24" s="35" t="s">
        <v>5</v>
      </c>
      <c r="K24" s="44"/>
    </row>
    <row r="25" spans="2:11" s="1" customFormat="1" ht="18" customHeight="1">
      <c r="B25" s="40"/>
      <c r="C25" s="41"/>
      <c r="D25" s="41"/>
      <c r="E25" s="35" t="s">
        <v>38</v>
      </c>
      <c r="F25" s="41"/>
      <c r="G25" s="41"/>
      <c r="H25" s="41"/>
      <c r="I25" s="37" t="s">
        <v>34</v>
      </c>
      <c r="J25" s="35" t="s">
        <v>5</v>
      </c>
      <c r="K25" s="44"/>
    </row>
    <row r="26" spans="2:11" s="1" customFormat="1" ht="6.9" customHeight="1">
      <c r="B26" s="40"/>
      <c r="C26" s="41"/>
      <c r="D26" s="41"/>
      <c r="E26" s="41"/>
      <c r="F26" s="41"/>
      <c r="G26" s="41"/>
      <c r="H26" s="41"/>
      <c r="I26" s="41"/>
      <c r="J26" s="41"/>
      <c r="K26" s="44"/>
    </row>
    <row r="27" spans="2:11" s="1" customFormat="1" ht="14.4" customHeight="1">
      <c r="B27" s="40"/>
      <c r="C27" s="41"/>
      <c r="D27" s="37" t="s">
        <v>40</v>
      </c>
      <c r="E27" s="41"/>
      <c r="F27" s="41"/>
      <c r="G27" s="41"/>
      <c r="H27" s="41"/>
      <c r="I27" s="41"/>
      <c r="J27" s="41"/>
      <c r="K27" s="44"/>
    </row>
    <row r="28" spans="2:11" s="7" customFormat="1" ht="16.5" customHeight="1">
      <c r="B28" s="109"/>
      <c r="C28" s="110"/>
      <c r="D28" s="110"/>
      <c r="E28" s="303" t="s">
        <v>5</v>
      </c>
      <c r="F28" s="303"/>
      <c r="G28" s="303"/>
      <c r="H28" s="303"/>
      <c r="I28" s="110"/>
      <c r="J28" s="110"/>
      <c r="K28" s="111"/>
    </row>
    <row r="29" spans="2:11" s="1" customFormat="1" ht="6.9" customHeight="1">
      <c r="B29" s="40"/>
      <c r="C29" s="41"/>
      <c r="D29" s="41"/>
      <c r="E29" s="41"/>
      <c r="F29" s="41"/>
      <c r="G29" s="41"/>
      <c r="H29" s="41"/>
      <c r="I29" s="41"/>
      <c r="J29" s="41"/>
      <c r="K29" s="44"/>
    </row>
    <row r="30" spans="2:11" s="1" customFormat="1" ht="6.9" customHeight="1">
      <c r="B30" s="40"/>
      <c r="C30" s="41"/>
      <c r="D30" s="67"/>
      <c r="E30" s="67"/>
      <c r="F30" s="67"/>
      <c r="G30" s="67"/>
      <c r="H30" s="67"/>
      <c r="I30" s="67"/>
      <c r="J30" s="67"/>
      <c r="K30" s="112"/>
    </row>
    <row r="31" spans="2:11" s="1" customFormat="1" ht="25.35" customHeight="1">
      <c r="B31" s="40"/>
      <c r="C31" s="41"/>
      <c r="D31" s="113" t="s">
        <v>42</v>
      </c>
      <c r="E31" s="41"/>
      <c r="F31" s="41"/>
      <c r="G31" s="41"/>
      <c r="H31" s="41"/>
      <c r="I31" s="41"/>
      <c r="J31" s="114">
        <f>ROUND(J89,2)</f>
        <v>0</v>
      </c>
      <c r="K31" s="44"/>
    </row>
    <row r="32" spans="2:11" s="1" customFormat="1" ht="6.9" customHeight="1">
      <c r="B32" s="40"/>
      <c r="C32" s="41"/>
      <c r="D32" s="67"/>
      <c r="E32" s="67"/>
      <c r="F32" s="67"/>
      <c r="G32" s="67"/>
      <c r="H32" s="67"/>
      <c r="I32" s="67"/>
      <c r="J32" s="67"/>
      <c r="K32" s="112"/>
    </row>
    <row r="33" spans="2:11" s="1" customFormat="1" ht="14.4" customHeight="1">
      <c r="B33" s="40"/>
      <c r="C33" s="41"/>
      <c r="D33" s="41"/>
      <c r="E33" s="41"/>
      <c r="F33" s="45" t="s">
        <v>44</v>
      </c>
      <c r="G33" s="41"/>
      <c r="H33" s="41"/>
      <c r="I33" s="45" t="s">
        <v>43</v>
      </c>
      <c r="J33" s="45" t="s">
        <v>45</v>
      </c>
      <c r="K33" s="44"/>
    </row>
    <row r="34" spans="2:11" s="1" customFormat="1" ht="14.4" customHeight="1">
      <c r="B34" s="40"/>
      <c r="C34" s="41"/>
      <c r="D34" s="48" t="s">
        <v>46</v>
      </c>
      <c r="E34" s="48" t="s">
        <v>47</v>
      </c>
      <c r="F34" s="115">
        <f>ROUND(SUM(BE89:BE91), 2)</f>
        <v>0</v>
      </c>
      <c r="G34" s="41"/>
      <c r="H34" s="41"/>
      <c r="I34" s="116">
        <v>0.21</v>
      </c>
      <c r="J34" s="115">
        <f>ROUND(ROUND((SUM(BE89:BE91)), 2)*I34, 2)</f>
        <v>0</v>
      </c>
      <c r="K34" s="44"/>
    </row>
    <row r="35" spans="2:11" s="1" customFormat="1" ht="14.4" customHeight="1">
      <c r="B35" s="40"/>
      <c r="C35" s="41"/>
      <c r="D35" s="41"/>
      <c r="E35" s="48" t="s">
        <v>48</v>
      </c>
      <c r="F35" s="115">
        <f>ROUND(SUM(BF89:BF91), 2)</f>
        <v>0</v>
      </c>
      <c r="G35" s="41"/>
      <c r="H35" s="41"/>
      <c r="I35" s="116">
        <v>0.15</v>
      </c>
      <c r="J35" s="115">
        <f>ROUND(ROUND((SUM(BF89:BF91)), 2)*I35, 2)</f>
        <v>0</v>
      </c>
      <c r="K35" s="44"/>
    </row>
    <row r="36" spans="2:11" s="1" customFormat="1" ht="14.4" hidden="1" customHeight="1">
      <c r="B36" s="40"/>
      <c r="C36" s="41"/>
      <c r="D36" s="41"/>
      <c r="E36" s="48" t="s">
        <v>49</v>
      </c>
      <c r="F36" s="115">
        <f>ROUND(SUM(BG89:BG91), 2)</f>
        <v>0</v>
      </c>
      <c r="G36" s="41"/>
      <c r="H36" s="41"/>
      <c r="I36" s="116">
        <v>0.21</v>
      </c>
      <c r="J36" s="115">
        <v>0</v>
      </c>
      <c r="K36" s="44"/>
    </row>
    <row r="37" spans="2:11" s="1" customFormat="1" ht="14.4" hidden="1" customHeight="1">
      <c r="B37" s="40"/>
      <c r="C37" s="41"/>
      <c r="D37" s="41"/>
      <c r="E37" s="48" t="s">
        <v>50</v>
      </c>
      <c r="F37" s="115">
        <f>ROUND(SUM(BH89:BH91), 2)</f>
        <v>0</v>
      </c>
      <c r="G37" s="41"/>
      <c r="H37" s="41"/>
      <c r="I37" s="116">
        <v>0.15</v>
      </c>
      <c r="J37" s="115">
        <v>0</v>
      </c>
      <c r="K37" s="44"/>
    </row>
    <row r="38" spans="2:11" s="1" customFormat="1" ht="14.4" hidden="1" customHeight="1">
      <c r="B38" s="40"/>
      <c r="C38" s="41"/>
      <c r="D38" s="41"/>
      <c r="E38" s="48" t="s">
        <v>51</v>
      </c>
      <c r="F38" s="115">
        <f>ROUND(SUM(BI89:BI91), 2)</f>
        <v>0</v>
      </c>
      <c r="G38" s="41"/>
      <c r="H38" s="41"/>
      <c r="I38" s="116">
        <v>0</v>
      </c>
      <c r="J38" s="115">
        <v>0</v>
      </c>
      <c r="K38" s="44"/>
    </row>
    <row r="39" spans="2:11" s="1" customFormat="1" ht="6.9" customHeight="1">
      <c r="B39" s="40"/>
      <c r="C39" s="41"/>
      <c r="D39" s="41"/>
      <c r="E39" s="41"/>
      <c r="F39" s="41"/>
      <c r="G39" s="41"/>
      <c r="H39" s="41"/>
      <c r="I39" s="41"/>
      <c r="J39" s="41"/>
      <c r="K39" s="44"/>
    </row>
    <row r="40" spans="2:11" s="1" customFormat="1" ht="25.35" customHeight="1">
      <c r="B40" s="40"/>
      <c r="C40" s="117"/>
      <c r="D40" s="118" t="s">
        <v>52</v>
      </c>
      <c r="E40" s="70"/>
      <c r="F40" s="70"/>
      <c r="G40" s="119" t="s">
        <v>53</v>
      </c>
      <c r="H40" s="120" t="s">
        <v>54</v>
      </c>
      <c r="I40" s="70"/>
      <c r="J40" s="121">
        <f>SUM(J31:J38)</f>
        <v>0</v>
      </c>
      <c r="K40" s="122"/>
    </row>
    <row r="41" spans="2:11" s="1" customFormat="1" ht="14.4" customHeight="1">
      <c r="B41" s="55"/>
      <c r="C41" s="56"/>
      <c r="D41" s="56"/>
      <c r="E41" s="56"/>
      <c r="F41" s="56"/>
      <c r="G41" s="56"/>
      <c r="H41" s="56"/>
      <c r="I41" s="56"/>
      <c r="J41" s="56"/>
      <c r="K41" s="57"/>
    </row>
    <row r="45" spans="2:11" s="1" customFormat="1" ht="6.9" customHeight="1">
      <c r="B45" s="58"/>
      <c r="C45" s="59"/>
      <c r="D45" s="59"/>
      <c r="E45" s="59"/>
      <c r="F45" s="59"/>
      <c r="G45" s="59"/>
      <c r="H45" s="59"/>
      <c r="I45" s="59"/>
      <c r="J45" s="59"/>
      <c r="K45" s="123"/>
    </row>
    <row r="46" spans="2:11" s="1" customFormat="1" ht="36.9" customHeight="1">
      <c r="B46" s="40"/>
      <c r="C46" s="31" t="s">
        <v>164</v>
      </c>
      <c r="D46" s="41"/>
      <c r="E46" s="41"/>
      <c r="F46" s="41"/>
      <c r="G46" s="41"/>
      <c r="H46" s="41"/>
      <c r="I46" s="41"/>
      <c r="J46" s="41"/>
      <c r="K46" s="44"/>
    </row>
    <row r="47" spans="2:11" s="1" customFormat="1" ht="6.9" customHeight="1">
      <c r="B47" s="40"/>
      <c r="C47" s="41"/>
      <c r="D47" s="41"/>
      <c r="E47" s="41"/>
      <c r="F47" s="41"/>
      <c r="G47" s="41"/>
      <c r="H47" s="41"/>
      <c r="I47" s="41"/>
      <c r="J47" s="41"/>
      <c r="K47" s="44"/>
    </row>
    <row r="48" spans="2:11" s="1" customFormat="1" ht="14.4" customHeight="1">
      <c r="B48" s="40"/>
      <c r="C48" s="37" t="s">
        <v>17</v>
      </c>
      <c r="D48" s="41"/>
      <c r="E48" s="41"/>
      <c r="F48" s="41"/>
      <c r="G48" s="41"/>
      <c r="H48" s="41"/>
      <c r="I48" s="41"/>
      <c r="J48" s="41"/>
      <c r="K48" s="44"/>
    </row>
    <row r="49" spans="2:47" s="1" customFormat="1" ht="16.5" customHeight="1">
      <c r="B49" s="40"/>
      <c r="C49" s="41"/>
      <c r="D49" s="41"/>
      <c r="E49" s="343" t="str">
        <f>E7</f>
        <v>ZÁZEMÍ PRO VPP V OSTRAVĚ – PORUBĚ</v>
      </c>
      <c r="F49" s="344"/>
      <c r="G49" s="344"/>
      <c r="H49" s="344"/>
      <c r="I49" s="41"/>
      <c r="J49" s="41"/>
      <c r="K49" s="44"/>
    </row>
    <row r="50" spans="2:47" ht="13.2">
      <c r="B50" s="29"/>
      <c r="C50" s="37" t="s">
        <v>162</v>
      </c>
      <c r="D50" s="30"/>
      <c r="E50" s="30"/>
      <c r="F50" s="30"/>
      <c r="G50" s="30"/>
      <c r="H50" s="30"/>
      <c r="I50" s="30"/>
      <c r="J50" s="30"/>
      <c r="K50" s="32"/>
    </row>
    <row r="51" spans="2:47" ht="16.5" customHeight="1">
      <c r="B51" s="29"/>
      <c r="C51" s="30"/>
      <c r="D51" s="30"/>
      <c r="E51" s="343" t="s">
        <v>1489</v>
      </c>
      <c r="F51" s="301"/>
      <c r="G51" s="301"/>
      <c r="H51" s="301"/>
      <c r="I51" s="30"/>
      <c r="J51" s="30"/>
      <c r="K51" s="32"/>
    </row>
    <row r="52" spans="2:47" ht="13.2">
      <c r="B52" s="29"/>
      <c r="C52" s="37" t="s">
        <v>267</v>
      </c>
      <c r="D52" s="30"/>
      <c r="E52" s="30"/>
      <c r="F52" s="30"/>
      <c r="G52" s="30"/>
      <c r="H52" s="30"/>
      <c r="I52" s="30"/>
      <c r="J52" s="30"/>
      <c r="K52" s="32"/>
    </row>
    <row r="53" spans="2:47" s="1" customFormat="1" ht="16.5" customHeight="1">
      <c r="B53" s="40"/>
      <c r="C53" s="41"/>
      <c r="D53" s="41"/>
      <c r="E53" s="321" t="s">
        <v>1469</v>
      </c>
      <c r="F53" s="346"/>
      <c r="G53" s="346"/>
      <c r="H53" s="346"/>
      <c r="I53" s="41"/>
      <c r="J53" s="41"/>
      <c r="K53" s="44"/>
    </row>
    <row r="54" spans="2:47" s="1" customFormat="1" ht="14.4" customHeight="1">
      <c r="B54" s="40"/>
      <c r="C54" s="37" t="s">
        <v>1470</v>
      </c>
      <c r="D54" s="41"/>
      <c r="E54" s="41"/>
      <c r="F54" s="41"/>
      <c r="G54" s="41"/>
      <c r="H54" s="41"/>
      <c r="I54" s="41"/>
      <c r="J54" s="41"/>
      <c r="K54" s="44"/>
    </row>
    <row r="55" spans="2:47" s="1" customFormat="1" ht="17.25" customHeight="1">
      <c r="B55" s="40"/>
      <c r="C55" s="41"/>
      <c r="D55" s="41"/>
      <c r="E55" s="345" t="str">
        <f>E13</f>
        <v>D.1.4.1 - Zdravotně technické instalace</v>
      </c>
      <c r="F55" s="346"/>
      <c r="G55" s="346"/>
      <c r="H55" s="346"/>
      <c r="I55" s="41"/>
      <c r="J55" s="41"/>
      <c r="K55" s="44"/>
    </row>
    <row r="56" spans="2:47" s="1" customFormat="1" ht="6.9" customHeight="1">
      <c r="B56" s="40"/>
      <c r="C56" s="41"/>
      <c r="D56" s="41"/>
      <c r="E56" s="41"/>
      <c r="F56" s="41"/>
      <c r="G56" s="41"/>
      <c r="H56" s="41"/>
      <c r="I56" s="41"/>
      <c r="J56" s="41"/>
      <c r="K56" s="44"/>
    </row>
    <row r="57" spans="2:47" s="1" customFormat="1" ht="18" customHeight="1">
      <c r="B57" s="40"/>
      <c r="C57" s="37" t="s">
        <v>23</v>
      </c>
      <c r="D57" s="41"/>
      <c r="E57" s="41"/>
      <c r="F57" s="35" t="str">
        <f>F16</f>
        <v>Ostrava</v>
      </c>
      <c r="G57" s="41"/>
      <c r="H57" s="41"/>
      <c r="I57" s="37" t="s">
        <v>25</v>
      </c>
      <c r="J57" s="108" t="str">
        <f>IF(J16="","",J16)</f>
        <v>24. 2. 2018</v>
      </c>
      <c r="K57" s="44"/>
    </row>
    <row r="58" spans="2:47" s="1" customFormat="1" ht="6.9" customHeight="1">
      <c r="B58" s="40"/>
      <c r="C58" s="41"/>
      <c r="D58" s="41"/>
      <c r="E58" s="41"/>
      <c r="F58" s="41"/>
      <c r="G58" s="41"/>
      <c r="H58" s="41"/>
      <c r="I58" s="41"/>
      <c r="J58" s="41"/>
      <c r="K58" s="44"/>
    </row>
    <row r="59" spans="2:47" s="1" customFormat="1" ht="13.2">
      <c r="B59" s="40"/>
      <c r="C59" s="37" t="s">
        <v>31</v>
      </c>
      <c r="D59" s="41"/>
      <c r="E59" s="41"/>
      <c r="F59" s="35" t="str">
        <f>E19</f>
        <v>SMO MO Poruba</v>
      </c>
      <c r="G59" s="41"/>
      <c r="H59" s="41"/>
      <c r="I59" s="37" t="s">
        <v>37</v>
      </c>
      <c r="J59" s="303" t="str">
        <f>E25</f>
        <v>PROJEKTSTUDIO EUCZ, s.r.o.</v>
      </c>
      <c r="K59" s="44"/>
    </row>
    <row r="60" spans="2:47" s="1" customFormat="1" ht="14.4" customHeight="1">
      <c r="B60" s="40"/>
      <c r="C60" s="37" t="s">
        <v>35</v>
      </c>
      <c r="D60" s="41"/>
      <c r="E60" s="41"/>
      <c r="F60" s="35" t="str">
        <f>IF(E22="","",E22)</f>
        <v>Na základě výběrového řízení</v>
      </c>
      <c r="G60" s="41"/>
      <c r="H60" s="41"/>
      <c r="I60" s="41"/>
      <c r="J60" s="338"/>
      <c r="K60" s="44"/>
    </row>
    <row r="61" spans="2:47" s="1" customFormat="1" ht="10.35" customHeight="1">
      <c r="B61" s="40"/>
      <c r="C61" s="41"/>
      <c r="D61" s="41"/>
      <c r="E61" s="41"/>
      <c r="F61" s="41"/>
      <c r="G61" s="41"/>
      <c r="H61" s="41"/>
      <c r="I61" s="41"/>
      <c r="J61" s="41"/>
      <c r="K61" s="44"/>
    </row>
    <row r="62" spans="2:47" s="1" customFormat="1" ht="29.25" customHeight="1">
      <c r="B62" s="40"/>
      <c r="C62" s="124" t="s">
        <v>165</v>
      </c>
      <c r="D62" s="117"/>
      <c r="E62" s="117"/>
      <c r="F62" s="117"/>
      <c r="G62" s="117"/>
      <c r="H62" s="117"/>
      <c r="I62" s="117"/>
      <c r="J62" s="125" t="s">
        <v>166</v>
      </c>
      <c r="K62" s="126"/>
    </row>
    <row r="63" spans="2:47" s="1" customFormat="1" ht="10.35" customHeight="1">
      <c r="B63" s="40"/>
      <c r="C63" s="41"/>
      <c r="D63" s="41"/>
      <c r="E63" s="41"/>
      <c r="F63" s="41"/>
      <c r="G63" s="41"/>
      <c r="H63" s="41"/>
      <c r="I63" s="41"/>
      <c r="J63" s="41"/>
      <c r="K63" s="44"/>
    </row>
    <row r="64" spans="2:47" s="1" customFormat="1" ht="29.25" customHeight="1">
      <c r="B64" s="40"/>
      <c r="C64" s="127" t="s">
        <v>167</v>
      </c>
      <c r="D64" s="41"/>
      <c r="E64" s="41"/>
      <c r="F64" s="41"/>
      <c r="G64" s="41"/>
      <c r="H64" s="41"/>
      <c r="I64" s="41"/>
      <c r="J64" s="114">
        <f>J89</f>
        <v>0</v>
      </c>
      <c r="K64" s="44"/>
      <c r="AU64" s="25" t="s">
        <v>168</v>
      </c>
    </row>
    <row r="65" spans="2:12" s="8" customFormat="1" ht="24.9" customHeight="1">
      <c r="B65" s="128"/>
      <c r="C65" s="129"/>
      <c r="D65" s="130" t="s">
        <v>1472</v>
      </c>
      <c r="E65" s="131"/>
      <c r="F65" s="131"/>
      <c r="G65" s="131"/>
      <c r="H65" s="131"/>
      <c r="I65" s="131"/>
      <c r="J65" s="132">
        <f>J90</f>
        <v>0</v>
      </c>
      <c r="K65" s="133"/>
    </row>
    <row r="66" spans="2:12" s="1" customFormat="1" ht="21.75" customHeight="1">
      <c r="B66" s="40"/>
      <c r="C66" s="41"/>
      <c r="D66" s="41"/>
      <c r="E66" s="41"/>
      <c r="F66" s="41"/>
      <c r="G66" s="41"/>
      <c r="H66" s="41"/>
      <c r="I66" s="41"/>
      <c r="J66" s="41"/>
      <c r="K66" s="44"/>
    </row>
    <row r="67" spans="2:12" s="1" customFormat="1" ht="6.9" customHeight="1">
      <c r="B67" s="55"/>
      <c r="C67" s="56"/>
      <c r="D67" s="56"/>
      <c r="E67" s="56"/>
      <c r="F67" s="56"/>
      <c r="G67" s="56"/>
      <c r="H67" s="56"/>
      <c r="I67" s="56"/>
      <c r="J67" s="56"/>
      <c r="K67" s="57"/>
    </row>
    <row r="71" spans="2:12" s="1" customFormat="1" ht="6.9" customHeight="1">
      <c r="B71" s="58"/>
      <c r="C71" s="59"/>
      <c r="D71" s="59"/>
      <c r="E71" s="59"/>
      <c r="F71" s="59"/>
      <c r="G71" s="59"/>
      <c r="H71" s="59"/>
      <c r="I71" s="59"/>
      <c r="J71" s="59"/>
      <c r="K71" s="59"/>
      <c r="L71" s="40"/>
    </row>
    <row r="72" spans="2:12" s="1" customFormat="1" ht="36.9" customHeight="1">
      <c r="B72" s="40"/>
      <c r="C72" s="60" t="s">
        <v>176</v>
      </c>
      <c r="L72" s="40"/>
    </row>
    <row r="73" spans="2:12" s="1" customFormat="1" ht="6.9" customHeight="1">
      <c r="B73" s="40"/>
      <c r="L73" s="40"/>
    </row>
    <row r="74" spans="2:12" s="1" customFormat="1" ht="14.4" customHeight="1">
      <c r="B74" s="40"/>
      <c r="C74" s="62" t="s">
        <v>17</v>
      </c>
      <c r="L74" s="40"/>
    </row>
    <row r="75" spans="2:12" s="1" customFormat="1" ht="16.5" customHeight="1">
      <c r="B75" s="40"/>
      <c r="E75" s="339" t="str">
        <f>E7</f>
        <v>ZÁZEMÍ PRO VPP V OSTRAVĚ – PORUBĚ</v>
      </c>
      <c r="F75" s="340"/>
      <c r="G75" s="340"/>
      <c r="H75" s="340"/>
      <c r="L75" s="40"/>
    </row>
    <row r="76" spans="2:12" ht="13.2">
      <c r="B76" s="29"/>
      <c r="C76" s="62" t="s">
        <v>162</v>
      </c>
      <c r="L76" s="29"/>
    </row>
    <row r="77" spans="2:12" ht="16.5" customHeight="1">
      <c r="B77" s="29"/>
      <c r="E77" s="339" t="s">
        <v>1489</v>
      </c>
      <c r="F77" s="337"/>
      <c r="G77" s="337"/>
      <c r="H77" s="337"/>
      <c r="L77" s="29"/>
    </row>
    <row r="78" spans="2:12" ht="13.2">
      <c r="B78" s="29"/>
      <c r="C78" s="62" t="s">
        <v>267</v>
      </c>
      <c r="L78" s="29"/>
    </row>
    <row r="79" spans="2:12" s="1" customFormat="1" ht="16.5" customHeight="1">
      <c r="B79" s="40"/>
      <c r="E79" s="347" t="s">
        <v>1469</v>
      </c>
      <c r="F79" s="341"/>
      <c r="G79" s="341"/>
      <c r="H79" s="341"/>
      <c r="L79" s="40"/>
    </row>
    <row r="80" spans="2:12" s="1" customFormat="1" ht="14.4" customHeight="1">
      <c r="B80" s="40"/>
      <c r="C80" s="62" t="s">
        <v>1470</v>
      </c>
      <c r="L80" s="40"/>
    </row>
    <row r="81" spans="2:65" s="1" customFormat="1" ht="17.25" customHeight="1">
      <c r="B81" s="40"/>
      <c r="E81" s="314" t="str">
        <f>E13</f>
        <v>D.1.4.1 - Zdravotně technické instalace</v>
      </c>
      <c r="F81" s="341"/>
      <c r="G81" s="341"/>
      <c r="H81" s="341"/>
      <c r="L81" s="40"/>
    </row>
    <row r="82" spans="2:65" s="1" customFormat="1" ht="6.9" customHeight="1">
      <c r="B82" s="40"/>
      <c r="L82" s="40"/>
    </row>
    <row r="83" spans="2:65" s="1" customFormat="1" ht="18" customHeight="1">
      <c r="B83" s="40"/>
      <c r="C83" s="62" t="s">
        <v>23</v>
      </c>
      <c r="F83" s="140" t="str">
        <f>F16</f>
        <v>Ostrava</v>
      </c>
      <c r="I83" s="62" t="s">
        <v>25</v>
      </c>
      <c r="J83" s="66" t="str">
        <f>IF(J16="","",J16)</f>
        <v>24. 2. 2018</v>
      </c>
      <c r="L83" s="40"/>
    </row>
    <row r="84" spans="2:65" s="1" customFormat="1" ht="6.9" customHeight="1">
      <c r="B84" s="40"/>
      <c r="L84" s="40"/>
    </row>
    <row r="85" spans="2:65" s="1" customFormat="1" ht="13.2">
      <c r="B85" s="40"/>
      <c r="C85" s="62" t="s">
        <v>31</v>
      </c>
      <c r="F85" s="140" t="str">
        <f>E19</f>
        <v>SMO MO Poruba</v>
      </c>
      <c r="I85" s="62" t="s">
        <v>37</v>
      </c>
      <c r="J85" s="140" t="str">
        <f>E25</f>
        <v>PROJEKTSTUDIO EUCZ, s.r.o.</v>
      </c>
      <c r="L85" s="40"/>
    </row>
    <row r="86" spans="2:65" s="1" customFormat="1" ht="14.4" customHeight="1">
      <c r="B86" s="40"/>
      <c r="C86" s="62" t="s">
        <v>35</v>
      </c>
      <c r="F86" s="140" t="str">
        <f>IF(E22="","",E22)</f>
        <v>Na základě výběrového řízení</v>
      </c>
      <c r="L86" s="40"/>
    </row>
    <row r="87" spans="2:65" s="1" customFormat="1" ht="10.35" customHeight="1">
      <c r="B87" s="40"/>
      <c r="L87" s="40"/>
    </row>
    <row r="88" spans="2:65" s="10" customFormat="1" ht="29.25" customHeight="1">
      <c r="B88" s="141"/>
      <c r="C88" s="142" t="s">
        <v>177</v>
      </c>
      <c r="D88" s="143" t="s">
        <v>61</v>
      </c>
      <c r="E88" s="143" t="s">
        <v>57</v>
      </c>
      <c r="F88" s="143" t="s">
        <v>178</v>
      </c>
      <c r="G88" s="143" t="s">
        <v>179</v>
      </c>
      <c r="H88" s="143" t="s">
        <v>180</v>
      </c>
      <c r="I88" s="143" t="s">
        <v>181</v>
      </c>
      <c r="J88" s="143" t="s">
        <v>166</v>
      </c>
      <c r="K88" s="144" t="s">
        <v>182</v>
      </c>
      <c r="L88" s="141"/>
      <c r="M88" s="72" t="s">
        <v>183</v>
      </c>
      <c r="N88" s="73" t="s">
        <v>46</v>
      </c>
      <c r="O88" s="73" t="s">
        <v>184</v>
      </c>
      <c r="P88" s="73" t="s">
        <v>185</v>
      </c>
      <c r="Q88" s="73" t="s">
        <v>186</v>
      </c>
      <c r="R88" s="73" t="s">
        <v>187</v>
      </c>
      <c r="S88" s="73" t="s">
        <v>188</v>
      </c>
      <c r="T88" s="74" t="s">
        <v>189</v>
      </c>
    </row>
    <row r="89" spans="2:65" s="1" customFormat="1" ht="29.25" customHeight="1">
      <c r="B89" s="40"/>
      <c r="C89" s="76" t="s">
        <v>167</v>
      </c>
      <c r="J89" s="145">
        <f>BK89</f>
        <v>0</v>
      </c>
      <c r="L89" s="40"/>
      <c r="M89" s="75"/>
      <c r="N89" s="67"/>
      <c r="O89" s="67"/>
      <c r="P89" s="146">
        <f>P90</f>
        <v>0</v>
      </c>
      <c r="Q89" s="67"/>
      <c r="R89" s="146">
        <f>R90</f>
        <v>0</v>
      </c>
      <c r="S89" s="67"/>
      <c r="T89" s="147">
        <f>T90</f>
        <v>0</v>
      </c>
      <c r="AT89" s="25" t="s">
        <v>75</v>
      </c>
      <c r="AU89" s="25" t="s">
        <v>168</v>
      </c>
      <c r="BK89" s="148">
        <f>BK90</f>
        <v>0</v>
      </c>
    </row>
    <row r="90" spans="2:65" s="11" customFormat="1" ht="37.35" customHeight="1">
      <c r="B90" s="149"/>
      <c r="D90" s="150" t="s">
        <v>75</v>
      </c>
      <c r="E90" s="151" t="s">
        <v>1473</v>
      </c>
      <c r="F90" s="151" t="s">
        <v>98</v>
      </c>
      <c r="J90" s="152">
        <f>BK90</f>
        <v>0</v>
      </c>
      <c r="L90" s="149"/>
      <c r="M90" s="153"/>
      <c r="N90" s="154"/>
      <c r="O90" s="154"/>
      <c r="P90" s="155">
        <f>P91</f>
        <v>0</v>
      </c>
      <c r="Q90" s="154"/>
      <c r="R90" s="155">
        <f>R91</f>
        <v>0</v>
      </c>
      <c r="S90" s="154"/>
      <c r="T90" s="156">
        <f>T91</f>
        <v>0</v>
      </c>
      <c r="AR90" s="150" t="s">
        <v>211</v>
      </c>
      <c r="AT90" s="157" t="s">
        <v>75</v>
      </c>
      <c r="AU90" s="157" t="s">
        <v>76</v>
      </c>
      <c r="AY90" s="150" t="s">
        <v>192</v>
      </c>
      <c r="BK90" s="158">
        <f>BK91</f>
        <v>0</v>
      </c>
    </row>
    <row r="91" spans="2:65" s="1" customFormat="1" ht="16.5" customHeight="1">
      <c r="B91" s="161"/>
      <c r="C91" s="162" t="s">
        <v>83</v>
      </c>
      <c r="D91" s="162" t="s">
        <v>195</v>
      </c>
      <c r="E91" s="163" t="s">
        <v>1474</v>
      </c>
      <c r="F91" s="164" t="s">
        <v>1475</v>
      </c>
      <c r="G91" s="165" t="s">
        <v>198</v>
      </c>
      <c r="H91" s="166">
        <v>1</v>
      </c>
      <c r="I91" s="167"/>
      <c r="J91" s="167">
        <f>ROUND(I91*H91,2)</f>
        <v>0</v>
      </c>
      <c r="K91" s="164" t="s">
        <v>5</v>
      </c>
      <c r="L91" s="40"/>
      <c r="M91" s="168" t="s">
        <v>5</v>
      </c>
      <c r="N91" s="218" t="s">
        <v>47</v>
      </c>
      <c r="O91" s="219">
        <v>0</v>
      </c>
      <c r="P91" s="219">
        <f>O91*H91</f>
        <v>0</v>
      </c>
      <c r="Q91" s="219">
        <v>0</v>
      </c>
      <c r="R91" s="219">
        <f>Q91*H91</f>
        <v>0</v>
      </c>
      <c r="S91" s="219">
        <v>0</v>
      </c>
      <c r="T91" s="220">
        <f>S91*H91</f>
        <v>0</v>
      </c>
      <c r="AR91" s="25" t="s">
        <v>1436</v>
      </c>
      <c r="AT91" s="25" t="s">
        <v>195</v>
      </c>
      <c r="AU91" s="25" t="s">
        <v>83</v>
      </c>
      <c r="AY91" s="25" t="s">
        <v>192</v>
      </c>
      <c r="BE91" s="172">
        <f>IF(N91="základní",J91,0)</f>
        <v>0</v>
      </c>
      <c r="BF91" s="172">
        <f>IF(N91="snížená",J91,0)</f>
        <v>0</v>
      </c>
      <c r="BG91" s="172">
        <f>IF(N91="zákl. přenesená",J91,0)</f>
        <v>0</v>
      </c>
      <c r="BH91" s="172">
        <f>IF(N91="sníž. přenesená",J91,0)</f>
        <v>0</v>
      </c>
      <c r="BI91" s="172">
        <f>IF(N91="nulová",J91,0)</f>
        <v>0</v>
      </c>
      <c r="BJ91" s="25" t="s">
        <v>83</v>
      </c>
      <c r="BK91" s="172">
        <f>ROUND(I91*H91,2)</f>
        <v>0</v>
      </c>
      <c r="BL91" s="25" t="s">
        <v>1436</v>
      </c>
      <c r="BM91" s="25" t="s">
        <v>1557</v>
      </c>
    </row>
    <row r="92" spans="2:65" s="1" customFormat="1" ht="6.9" customHeight="1">
      <c r="B92" s="55"/>
      <c r="C92" s="56"/>
      <c r="D92" s="56"/>
      <c r="E92" s="56"/>
      <c r="F92" s="56"/>
      <c r="G92" s="56"/>
      <c r="H92" s="56"/>
      <c r="I92" s="56"/>
      <c r="J92" s="56"/>
      <c r="K92" s="56"/>
      <c r="L92" s="40"/>
    </row>
  </sheetData>
  <autoFilter ref="C88:K91"/>
  <mergeCells count="16">
    <mergeCell ref="L2:V2"/>
    <mergeCell ref="E75:H75"/>
    <mergeCell ref="E79:H79"/>
    <mergeCell ref="E77:H77"/>
    <mergeCell ref="E81:H81"/>
    <mergeCell ref="J59:J60"/>
    <mergeCell ref="G1:H1"/>
    <mergeCell ref="E49:H49"/>
    <mergeCell ref="E53:H53"/>
    <mergeCell ref="E51:H51"/>
    <mergeCell ref="E55:H55"/>
    <mergeCell ref="E7:H7"/>
    <mergeCell ref="E11:H11"/>
    <mergeCell ref="E9:H9"/>
    <mergeCell ref="E13:H13"/>
    <mergeCell ref="E28:H28"/>
  </mergeCells>
  <hyperlinks>
    <hyperlink ref="F1:G1" location="C2" display="1) Krycí list soupisu"/>
    <hyperlink ref="G1:H1" location="C62"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2"/>
  <sheetViews>
    <sheetView showGridLines="0" workbookViewId="0">
      <pane ySplit="1" topLeftCell="A78" activePane="bottomLeft" state="frozen"/>
      <selection pane="bottomLeft" activeCell="I91" sqref="I91"/>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125</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ht="13.2">
      <c r="B8" s="29"/>
      <c r="C8" s="30"/>
      <c r="D8" s="37" t="s">
        <v>162</v>
      </c>
      <c r="E8" s="30"/>
      <c r="F8" s="30"/>
      <c r="G8" s="30"/>
      <c r="H8" s="30"/>
      <c r="I8" s="30"/>
      <c r="J8" s="30"/>
      <c r="K8" s="32"/>
    </row>
    <row r="9" spans="1:70" ht="16.5" customHeight="1">
      <c r="B9" s="29"/>
      <c r="C9" s="30"/>
      <c r="D9" s="30"/>
      <c r="E9" s="343" t="s">
        <v>1489</v>
      </c>
      <c r="F9" s="301"/>
      <c r="G9" s="301"/>
      <c r="H9" s="301"/>
      <c r="I9" s="30"/>
      <c r="J9" s="30"/>
      <c r="K9" s="32"/>
    </row>
    <row r="10" spans="1:70" ht="13.2">
      <c r="B10" s="29"/>
      <c r="C10" s="30"/>
      <c r="D10" s="37" t="s">
        <v>267</v>
      </c>
      <c r="E10" s="30"/>
      <c r="F10" s="30"/>
      <c r="G10" s="30"/>
      <c r="H10" s="30"/>
      <c r="I10" s="30"/>
      <c r="J10" s="30"/>
      <c r="K10" s="32"/>
    </row>
    <row r="11" spans="1:70" s="1" customFormat="1" ht="16.5" customHeight="1">
      <c r="B11" s="40"/>
      <c r="C11" s="41"/>
      <c r="D11" s="41"/>
      <c r="E11" s="321" t="s">
        <v>1469</v>
      </c>
      <c r="F11" s="346"/>
      <c r="G11" s="346"/>
      <c r="H11" s="346"/>
      <c r="I11" s="41"/>
      <c r="J11" s="41"/>
      <c r="K11" s="44"/>
    </row>
    <row r="12" spans="1:70" s="1" customFormat="1" ht="13.2">
      <c r="B12" s="40"/>
      <c r="C12" s="41"/>
      <c r="D12" s="37" t="s">
        <v>1470</v>
      </c>
      <c r="E12" s="41"/>
      <c r="F12" s="41"/>
      <c r="G12" s="41"/>
      <c r="H12" s="41"/>
      <c r="I12" s="41"/>
      <c r="J12" s="41"/>
      <c r="K12" s="44"/>
    </row>
    <row r="13" spans="1:70" s="1" customFormat="1" ht="36.9" customHeight="1">
      <c r="B13" s="40"/>
      <c r="C13" s="41"/>
      <c r="D13" s="41"/>
      <c r="E13" s="345" t="s">
        <v>1558</v>
      </c>
      <c r="F13" s="346"/>
      <c r="G13" s="346"/>
      <c r="H13" s="346"/>
      <c r="I13" s="41"/>
      <c r="J13" s="41"/>
      <c r="K13" s="44"/>
    </row>
    <row r="14" spans="1:70" s="1" customFormat="1">
      <c r="B14" s="40"/>
      <c r="C14" s="41"/>
      <c r="D14" s="41"/>
      <c r="E14" s="41"/>
      <c r="F14" s="41"/>
      <c r="G14" s="41"/>
      <c r="H14" s="41"/>
      <c r="I14" s="41"/>
      <c r="J14" s="41"/>
      <c r="K14" s="44"/>
    </row>
    <row r="15" spans="1:70" s="1" customFormat="1" ht="14.4" customHeight="1">
      <c r="B15" s="40"/>
      <c r="C15" s="41"/>
      <c r="D15" s="37" t="s">
        <v>19</v>
      </c>
      <c r="E15" s="41"/>
      <c r="F15" s="35" t="s">
        <v>20</v>
      </c>
      <c r="G15" s="41"/>
      <c r="H15" s="41"/>
      <c r="I15" s="37" t="s">
        <v>21</v>
      </c>
      <c r="J15" s="35" t="s">
        <v>5</v>
      </c>
      <c r="K15" s="44"/>
    </row>
    <row r="16" spans="1:70" s="1" customFormat="1" ht="14.4" customHeight="1">
      <c r="B16" s="40"/>
      <c r="C16" s="41"/>
      <c r="D16" s="37" t="s">
        <v>23</v>
      </c>
      <c r="E16" s="41"/>
      <c r="F16" s="35" t="s">
        <v>24</v>
      </c>
      <c r="G16" s="41"/>
      <c r="H16" s="41"/>
      <c r="I16" s="37" t="s">
        <v>25</v>
      </c>
      <c r="J16" s="108" t="str">
        <f>'Rekapitulace stavby'!AN8</f>
        <v>24. 2. 2018</v>
      </c>
      <c r="K16" s="44"/>
    </row>
    <row r="17" spans="2:11" s="1" customFormat="1" ht="10.8" customHeight="1">
      <c r="B17" s="40"/>
      <c r="C17" s="41"/>
      <c r="D17" s="41"/>
      <c r="E17" s="41"/>
      <c r="F17" s="41"/>
      <c r="G17" s="41"/>
      <c r="H17" s="41"/>
      <c r="I17" s="41"/>
      <c r="J17" s="41"/>
      <c r="K17" s="44"/>
    </row>
    <row r="18" spans="2:11" s="1" customFormat="1" ht="14.4" customHeight="1">
      <c r="B18" s="40"/>
      <c r="C18" s="41"/>
      <c r="D18" s="37" t="s">
        <v>31</v>
      </c>
      <c r="E18" s="41"/>
      <c r="F18" s="41"/>
      <c r="G18" s="41"/>
      <c r="H18" s="41"/>
      <c r="I18" s="37" t="s">
        <v>32</v>
      </c>
      <c r="J18" s="35" t="s">
        <v>5</v>
      </c>
      <c r="K18" s="44"/>
    </row>
    <row r="19" spans="2:11" s="1" customFormat="1" ht="18" customHeight="1">
      <c r="B19" s="40"/>
      <c r="C19" s="41"/>
      <c r="D19" s="41"/>
      <c r="E19" s="35" t="s">
        <v>33</v>
      </c>
      <c r="F19" s="41"/>
      <c r="G19" s="41"/>
      <c r="H19" s="41"/>
      <c r="I19" s="37" t="s">
        <v>34</v>
      </c>
      <c r="J19" s="35" t="s">
        <v>5</v>
      </c>
      <c r="K19" s="44"/>
    </row>
    <row r="20" spans="2:11" s="1" customFormat="1" ht="6.9" customHeight="1">
      <c r="B20" s="40"/>
      <c r="C20" s="41"/>
      <c r="D20" s="41"/>
      <c r="E20" s="41"/>
      <c r="F20" s="41"/>
      <c r="G20" s="41"/>
      <c r="H20" s="41"/>
      <c r="I20" s="41"/>
      <c r="J20" s="41"/>
      <c r="K20" s="44"/>
    </row>
    <row r="21" spans="2:11" s="1" customFormat="1" ht="14.4" customHeight="1">
      <c r="B21" s="40"/>
      <c r="C21" s="41"/>
      <c r="D21" s="37" t="s">
        <v>35</v>
      </c>
      <c r="E21" s="41"/>
      <c r="F21" s="41"/>
      <c r="G21" s="41"/>
      <c r="H21" s="41"/>
      <c r="I21" s="37" t="s">
        <v>32</v>
      </c>
      <c r="J21" s="35" t="s">
        <v>5</v>
      </c>
      <c r="K21" s="44"/>
    </row>
    <row r="22" spans="2:11" s="1" customFormat="1" ht="18" customHeight="1">
      <c r="B22" s="40"/>
      <c r="C22" s="41"/>
      <c r="D22" s="41"/>
      <c r="E22" s="35" t="s">
        <v>36</v>
      </c>
      <c r="F22" s="41"/>
      <c r="G22" s="41"/>
      <c r="H22" s="41"/>
      <c r="I22" s="37" t="s">
        <v>34</v>
      </c>
      <c r="J22" s="35" t="s">
        <v>5</v>
      </c>
      <c r="K22" s="44"/>
    </row>
    <row r="23" spans="2:11" s="1" customFormat="1" ht="6.9" customHeight="1">
      <c r="B23" s="40"/>
      <c r="C23" s="41"/>
      <c r="D23" s="41"/>
      <c r="E23" s="41"/>
      <c r="F23" s="41"/>
      <c r="G23" s="41"/>
      <c r="H23" s="41"/>
      <c r="I23" s="41"/>
      <c r="J23" s="41"/>
      <c r="K23" s="44"/>
    </row>
    <row r="24" spans="2:11" s="1" customFormat="1" ht="14.4" customHeight="1">
      <c r="B24" s="40"/>
      <c r="C24" s="41"/>
      <c r="D24" s="37" t="s">
        <v>37</v>
      </c>
      <c r="E24" s="41"/>
      <c r="F24" s="41"/>
      <c r="G24" s="41"/>
      <c r="H24" s="41"/>
      <c r="I24" s="37" t="s">
        <v>32</v>
      </c>
      <c r="J24" s="35" t="s">
        <v>5</v>
      </c>
      <c r="K24" s="44"/>
    </row>
    <row r="25" spans="2:11" s="1" customFormat="1" ht="18" customHeight="1">
      <c r="B25" s="40"/>
      <c r="C25" s="41"/>
      <c r="D25" s="41"/>
      <c r="E25" s="35" t="s">
        <v>38</v>
      </c>
      <c r="F25" s="41"/>
      <c r="G25" s="41"/>
      <c r="H25" s="41"/>
      <c r="I25" s="37" t="s">
        <v>34</v>
      </c>
      <c r="J25" s="35" t="s">
        <v>5</v>
      </c>
      <c r="K25" s="44"/>
    </row>
    <row r="26" spans="2:11" s="1" customFormat="1" ht="6.9" customHeight="1">
      <c r="B26" s="40"/>
      <c r="C26" s="41"/>
      <c r="D26" s="41"/>
      <c r="E26" s="41"/>
      <c r="F26" s="41"/>
      <c r="G26" s="41"/>
      <c r="H26" s="41"/>
      <c r="I26" s="41"/>
      <c r="J26" s="41"/>
      <c r="K26" s="44"/>
    </row>
    <row r="27" spans="2:11" s="1" customFormat="1" ht="14.4" customHeight="1">
      <c r="B27" s="40"/>
      <c r="C27" s="41"/>
      <c r="D27" s="37" t="s">
        <v>40</v>
      </c>
      <c r="E27" s="41"/>
      <c r="F27" s="41"/>
      <c r="G27" s="41"/>
      <c r="H27" s="41"/>
      <c r="I27" s="41"/>
      <c r="J27" s="41"/>
      <c r="K27" s="44"/>
    </row>
    <row r="28" spans="2:11" s="7" customFormat="1" ht="16.5" customHeight="1">
      <c r="B28" s="109"/>
      <c r="C28" s="110"/>
      <c r="D28" s="110"/>
      <c r="E28" s="303" t="s">
        <v>5</v>
      </c>
      <c r="F28" s="303"/>
      <c r="G28" s="303"/>
      <c r="H28" s="303"/>
      <c r="I28" s="110"/>
      <c r="J28" s="110"/>
      <c r="K28" s="111"/>
    </row>
    <row r="29" spans="2:11" s="1" customFormat="1" ht="6.9" customHeight="1">
      <c r="B29" s="40"/>
      <c r="C29" s="41"/>
      <c r="D29" s="41"/>
      <c r="E29" s="41"/>
      <c r="F29" s="41"/>
      <c r="G29" s="41"/>
      <c r="H29" s="41"/>
      <c r="I29" s="41"/>
      <c r="J29" s="41"/>
      <c r="K29" s="44"/>
    </row>
    <row r="30" spans="2:11" s="1" customFormat="1" ht="6.9" customHeight="1">
      <c r="B30" s="40"/>
      <c r="C30" s="41"/>
      <c r="D30" s="67"/>
      <c r="E30" s="67"/>
      <c r="F30" s="67"/>
      <c r="G30" s="67"/>
      <c r="H30" s="67"/>
      <c r="I30" s="67"/>
      <c r="J30" s="67"/>
      <c r="K30" s="112"/>
    </row>
    <row r="31" spans="2:11" s="1" customFormat="1" ht="25.35" customHeight="1">
      <c r="B31" s="40"/>
      <c r="C31" s="41"/>
      <c r="D31" s="113" t="s">
        <v>42</v>
      </c>
      <c r="E31" s="41"/>
      <c r="F31" s="41"/>
      <c r="G31" s="41"/>
      <c r="H31" s="41"/>
      <c r="I31" s="41"/>
      <c r="J31" s="114">
        <f>ROUND(J89,2)</f>
        <v>0</v>
      </c>
      <c r="K31" s="44"/>
    </row>
    <row r="32" spans="2:11" s="1" customFormat="1" ht="6.9" customHeight="1">
      <c r="B32" s="40"/>
      <c r="C32" s="41"/>
      <c r="D32" s="67"/>
      <c r="E32" s="67"/>
      <c r="F32" s="67"/>
      <c r="G32" s="67"/>
      <c r="H32" s="67"/>
      <c r="I32" s="67"/>
      <c r="J32" s="67"/>
      <c r="K32" s="112"/>
    </row>
    <row r="33" spans="2:11" s="1" customFormat="1" ht="14.4" customHeight="1">
      <c r="B33" s="40"/>
      <c r="C33" s="41"/>
      <c r="D33" s="41"/>
      <c r="E33" s="41"/>
      <c r="F33" s="45" t="s">
        <v>44</v>
      </c>
      <c r="G33" s="41"/>
      <c r="H33" s="41"/>
      <c r="I33" s="45" t="s">
        <v>43</v>
      </c>
      <c r="J33" s="45" t="s">
        <v>45</v>
      </c>
      <c r="K33" s="44"/>
    </row>
    <row r="34" spans="2:11" s="1" customFormat="1" ht="14.4" customHeight="1">
      <c r="B34" s="40"/>
      <c r="C34" s="41"/>
      <c r="D34" s="48" t="s">
        <v>46</v>
      </c>
      <c r="E34" s="48" t="s">
        <v>47</v>
      </c>
      <c r="F34" s="115">
        <f>ROUND(SUM(BE89:BE91), 2)</f>
        <v>0</v>
      </c>
      <c r="G34" s="41"/>
      <c r="H34" s="41"/>
      <c r="I34" s="116">
        <v>0.21</v>
      </c>
      <c r="J34" s="115">
        <f>ROUND(ROUND((SUM(BE89:BE91)), 2)*I34, 2)</f>
        <v>0</v>
      </c>
      <c r="K34" s="44"/>
    </row>
    <row r="35" spans="2:11" s="1" customFormat="1" ht="14.4" customHeight="1">
      <c r="B35" s="40"/>
      <c r="C35" s="41"/>
      <c r="D35" s="41"/>
      <c r="E35" s="48" t="s">
        <v>48</v>
      </c>
      <c r="F35" s="115">
        <f>ROUND(SUM(BF89:BF91), 2)</f>
        <v>0</v>
      </c>
      <c r="G35" s="41"/>
      <c r="H35" s="41"/>
      <c r="I35" s="116">
        <v>0.15</v>
      </c>
      <c r="J35" s="115">
        <f>ROUND(ROUND((SUM(BF89:BF91)), 2)*I35, 2)</f>
        <v>0</v>
      </c>
      <c r="K35" s="44"/>
    </row>
    <row r="36" spans="2:11" s="1" customFormat="1" ht="14.4" hidden="1" customHeight="1">
      <c r="B36" s="40"/>
      <c r="C36" s="41"/>
      <c r="D36" s="41"/>
      <c r="E36" s="48" t="s">
        <v>49</v>
      </c>
      <c r="F36" s="115">
        <f>ROUND(SUM(BG89:BG91), 2)</f>
        <v>0</v>
      </c>
      <c r="G36" s="41"/>
      <c r="H36" s="41"/>
      <c r="I36" s="116">
        <v>0.21</v>
      </c>
      <c r="J36" s="115">
        <v>0</v>
      </c>
      <c r="K36" s="44"/>
    </row>
    <row r="37" spans="2:11" s="1" customFormat="1" ht="14.4" hidden="1" customHeight="1">
      <c r="B37" s="40"/>
      <c r="C37" s="41"/>
      <c r="D37" s="41"/>
      <c r="E37" s="48" t="s">
        <v>50</v>
      </c>
      <c r="F37" s="115">
        <f>ROUND(SUM(BH89:BH91), 2)</f>
        <v>0</v>
      </c>
      <c r="G37" s="41"/>
      <c r="H37" s="41"/>
      <c r="I37" s="116">
        <v>0.15</v>
      </c>
      <c r="J37" s="115">
        <v>0</v>
      </c>
      <c r="K37" s="44"/>
    </row>
    <row r="38" spans="2:11" s="1" customFormat="1" ht="14.4" hidden="1" customHeight="1">
      <c r="B38" s="40"/>
      <c r="C38" s="41"/>
      <c r="D38" s="41"/>
      <c r="E38" s="48" t="s">
        <v>51</v>
      </c>
      <c r="F38" s="115">
        <f>ROUND(SUM(BI89:BI91), 2)</f>
        <v>0</v>
      </c>
      <c r="G38" s="41"/>
      <c r="H38" s="41"/>
      <c r="I38" s="116">
        <v>0</v>
      </c>
      <c r="J38" s="115">
        <v>0</v>
      </c>
      <c r="K38" s="44"/>
    </row>
    <row r="39" spans="2:11" s="1" customFormat="1" ht="6.9" customHeight="1">
      <c r="B39" s="40"/>
      <c r="C39" s="41"/>
      <c r="D39" s="41"/>
      <c r="E39" s="41"/>
      <c r="F39" s="41"/>
      <c r="G39" s="41"/>
      <c r="H39" s="41"/>
      <c r="I39" s="41"/>
      <c r="J39" s="41"/>
      <c r="K39" s="44"/>
    </row>
    <row r="40" spans="2:11" s="1" customFormat="1" ht="25.35" customHeight="1">
      <c r="B40" s="40"/>
      <c r="C40" s="117"/>
      <c r="D40" s="118" t="s">
        <v>52</v>
      </c>
      <c r="E40" s="70"/>
      <c r="F40" s="70"/>
      <c r="G40" s="119" t="s">
        <v>53</v>
      </c>
      <c r="H40" s="120" t="s">
        <v>54</v>
      </c>
      <c r="I40" s="70"/>
      <c r="J40" s="121">
        <f>SUM(J31:J38)</f>
        <v>0</v>
      </c>
      <c r="K40" s="122"/>
    </row>
    <row r="41" spans="2:11" s="1" customFormat="1" ht="14.4" customHeight="1">
      <c r="B41" s="55"/>
      <c r="C41" s="56"/>
      <c r="D41" s="56"/>
      <c r="E41" s="56"/>
      <c r="F41" s="56"/>
      <c r="G41" s="56"/>
      <c r="H41" s="56"/>
      <c r="I41" s="56"/>
      <c r="J41" s="56"/>
      <c r="K41" s="57"/>
    </row>
    <row r="45" spans="2:11" s="1" customFormat="1" ht="6.9" customHeight="1">
      <c r="B45" s="58"/>
      <c r="C45" s="59"/>
      <c r="D45" s="59"/>
      <c r="E45" s="59"/>
      <c r="F45" s="59"/>
      <c r="G45" s="59"/>
      <c r="H45" s="59"/>
      <c r="I45" s="59"/>
      <c r="J45" s="59"/>
      <c r="K45" s="123"/>
    </row>
    <row r="46" spans="2:11" s="1" customFormat="1" ht="36.9" customHeight="1">
      <c r="B46" s="40"/>
      <c r="C46" s="31" t="s">
        <v>164</v>
      </c>
      <c r="D46" s="41"/>
      <c r="E46" s="41"/>
      <c r="F46" s="41"/>
      <c r="G46" s="41"/>
      <c r="H46" s="41"/>
      <c r="I46" s="41"/>
      <c r="J46" s="41"/>
      <c r="K46" s="44"/>
    </row>
    <row r="47" spans="2:11" s="1" customFormat="1" ht="6.9" customHeight="1">
      <c r="B47" s="40"/>
      <c r="C47" s="41"/>
      <c r="D47" s="41"/>
      <c r="E47" s="41"/>
      <c r="F47" s="41"/>
      <c r="G47" s="41"/>
      <c r="H47" s="41"/>
      <c r="I47" s="41"/>
      <c r="J47" s="41"/>
      <c r="K47" s="44"/>
    </row>
    <row r="48" spans="2:11" s="1" customFormat="1" ht="14.4" customHeight="1">
      <c r="B48" s="40"/>
      <c r="C48" s="37" t="s">
        <v>17</v>
      </c>
      <c r="D48" s="41"/>
      <c r="E48" s="41"/>
      <c r="F48" s="41"/>
      <c r="G48" s="41"/>
      <c r="H48" s="41"/>
      <c r="I48" s="41"/>
      <c r="J48" s="41"/>
      <c r="K48" s="44"/>
    </row>
    <row r="49" spans="2:47" s="1" customFormat="1" ht="16.5" customHeight="1">
      <c r="B49" s="40"/>
      <c r="C49" s="41"/>
      <c r="D49" s="41"/>
      <c r="E49" s="343" t="str">
        <f>E7</f>
        <v>ZÁZEMÍ PRO VPP V OSTRAVĚ – PORUBĚ</v>
      </c>
      <c r="F49" s="344"/>
      <c r="G49" s="344"/>
      <c r="H49" s="344"/>
      <c r="I49" s="41"/>
      <c r="J49" s="41"/>
      <c r="K49" s="44"/>
    </row>
    <row r="50" spans="2:47" ht="13.2">
      <c r="B50" s="29"/>
      <c r="C50" s="37" t="s">
        <v>162</v>
      </c>
      <c r="D50" s="30"/>
      <c r="E50" s="30"/>
      <c r="F50" s="30"/>
      <c r="G50" s="30"/>
      <c r="H50" s="30"/>
      <c r="I50" s="30"/>
      <c r="J50" s="30"/>
      <c r="K50" s="32"/>
    </row>
    <row r="51" spans="2:47" ht="16.5" customHeight="1">
      <c r="B51" s="29"/>
      <c r="C51" s="30"/>
      <c r="D51" s="30"/>
      <c r="E51" s="343" t="s">
        <v>1489</v>
      </c>
      <c r="F51" s="301"/>
      <c r="G51" s="301"/>
      <c r="H51" s="301"/>
      <c r="I51" s="30"/>
      <c r="J51" s="30"/>
      <c r="K51" s="32"/>
    </row>
    <row r="52" spans="2:47" ht="13.2">
      <c r="B52" s="29"/>
      <c r="C52" s="37" t="s">
        <v>267</v>
      </c>
      <c r="D52" s="30"/>
      <c r="E52" s="30"/>
      <c r="F52" s="30"/>
      <c r="G52" s="30"/>
      <c r="H52" s="30"/>
      <c r="I52" s="30"/>
      <c r="J52" s="30"/>
      <c r="K52" s="32"/>
    </row>
    <row r="53" spans="2:47" s="1" customFormat="1" ht="16.5" customHeight="1">
      <c r="B53" s="40"/>
      <c r="C53" s="41"/>
      <c r="D53" s="41"/>
      <c r="E53" s="321" t="s">
        <v>1469</v>
      </c>
      <c r="F53" s="346"/>
      <c r="G53" s="346"/>
      <c r="H53" s="346"/>
      <c r="I53" s="41"/>
      <c r="J53" s="41"/>
      <c r="K53" s="44"/>
    </row>
    <row r="54" spans="2:47" s="1" customFormat="1" ht="14.4" customHeight="1">
      <c r="B54" s="40"/>
      <c r="C54" s="37" t="s">
        <v>1470</v>
      </c>
      <c r="D54" s="41"/>
      <c r="E54" s="41"/>
      <c r="F54" s="41"/>
      <c r="G54" s="41"/>
      <c r="H54" s="41"/>
      <c r="I54" s="41"/>
      <c r="J54" s="41"/>
      <c r="K54" s="44"/>
    </row>
    <row r="55" spans="2:47" s="1" customFormat="1" ht="17.25" customHeight="1">
      <c r="B55" s="40"/>
      <c r="C55" s="41"/>
      <c r="D55" s="41"/>
      <c r="E55" s="345" t="str">
        <f>E13</f>
        <v>D.1.4.2 - Silnoproudá elektrotechnika</v>
      </c>
      <c r="F55" s="346"/>
      <c r="G55" s="346"/>
      <c r="H55" s="346"/>
      <c r="I55" s="41"/>
      <c r="J55" s="41"/>
      <c r="K55" s="44"/>
    </row>
    <row r="56" spans="2:47" s="1" customFormat="1" ht="6.9" customHeight="1">
      <c r="B56" s="40"/>
      <c r="C56" s="41"/>
      <c r="D56" s="41"/>
      <c r="E56" s="41"/>
      <c r="F56" s="41"/>
      <c r="G56" s="41"/>
      <c r="H56" s="41"/>
      <c r="I56" s="41"/>
      <c r="J56" s="41"/>
      <c r="K56" s="44"/>
    </row>
    <row r="57" spans="2:47" s="1" customFormat="1" ht="18" customHeight="1">
      <c r="B57" s="40"/>
      <c r="C57" s="37" t="s">
        <v>23</v>
      </c>
      <c r="D57" s="41"/>
      <c r="E57" s="41"/>
      <c r="F57" s="35" t="str">
        <f>F16</f>
        <v>Ostrava</v>
      </c>
      <c r="G57" s="41"/>
      <c r="H57" s="41"/>
      <c r="I57" s="37" t="s">
        <v>25</v>
      </c>
      <c r="J57" s="108" t="str">
        <f>IF(J16="","",J16)</f>
        <v>24. 2. 2018</v>
      </c>
      <c r="K57" s="44"/>
    </row>
    <row r="58" spans="2:47" s="1" customFormat="1" ht="6.9" customHeight="1">
      <c r="B58" s="40"/>
      <c r="C58" s="41"/>
      <c r="D58" s="41"/>
      <c r="E58" s="41"/>
      <c r="F58" s="41"/>
      <c r="G58" s="41"/>
      <c r="H58" s="41"/>
      <c r="I58" s="41"/>
      <c r="J58" s="41"/>
      <c r="K58" s="44"/>
    </row>
    <row r="59" spans="2:47" s="1" customFormat="1" ht="13.2">
      <c r="B59" s="40"/>
      <c r="C59" s="37" t="s">
        <v>31</v>
      </c>
      <c r="D59" s="41"/>
      <c r="E59" s="41"/>
      <c r="F59" s="35" t="str">
        <f>E19</f>
        <v>SMO MO Poruba</v>
      </c>
      <c r="G59" s="41"/>
      <c r="H59" s="41"/>
      <c r="I59" s="37" t="s">
        <v>37</v>
      </c>
      <c r="J59" s="303" t="str">
        <f>E25</f>
        <v>PROJEKTSTUDIO EUCZ, s.r.o.</v>
      </c>
      <c r="K59" s="44"/>
    </row>
    <row r="60" spans="2:47" s="1" customFormat="1" ht="14.4" customHeight="1">
      <c r="B60" s="40"/>
      <c r="C60" s="37" t="s">
        <v>35</v>
      </c>
      <c r="D60" s="41"/>
      <c r="E60" s="41"/>
      <c r="F60" s="35" t="str">
        <f>IF(E22="","",E22)</f>
        <v>Na základě výběrového řízení</v>
      </c>
      <c r="G60" s="41"/>
      <c r="H60" s="41"/>
      <c r="I60" s="41"/>
      <c r="J60" s="338"/>
      <c r="K60" s="44"/>
    </row>
    <row r="61" spans="2:47" s="1" customFormat="1" ht="10.35" customHeight="1">
      <c r="B61" s="40"/>
      <c r="C61" s="41"/>
      <c r="D61" s="41"/>
      <c r="E61" s="41"/>
      <c r="F61" s="41"/>
      <c r="G61" s="41"/>
      <c r="H61" s="41"/>
      <c r="I61" s="41"/>
      <c r="J61" s="41"/>
      <c r="K61" s="44"/>
    </row>
    <row r="62" spans="2:47" s="1" customFormat="1" ht="29.25" customHeight="1">
      <c r="B62" s="40"/>
      <c r="C62" s="124" t="s">
        <v>165</v>
      </c>
      <c r="D62" s="117"/>
      <c r="E62" s="117"/>
      <c r="F62" s="117"/>
      <c r="G62" s="117"/>
      <c r="H62" s="117"/>
      <c r="I62" s="117"/>
      <c r="J62" s="125" t="s">
        <v>166</v>
      </c>
      <c r="K62" s="126"/>
    </row>
    <row r="63" spans="2:47" s="1" customFormat="1" ht="10.35" customHeight="1">
      <c r="B63" s="40"/>
      <c r="C63" s="41"/>
      <c r="D63" s="41"/>
      <c r="E63" s="41"/>
      <c r="F63" s="41"/>
      <c r="G63" s="41"/>
      <c r="H63" s="41"/>
      <c r="I63" s="41"/>
      <c r="J63" s="41"/>
      <c r="K63" s="44"/>
    </row>
    <row r="64" spans="2:47" s="1" customFormat="1" ht="29.25" customHeight="1">
      <c r="B64" s="40"/>
      <c r="C64" s="127" t="s">
        <v>167</v>
      </c>
      <c r="D64" s="41"/>
      <c r="E64" s="41"/>
      <c r="F64" s="41"/>
      <c r="G64" s="41"/>
      <c r="H64" s="41"/>
      <c r="I64" s="41"/>
      <c r="J64" s="114">
        <f>J89</f>
        <v>0</v>
      </c>
      <c r="K64" s="44"/>
      <c r="AU64" s="25" t="s">
        <v>168</v>
      </c>
    </row>
    <row r="65" spans="2:12" s="8" customFormat="1" ht="24.9" customHeight="1">
      <c r="B65" s="128"/>
      <c r="C65" s="129"/>
      <c r="D65" s="130" t="s">
        <v>1472</v>
      </c>
      <c r="E65" s="131"/>
      <c r="F65" s="131"/>
      <c r="G65" s="131"/>
      <c r="H65" s="131"/>
      <c r="I65" s="131"/>
      <c r="J65" s="132">
        <f>J90</f>
        <v>0</v>
      </c>
      <c r="K65" s="133"/>
    </row>
    <row r="66" spans="2:12" s="1" customFormat="1" ht="21.75" customHeight="1">
      <c r="B66" s="40"/>
      <c r="C66" s="41"/>
      <c r="D66" s="41"/>
      <c r="E66" s="41"/>
      <c r="F66" s="41"/>
      <c r="G66" s="41"/>
      <c r="H66" s="41"/>
      <c r="I66" s="41"/>
      <c r="J66" s="41"/>
      <c r="K66" s="44"/>
    </row>
    <row r="67" spans="2:12" s="1" customFormat="1" ht="6.9" customHeight="1">
      <c r="B67" s="55"/>
      <c r="C67" s="56"/>
      <c r="D67" s="56"/>
      <c r="E67" s="56"/>
      <c r="F67" s="56"/>
      <c r="G67" s="56"/>
      <c r="H67" s="56"/>
      <c r="I67" s="56"/>
      <c r="J67" s="56"/>
      <c r="K67" s="57"/>
    </row>
    <row r="71" spans="2:12" s="1" customFormat="1" ht="6.9" customHeight="1">
      <c r="B71" s="58"/>
      <c r="C71" s="59"/>
      <c r="D71" s="59"/>
      <c r="E71" s="59"/>
      <c r="F71" s="59"/>
      <c r="G71" s="59"/>
      <c r="H71" s="59"/>
      <c r="I71" s="59"/>
      <c r="J71" s="59"/>
      <c r="K71" s="59"/>
      <c r="L71" s="40"/>
    </row>
    <row r="72" spans="2:12" s="1" customFormat="1" ht="36.9" customHeight="1">
      <c r="B72" s="40"/>
      <c r="C72" s="60" t="s">
        <v>176</v>
      </c>
      <c r="L72" s="40"/>
    </row>
    <row r="73" spans="2:12" s="1" customFormat="1" ht="6.9" customHeight="1">
      <c r="B73" s="40"/>
      <c r="L73" s="40"/>
    </row>
    <row r="74" spans="2:12" s="1" customFormat="1" ht="14.4" customHeight="1">
      <c r="B74" s="40"/>
      <c r="C74" s="62" t="s">
        <v>17</v>
      </c>
      <c r="L74" s="40"/>
    </row>
    <row r="75" spans="2:12" s="1" customFormat="1" ht="16.5" customHeight="1">
      <c r="B75" s="40"/>
      <c r="E75" s="339" t="str">
        <f>E7</f>
        <v>ZÁZEMÍ PRO VPP V OSTRAVĚ – PORUBĚ</v>
      </c>
      <c r="F75" s="340"/>
      <c r="G75" s="340"/>
      <c r="H75" s="340"/>
      <c r="L75" s="40"/>
    </row>
    <row r="76" spans="2:12" ht="13.2">
      <c r="B76" s="29"/>
      <c r="C76" s="62" t="s">
        <v>162</v>
      </c>
      <c r="L76" s="29"/>
    </row>
    <row r="77" spans="2:12" ht="16.5" customHeight="1">
      <c r="B77" s="29"/>
      <c r="E77" s="339" t="s">
        <v>1489</v>
      </c>
      <c r="F77" s="337"/>
      <c r="G77" s="337"/>
      <c r="H77" s="337"/>
      <c r="L77" s="29"/>
    </row>
    <row r="78" spans="2:12" ht="13.2">
      <c r="B78" s="29"/>
      <c r="C78" s="62" t="s">
        <v>267</v>
      </c>
      <c r="L78" s="29"/>
    </row>
    <row r="79" spans="2:12" s="1" customFormat="1" ht="16.5" customHeight="1">
      <c r="B79" s="40"/>
      <c r="E79" s="347" t="s">
        <v>1469</v>
      </c>
      <c r="F79" s="341"/>
      <c r="G79" s="341"/>
      <c r="H79" s="341"/>
      <c r="L79" s="40"/>
    </row>
    <row r="80" spans="2:12" s="1" customFormat="1" ht="14.4" customHeight="1">
      <c r="B80" s="40"/>
      <c r="C80" s="62" t="s">
        <v>1470</v>
      </c>
      <c r="L80" s="40"/>
    </row>
    <row r="81" spans="2:65" s="1" customFormat="1" ht="17.25" customHeight="1">
      <c r="B81" s="40"/>
      <c r="E81" s="314" t="str">
        <f>E13</f>
        <v>D.1.4.2 - Silnoproudá elektrotechnika</v>
      </c>
      <c r="F81" s="341"/>
      <c r="G81" s="341"/>
      <c r="H81" s="341"/>
      <c r="L81" s="40"/>
    </row>
    <row r="82" spans="2:65" s="1" customFormat="1" ht="6.9" customHeight="1">
      <c r="B82" s="40"/>
      <c r="L82" s="40"/>
    </row>
    <row r="83" spans="2:65" s="1" customFormat="1" ht="18" customHeight="1">
      <c r="B83" s="40"/>
      <c r="C83" s="62" t="s">
        <v>23</v>
      </c>
      <c r="F83" s="140" t="str">
        <f>F16</f>
        <v>Ostrava</v>
      </c>
      <c r="I83" s="62" t="s">
        <v>25</v>
      </c>
      <c r="J83" s="66" t="str">
        <f>IF(J16="","",J16)</f>
        <v>24. 2. 2018</v>
      </c>
      <c r="L83" s="40"/>
    </row>
    <row r="84" spans="2:65" s="1" customFormat="1" ht="6.9" customHeight="1">
      <c r="B84" s="40"/>
      <c r="L84" s="40"/>
    </row>
    <row r="85" spans="2:65" s="1" customFormat="1" ht="13.2">
      <c r="B85" s="40"/>
      <c r="C85" s="62" t="s">
        <v>31</v>
      </c>
      <c r="F85" s="140" t="str">
        <f>E19</f>
        <v>SMO MO Poruba</v>
      </c>
      <c r="I85" s="62" t="s">
        <v>37</v>
      </c>
      <c r="J85" s="140" t="str">
        <f>E25</f>
        <v>PROJEKTSTUDIO EUCZ, s.r.o.</v>
      </c>
      <c r="L85" s="40"/>
    </row>
    <row r="86" spans="2:65" s="1" customFormat="1" ht="14.4" customHeight="1">
      <c r="B86" s="40"/>
      <c r="C86" s="62" t="s">
        <v>35</v>
      </c>
      <c r="F86" s="140" t="str">
        <f>IF(E22="","",E22)</f>
        <v>Na základě výběrového řízení</v>
      </c>
      <c r="L86" s="40"/>
    </row>
    <row r="87" spans="2:65" s="1" customFormat="1" ht="10.35" customHeight="1">
      <c r="B87" s="40"/>
      <c r="L87" s="40"/>
    </row>
    <row r="88" spans="2:65" s="10" customFormat="1" ht="29.25" customHeight="1">
      <c r="B88" s="141"/>
      <c r="C88" s="142" t="s">
        <v>177</v>
      </c>
      <c r="D88" s="143" t="s">
        <v>61</v>
      </c>
      <c r="E88" s="143" t="s">
        <v>57</v>
      </c>
      <c r="F88" s="143" t="s">
        <v>178</v>
      </c>
      <c r="G88" s="143" t="s">
        <v>179</v>
      </c>
      <c r="H88" s="143" t="s">
        <v>180</v>
      </c>
      <c r="I88" s="143" t="s">
        <v>181</v>
      </c>
      <c r="J88" s="143" t="s">
        <v>166</v>
      </c>
      <c r="K88" s="144" t="s">
        <v>182</v>
      </c>
      <c r="L88" s="141"/>
      <c r="M88" s="72" t="s">
        <v>183</v>
      </c>
      <c r="N88" s="73" t="s">
        <v>46</v>
      </c>
      <c r="O88" s="73" t="s">
        <v>184</v>
      </c>
      <c r="P88" s="73" t="s">
        <v>185</v>
      </c>
      <c r="Q88" s="73" t="s">
        <v>186</v>
      </c>
      <c r="R88" s="73" t="s">
        <v>187</v>
      </c>
      <c r="S88" s="73" t="s">
        <v>188</v>
      </c>
      <c r="T88" s="74" t="s">
        <v>189</v>
      </c>
    </row>
    <row r="89" spans="2:65" s="1" customFormat="1" ht="29.25" customHeight="1">
      <c r="B89" s="40"/>
      <c r="C89" s="76" t="s">
        <v>167</v>
      </c>
      <c r="J89" s="145">
        <f>BK89</f>
        <v>0</v>
      </c>
      <c r="L89" s="40"/>
      <c r="M89" s="75"/>
      <c r="N89" s="67"/>
      <c r="O89" s="67"/>
      <c r="P89" s="146">
        <f>P90</f>
        <v>0</v>
      </c>
      <c r="Q89" s="67"/>
      <c r="R89" s="146">
        <f>R90</f>
        <v>0</v>
      </c>
      <c r="S89" s="67"/>
      <c r="T89" s="147">
        <f>T90</f>
        <v>0</v>
      </c>
      <c r="AT89" s="25" t="s">
        <v>75</v>
      </c>
      <c r="AU89" s="25" t="s">
        <v>168</v>
      </c>
      <c r="BK89" s="148">
        <f>BK90</f>
        <v>0</v>
      </c>
    </row>
    <row r="90" spans="2:65" s="11" customFormat="1" ht="37.35" customHeight="1">
      <c r="B90" s="149"/>
      <c r="D90" s="150" t="s">
        <v>75</v>
      </c>
      <c r="E90" s="151" t="s">
        <v>1473</v>
      </c>
      <c r="F90" s="151" t="s">
        <v>98</v>
      </c>
      <c r="J90" s="152">
        <f>BK90</f>
        <v>0</v>
      </c>
      <c r="L90" s="149"/>
      <c r="M90" s="153"/>
      <c r="N90" s="154"/>
      <c r="O90" s="154"/>
      <c r="P90" s="155">
        <f>P91</f>
        <v>0</v>
      </c>
      <c r="Q90" s="154"/>
      <c r="R90" s="155">
        <f>R91</f>
        <v>0</v>
      </c>
      <c r="S90" s="154"/>
      <c r="T90" s="156">
        <f>T91</f>
        <v>0</v>
      </c>
      <c r="AR90" s="150" t="s">
        <v>211</v>
      </c>
      <c r="AT90" s="157" t="s">
        <v>75</v>
      </c>
      <c r="AU90" s="157" t="s">
        <v>76</v>
      </c>
      <c r="AY90" s="150" t="s">
        <v>192</v>
      </c>
      <c r="BK90" s="158">
        <f>BK91</f>
        <v>0</v>
      </c>
    </row>
    <row r="91" spans="2:65" s="1" customFormat="1" ht="16.5" customHeight="1">
      <c r="B91" s="161"/>
      <c r="C91" s="162" t="s">
        <v>83</v>
      </c>
      <c r="D91" s="162" t="s">
        <v>195</v>
      </c>
      <c r="E91" s="163" t="s">
        <v>1474</v>
      </c>
      <c r="F91" s="164" t="s">
        <v>1479</v>
      </c>
      <c r="G91" s="165" t="s">
        <v>198</v>
      </c>
      <c r="H91" s="166">
        <v>1</v>
      </c>
      <c r="I91" s="167"/>
      <c r="J91" s="167">
        <f>ROUND(I91*H91,2)</f>
        <v>0</v>
      </c>
      <c r="K91" s="164" t="s">
        <v>5</v>
      </c>
      <c r="L91" s="40"/>
      <c r="M91" s="168" t="s">
        <v>5</v>
      </c>
      <c r="N91" s="218" t="s">
        <v>47</v>
      </c>
      <c r="O91" s="219">
        <v>0</v>
      </c>
      <c r="P91" s="219">
        <f>O91*H91</f>
        <v>0</v>
      </c>
      <c r="Q91" s="219">
        <v>0</v>
      </c>
      <c r="R91" s="219">
        <f>Q91*H91</f>
        <v>0</v>
      </c>
      <c r="S91" s="219">
        <v>0</v>
      </c>
      <c r="T91" s="220">
        <f>S91*H91</f>
        <v>0</v>
      </c>
      <c r="AR91" s="25" t="s">
        <v>1436</v>
      </c>
      <c r="AT91" s="25" t="s">
        <v>195</v>
      </c>
      <c r="AU91" s="25" t="s">
        <v>83</v>
      </c>
      <c r="AY91" s="25" t="s">
        <v>192</v>
      </c>
      <c r="BE91" s="172">
        <f>IF(N91="základní",J91,0)</f>
        <v>0</v>
      </c>
      <c r="BF91" s="172">
        <f>IF(N91="snížená",J91,0)</f>
        <v>0</v>
      </c>
      <c r="BG91" s="172">
        <f>IF(N91="zákl. přenesená",J91,0)</f>
        <v>0</v>
      </c>
      <c r="BH91" s="172">
        <f>IF(N91="sníž. přenesená",J91,0)</f>
        <v>0</v>
      </c>
      <c r="BI91" s="172">
        <f>IF(N91="nulová",J91,0)</f>
        <v>0</v>
      </c>
      <c r="BJ91" s="25" t="s">
        <v>83</v>
      </c>
      <c r="BK91" s="172">
        <f>ROUND(I91*H91,2)</f>
        <v>0</v>
      </c>
      <c r="BL91" s="25" t="s">
        <v>1436</v>
      </c>
      <c r="BM91" s="25" t="s">
        <v>1559</v>
      </c>
    </row>
    <row r="92" spans="2:65" s="1" customFormat="1" ht="6.9" customHeight="1">
      <c r="B92" s="55"/>
      <c r="C92" s="56"/>
      <c r="D92" s="56"/>
      <c r="E92" s="56"/>
      <c r="F92" s="56"/>
      <c r="G92" s="56"/>
      <c r="H92" s="56"/>
      <c r="I92" s="56"/>
      <c r="J92" s="56"/>
      <c r="K92" s="56"/>
      <c r="L92" s="40"/>
    </row>
  </sheetData>
  <autoFilter ref="C88:K91"/>
  <mergeCells count="16">
    <mergeCell ref="L2:V2"/>
    <mergeCell ref="E75:H75"/>
    <mergeCell ref="E79:H79"/>
    <mergeCell ref="E77:H77"/>
    <mergeCell ref="E81:H81"/>
    <mergeCell ref="J59:J60"/>
    <mergeCell ref="G1:H1"/>
    <mergeCell ref="E49:H49"/>
    <mergeCell ref="E53:H53"/>
    <mergeCell ref="E51:H51"/>
    <mergeCell ref="E55:H55"/>
    <mergeCell ref="E7:H7"/>
    <mergeCell ref="E11:H11"/>
    <mergeCell ref="E9:H9"/>
    <mergeCell ref="E13:H13"/>
    <mergeCell ref="E28:H28"/>
  </mergeCells>
  <hyperlinks>
    <hyperlink ref="F1:G1" location="C2" display="1) Krycí list soupisu"/>
    <hyperlink ref="G1:H1" location="C62"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8"/>
  <sheetViews>
    <sheetView showGridLines="0" workbookViewId="0">
      <pane ySplit="1" topLeftCell="A115" activePane="bottomLeft" state="frozen"/>
      <selection pane="bottomLeft" activeCell="I85" sqref="I85:I128"/>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128</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s="1" customFormat="1" ht="13.2">
      <c r="B8" s="40"/>
      <c r="C8" s="41"/>
      <c r="D8" s="37" t="s">
        <v>162</v>
      </c>
      <c r="E8" s="41"/>
      <c r="F8" s="41"/>
      <c r="G8" s="41"/>
      <c r="H8" s="41"/>
      <c r="I8" s="41"/>
      <c r="J8" s="41"/>
      <c r="K8" s="44"/>
    </row>
    <row r="9" spans="1:70" s="1" customFormat="1" ht="36.9" customHeight="1">
      <c r="B9" s="40"/>
      <c r="C9" s="41"/>
      <c r="D9" s="41"/>
      <c r="E9" s="345" t="s">
        <v>1560</v>
      </c>
      <c r="F9" s="346"/>
      <c r="G9" s="346"/>
      <c r="H9" s="346"/>
      <c r="I9" s="41"/>
      <c r="J9" s="41"/>
      <c r="K9" s="44"/>
    </row>
    <row r="10" spans="1:70" s="1" customFormat="1">
      <c r="B10" s="40"/>
      <c r="C10" s="41"/>
      <c r="D10" s="41"/>
      <c r="E10" s="41"/>
      <c r="F10" s="41"/>
      <c r="G10" s="41"/>
      <c r="H10" s="41"/>
      <c r="I10" s="41"/>
      <c r="J10" s="41"/>
      <c r="K10" s="44"/>
    </row>
    <row r="11" spans="1:70" s="1" customFormat="1" ht="14.4" customHeight="1">
      <c r="B11" s="40"/>
      <c r="C11" s="41"/>
      <c r="D11" s="37" t="s">
        <v>19</v>
      </c>
      <c r="E11" s="41"/>
      <c r="F11" s="35" t="s">
        <v>20</v>
      </c>
      <c r="G11" s="41"/>
      <c r="H11" s="41"/>
      <c r="I11" s="37" t="s">
        <v>21</v>
      </c>
      <c r="J11" s="35" t="s">
        <v>5</v>
      </c>
      <c r="K11" s="44"/>
    </row>
    <row r="12" spans="1:70" s="1" customFormat="1" ht="14.4" customHeight="1">
      <c r="B12" s="40"/>
      <c r="C12" s="41"/>
      <c r="D12" s="37" t="s">
        <v>23</v>
      </c>
      <c r="E12" s="41"/>
      <c r="F12" s="35" t="s">
        <v>24</v>
      </c>
      <c r="G12" s="41"/>
      <c r="H12" s="41"/>
      <c r="I12" s="37" t="s">
        <v>25</v>
      </c>
      <c r="J12" s="108" t="str">
        <f>'Rekapitulace stavby'!AN8</f>
        <v>24. 2. 2018</v>
      </c>
      <c r="K12" s="44"/>
    </row>
    <row r="13" spans="1:70" s="1" customFormat="1" ht="10.8" customHeight="1">
      <c r="B13" s="40"/>
      <c r="C13" s="41"/>
      <c r="D13" s="41"/>
      <c r="E13" s="41"/>
      <c r="F13" s="41"/>
      <c r="G13" s="41"/>
      <c r="H13" s="41"/>
      <c r="I13" s="41"/>
      <c r="J13" s="41"/>
      <c r="K13" s="44"/>
    </row>
    <row r="14" spans="1:70" s="1" customFormat="1" ht="14.4" customHeight="1">
      <c r="B14" s="40"/>
      <c r="C14" s="41"/>
      <c r="D14" s="37" t="s">
        <v>31</v>
      </c>
      <c r="E14" s="41"/>
      <c r="F14" s="41"/>
      <c r="G14" s="41"/>
      <c r="H14" s="41"/>
      <c r="I14" s="37" t="s">
        <v>32</v>
      </c>
      <c r="J14" s="35" t="s">
        <v>5</v>
      </c>
      <c r="K14" s="44"/>
    </row>
    <row r="15" spans="1:70" s="1" customFormat="1" ht="18" customHeight="1">
      <c r="B15" s="40"/>
      <c r="C15" s="41"/>
      <c r="D15" s="41"/>
      <c r="E15" s="35" t="s">
        <v>33</v>
      </c>
      <c r="F15" s="41"/>
      <c r="G15" s="41"/>
      <c r="H15" s="41"/>
      <c r="I15" s="37" t="s">
        <v>34</v>
      </c>
      <c r="J15" s="35" t="s">
        <v>5</v>
      </c>
      <c r="K15" s="44"/>
    </row>
    <row r="16" spans="1:70" s="1" customFormat="1" ht="6.9" customHeight="1">
      <c r="B16" s="40"/>
      <c r="C16" s="41"/>
      <c r="D16" s="41"/>
      <c r="E16" s="41"/>
      <c r="F16" s="41"/>
      <c r="G16" s="41"/>
      <c r="H16" s="41"/>
      <c r="I16" s="41"/>
      <c r="J16" s="41"/>
      <c r="K16" s="44"/>
    </row>
    <row r="17" spans="2:11" s="1" customFormat="1" ht="14.4" customHeight="1">
      <c r="B17" s="40"/>
      <c r="C17" s="41"/>
      <c r="D17" s="37" t="s">
        <v>35</v>
      </c>
      <c r="E17" s="41"/>
      <c r="F17" s="41"/>
      <c r="G17" s="41"/>
      <c r="H17" s="41"/>
      <c r="I17" s="37" t="s">
        <v>32</v>
      </c>
      <c r="J17" s="35" t="s">
        <v>5</v>
      </c>
      <c r="K17" s="44"/>
    </row>
    <row r="18" spans="2:11" s="1" customFormat="1" ht="18" customHeight="1">
      <c r="B18" s="40"/>
      <c r="C18" s="41"/>
      <c r="D18" s="41"/>
      <c r="E18" s="35" t="s">
        <v>36</v>
      </c>
      <c r="F18" s="41"/>
      <c r="G18" s="41"/>
      <c r="H18" s="41"/>
      <c r="I18" s="37" t="s">
        <v>34</v>
      </c>
      <c r="J18" s="35" t="s">
        <v>5</v>
      </c>
      <c r="K18" s="44"/>
    </row>
    <row r="19" spans="2:11" s="1" customFormat="1" ht="6.9" customHeight="1">
      <c r="B19" s="40"/>
      <c r="C19" s="41"/>
      <c r="D19" s="41"/>
      <c r="E19" s="41"/>
      <c r="F19" s="41"/>
      <c r="G19" s="41"/>
      <c r="H19" s="41"/>
      <c r="I19" s="41"/>
      <c r="J19" s="41"/>
      <c r="K19" s="44"/>
    </row>
    <row r="20" spans="2:11" s="1" customFormat="1" ht="14.4" customHeight="1">
      <c r="B20" s="40"/>
      <c r="C20" s="41"/>
      <c r="D20" s="37" t="s">
        <v>37</v>
      </c>
      <c r="E20" s="41"/>
      <c r="F20" s="41"/>
      <c r="G20" s="41"/>
      <c r="H20" s="41"/>
      <c r="I20" s="37" t="s">
        <v>32</v>
      </c>
      <c r="J20" s="35" t="s">
        <v>5</v>
      </c>
      <c r="K20" s="44"/>
    </row>
    <row r="21" spans="2:11" s="1" customFormat="1" ht="18" customHeight="1">
      <c r="B21" s="40"/>
      <c r="C21" s="41"/>
      <c r="D21" s="41"/>
      <c r="E21" s="35" t="s">
        <v>38</v>
      </c>
      <c r="F21" s="41"/>
      <c r="G21" s="41"/>
      <c r="H21" s="41"/>
      <c r="I21" s="37" t="s">
        <v>34</v>
      </c>
      <c r="J21" s="35" t="s">
        <v>5</v>
      </c>
      <c r="K21" s="44"/>
    </row>
    <row r="22" spans="2:11" s="1" customFormat="1" ht="6.9" customHeight="1">
      <c r="B22" s="40"/>
      <c r="C22" s="41"/>
      <c r="D22" s="41"/>
      <c r="E22" s="41"/>
      <c r="F22" s="41"/>
      <c r="G22" s="41"/>
      <c r="H22" s="41"/>
      <c r="I22" s="41"/>
      <c r="J22" s="41"/>
      <c r="K22" s="44"/>
    </row>
    <row r="23" spans="2:11" s="1" customFormat="1" ht="14.4" customHeight="1">
      <c r="B23" s="40"/>
      <c r="C23" s="41"/>
      <c r="D23" s="37" t="s">
        <v>40</v>
      </c>
      <c r="E23" s="41"/>
      <c r="F23" s="41"/>
      <c r="G23" s="41"/>
      <c r="H23" s="41"/>
      <c r="I23" s="41"/>
      <c r="J23" s="41"/>
      <c r="K23" s="44"/>
    </row>
    <row r="24" spans="2:11" s="7" customFormat="1" ht="16.5" customHeight="1">
      <c r="B24" s="109"/>
      <c r="C24" s="110"/>
      <c r="D24" s="110"/>
      <c r="E24" s="303" t="s">
        <v>5</v>
      </c>
      <c r="F24" s="303"/>
      <c r="G24" s="303"/>
      <c r="H24" s="303"/>
      <c r="I24" s="110"/>
      <c r="J24" s="110"/>
      <c r="K24" s="111"/>
    </row>
    <row r="25" spans="2:11" s="1" customFormat="1" ht="6.9" customHeight="1">
      <c r="B25" s="40"/>
      <c r="C25" s="41"/>
      <c r="D25" s="41"/>
      <c r="E25" s="41"/>
      <c r="F25" s="41"/>
      <c r="G25" s="41"/>
      <c r="H25" s="41"/>
      <c r="I25" s="41"/>
      <c r="J25" s="41"/>
      <c r="K25" s="44"/>
    </row>
    <row r="26" spans="2:11" s="1" customFormat="1" ht="6.9" customHeight="1">
      <c r="B26" s="40"/>
      <c r="C26" s="41"/>
      <c r="D26" s="67"/>
      <c r="E26" s="67"/>
      <c r="F26" s="67"/>
      <c r="G26" s="67"/>
      <c r="H26" s="67"/>
      <c r="I26" s="67"/>
      <c r="J26" s="67"/>
      <c r="K26" s="112"/>
    </row>
    <row r="27" spans="2:11" s="1" customFormat="1" ht="25.35" customHeight="1">
      <c r="B27" s="40"/>
      <c r="C27" s="41"/>
      <c r="D27" s="113" t="s">
        <v>42</v>
      </c>
      <c r="E27" s="41"/>
      <c r="F27" s="41"/>
      <c r="G27" s="41"/>
      <c r="H27" s="41"/>
      <c r="I27" s="41"/>
      <c r="J27" s="114">
        <f>ROUND(J82,2)</f>
        <v>0</v>
      </c>
      <c r="K27" s="44"/>
    </row>
    <row r="28" spans="2:11" s="1" customFormat="1" ht="6.9" customHeight="1">
      <c r="B28" s="40"/>
      <c r="C28" s="41"/>
      <c r="D28" s="67"/>
      <c r="E28" s="67"/>
      <c r="F28" s="67"/>
      <c r="G28" s="67"/>
      <c r="H28" s="67"/>
      <c r="I28" s="67"/>
      <c r="J28" s="67"/>
      <c r="K28" s="112"/>
    </row>
    <row r="29" spans="2:11" s="1" customFormat="1" ht="14.4" customHeight="1">
      <c r="B29" s="40"/>
      <c r="C29" s="41"/>
      <c r="D29" s="41"/>
      <c r="E29" s="41"/>
      <c r="F29" s="45" t="s">
        <v>44</v>
      </c>
      <c r="G29" s="41"/>
      <c r="H29" s="41"/>
      <c r="I29" s="45" t="s">
        <v>43</v>
      </c>
      <c r="J29" s="45" t="s">
        <v>45</v>
      </c>
      <c r="K29" s="44"/>
    </row>
    <row r="30" spans="2:11" s="1" customFormat="1" ht="14.4" customHeight="1">
      <c r="B30" s="40"/>
      <c r="C30" s="41"/>
      <c r="D30" s="48" t="s">
        <v>46</v>
      </c>
      <c r="E30" s="48" t="s">
        <v>47</v>
      </c>
      <c r="F30" s="115">
        <f>ROUND(SUM(BE82:BE127), 2)</f>
        <v>0</v>
      </c>
      <c r="G30" s="41"/>
      <c r="H30" s="41"/>
      <c r="I30" s="116">
        <v>0.21</v>
      </c>
      <c r="J30" s="115">
        <f>ROUND(ROUND((SUM(BE82:BE127)), 2)*I30, 2)</f>
        <v>0</v>
      </c>
      <c r="K30" s="44"/>
    </row>
    <row r="31" spans="2:11" s="1" customFormat="1" ht="14.4" customHeight="1">
      <c r="B31" s="40"/>
      <c r="C31" s="41"/>
      <c r="D31" s="41"/>
      <c r="E31" s="48" t="s">
        <v>48</v>
      </c>
      <c r="F31" s="115">
        <f>ROUND(SUM(BF82:BF127), 2)</f>
        <v>0</v>
      </c>
      <c r="G31" s="41"/>
      <c r="H31" s="41"/>
      <c r="I31" s="116">
        <v>0.15</v>
      </c>
      <c r="J31" s="115">
        <f>ROUND(ROUND((SUM(BF82:BF127)), 2)*I31, 2)</f>
        <v>0</v>
      </c>
      <c r="K31" s="44"/>
    </row>
    <row r="32" spans="2:11" s="1" customFormat="1" ht="14.4" hidden="1" customHeight="1">
      <c r="B32" s="40"/>
      <c r="C32" s="41"/>
      <c r="D32" s="41"/>
      <c r="E32" s="48" t="s">
        <v>49</v>
      </c>
      <c r="F32" s="115">
        <f>ROUND(SUM(BG82:BG127), 2)</f>
        <v>0</v>
      </c>
      <c r="G32" s="41"/>
      <c r="H32" s="41"/>
      <c r="I32" s="116">
        <v>0.21</v>
      </c>
      <c r="J32" s="115">
        <v>0</v>
      </c>
      <c r="K32" s="44"/>
    </row>
    <row r="33" spans="2:11" s="1" customFormat="1" ht="14.4" hidden="1" customHeight="1">
      <c r="B33" s="40"/>
      <c r="C33" s="41"/>
      <c r="D33" s="41"/>
      <c r="E33" s="48" t="s">
        <v>50</v>
      </c>
      <c r="F33" s="115">
        <f>ROUND(SUM(BH82:BH127), 2)</f>
        <v>0</v>
      </c>
      <c r="G33" s="41"/>
      <c r="H33" s="41"/>
      <c r="I33" s="116">
        <v>0.15</v>
      </c>
      <c r="J33" s="115">
        <v>0</v>
      </c>
      <c r="K33" s="44"/>
    </row>
    <row r="34" spans="2:11" s="1" customFormat="1" ht="14.4" hidden="1" customHeight="1">
      <c r="B34" s="40"/>
      <c r="C34" s="41"/>
      <c r="D34" s="41"/>
      <c r="E34" s="48" t="s">
        <v>51</v>
      </c>
      <c r="F34" s="115">
        <f>ROUND(SUM(BI82:BI127), 2)</f>
        <v>0</v>
      </c>
      <c r="G34" s="41"/>
      <c r="H34" s="41"/>
      <c r="I34" s="116">
        <v>0</v>
      </c>
      <c r="J34" s="115">
        <v>0</v>
      </c>
      <c r="K34" s="44"/>
    </row>
    <row r="35" spans="2:11" s="1" customFormat="1" ht="6.9" customHeight="1">
      <c r="B35" s="40"/>
      <c r="C35" s="41"/>
      <c r="D35" s="41"/>
      <c r="E35" s="41"/>
      <c r="F35" s="41"/>
      <c r="G35" s="41"/>
      <c r="H35" s="41"/>
      <c r="I35" s="41"/>
      <c r="J35" s="41"/>
      <c r="K35" s="44"/>
    </row>
    <row r="36" spans="2:11" s="1" customFormat="1" ht="25.35" customHeight="1">
      <c r="B36" s="40"/>
      <c r="C36" s="117"/>
      <c r="D36" s="118" t="s">
        <v>52</v>
      </c>
      <c r="E36" s="70"/>
      <c r="F36" s="70"/>
      <c r="G36" s="119" t="s">
        <v>53</v>
      </c>
      <c r="H36" s="120" t="s">
        <v>54</v>
      </c>
      <c r="I36" s="70"/>
      <c r="J36" s="121">
        <f>SUM(J27:J34)</f>
        <v>0</v>
      </c>
      <c r="K36" s="122"/>
    </row>
    <row r="37" spans="2:11" s="1" customFormat="1" ht="14.4" customHeight="1">
      <c r="B37" s="55"/>
      <c r="C37" s="56"/>
      <c r="D37" s="56"/>
      <c r="E37" s="56"/>
      <c r="F37" s="56"/>
      <c r="G37" s="56"/>
      <c r="H37" s="56"/>
      <c r="I37" s="56"/>
      <c r="J37" s="56"/>
      <c r="K37" s="57"/>
    </row>
    <row r="41" spans="2:11" s="1" customFormat="1" ht="6.9" customHeight="1">
      <c r="B41" s="58"/>
      <c r="C41" s="59"/>
      <c r="D41" s="59"/>
      <c r="E41" s="59"/>
      <c r="F41" s="59"/>
      <c r="G41" s="59"/>
      <c r="H41" s="59"/>
      <c r="I41" s="59"/>
      <c r="J41" s="59"/>
      <c r="K41" s="123"/>
    </row>
    <row r="42" spans="2:11" s="1" customFormat="1" ht="36.9" customHeight="1">
      <c r="B42" s="40"/>
      <c r="C42" s="31" t="s">
        <v>164</v>
      </c>
      <c r="D42" s="41"/>
      <c r="E42" s="41"/>
      <c r="F42" s="41"/>
      <c r="G42" s="41"/>
      <c r="H42" s="41"/>
      <c r="I42" s="41"/>
      <c r="J42" s="41"/>
      <c r="K42" s="44"/>
    </row>
    <row r="43" spans="2:11" s="1" customFormat="1" ht="6.9" customHeight="1">
      <c r="B43" s="40"/>
      <c r="C43" s="41"/>
      <c r="D43" s="41"/>
      <c r="E43" s="41"/>
      <c r="F43" s="41"/>
      <c r="G43" s="41"/>
      <c r="H43" s="41"/>
      <c r="I43" s="41"/>
      <c r="J43" s="41"/>
      <c r="K43" s="44"/>
    </row>
    <row r="44" spans="2:11" s="1" customFormat="1" ht="14.4" customHeight="1">
      <c r="B44" s="40"/>
      <c r="C44" s="37" t="s">
        <v>17</v>
      </c>
      <c r="D44" s="41"/>
      <c r="E44" s="41"/>
      <c r="F44" s="41"/>
      <c r="G44" s="41"/>
      <c r="H44" s="41"/>
      <c r="I44" s="41"/>
      <c r="J44" s="41"/>
      <c r="K44" s="44"/>
    </row>
    <row r="45" spans="2:11" s="1" customFormat="1" ht="16.5" customHeight="1">
      <c r="B45" s="40"/>
      <c r="C45" s="41"/>
      <c r="D45" s="41"/>
      <c r="E45" s="343" t="str">
        <f>E7</f>
        <v>ZÁZEMÍ PRO VPP V OSTRAVĚ – PORUBĚ</v>
      </c>
      <c r="F45" s="344"/>
      <c r="G45" s="344"/>
      <c r="H45" s="344"/>
      <c r="I45" s="41"/>
      <c r="J45" s="41"/>
      <c r="K45" s="44"/>
    </row>
    <row r="46" spans="2:11" s="1" customFormat="1" ht="14.4" customHeight="1">
      <c r="B46" s="40"/>
      <c r="C46" s="37" t="s">
        <v>162</v>
      </c>
      <c r="D46" s="41"/>
      <c r="E46" s="41"/>
      <c r="F46" s="41"/>
      <c r="G46" s="41"/>
      <c r="H46" s="41"/>
      <c r="I46" s="41"/>
      <c r="J46" s="41"/>
      <c r="K46" s="44"/>
    </row>
    <row r="47" spans="2:11" s="1" customFormat="1" ht="17.25" customHeight="1">
      <c r="B47" s="40"/>
      <c r="C47" s="41"/>
      <c r="D47" s="41"/>
      <c r="E47" s="345" t="str">
        <f>E9</f>
        <v>SO 03 - OPLOCENÍ</v>
      </c>
      <c r="F47" s="346"/>
      <c r="G47" s="346"/>
      <c r="H47" s="346"/>
      <c r="I47" s="41"/>
      <c r="J47" s="41"/>
      <c r="K47" s="44"/>
    </row>
    <row r="48" spans="2:11" s="1" customFormat="1" ht="6.9" customHeight="1">
      <c r="B48" s="40"/>
      <c r="C48" s="41"/>
      <c r="D48" s="41"/>
      <c r="E48" s="41"/>
      <c r="F48" s="41"/>
      <c r="G48" s="41"/>
      <c r="H48" s="41"/>
      <c r="I48" s="41"/>
      <c r="J48" s="41"/>
      <c r="K48" s="44"/>
    </row>
    <row r="49" spans="2:47" s="1" customFormat="1" ht="18" customHeight="1">
      <c r="B49" s="40"/>
      <c r="C49" s="37" t="s">
        <v>23</v>
      </c>
      <c r="D49" s="41"/>
      <c r="E49" s="41"/>
      <c r="F49" s="35" t="str">
        <f>F12</f>
        <v>Ostrava</v>
      </c>
      <c r="G49" s="41"/>
      <c r="H49" s="41"/>
      <c r="I49" s="37" t="s">
        <v>25</v>
      </c>
      <c r="J49" s="108" t="str">
        <f>IF(J12="","",J12)</f>
        <v>24. 2. 2018</v>
      </c>
      <c r="K49" s="44"/>
    </row>
    <row r="50" spans="2:47" s="1" customFormat="1" ht="6.9" customHeight="1">
      <c r="B50" s="40"/>
      <c r="C50" s="41"/>
      <c r="D50" s="41"/>
      <c r="E50" s="41"/>
      <c r="F50" s="41"/>
      <c r="G50" s="41"/>
      <c r="H50" s="41"/>
      <c r="I50" s="41"/>
      <c r="J50" s="41"/>
      <c r="K50" s="44"/>
    </row>
    <row r="51" spans="2:47" s="1" customFormat="1" ht="13.2">
      <c r="B51" s="40"/>
      <c r="C51" s="37" t="s">
        <v>31</v>
      </c>
      <c r="D51" s="41"/>
      <c r="E51" s="41"/>
      <c r="F51" s="35" t="str">
        <f>E15</f>
        <v>SMO MO Poruba</v>
      </c>
      <c r="G51" s="41"/>
      <c r="H51" s="41"/>
      <c r="I51" s="37" t="s">
        <v>37</v>
      </c>
      <c r="J51" s="303" t="str">
        <f>E21</f>
        <v>PROJEKTSTUDIO EUCZ, s.r.o.</v>
      </c>
      <c r="K51" s="44"/>
    </row>
    <row r="52" spans="2:47" s="1" customFormat="1" ht="14.4" customHeight="1">
      <c r="B52" s="40"/>
      <c r="C52" s="37" t="s">
        <v>35</v>
      </c>
      <c r="D52" s="41"/>
      <c r="E52" s="41"/>
      <c r="F52" s="35" t="str">
        <f>IF(E18="","",E18)</f>
        <v>Na základě výběrového řízení</v>
      </c>
      <c r="G52" s="41"/>
      <c r="H52" s="41"/>
      <c r="I52" s="41"/>
      <c r="J52" s="338"/>
      <c r="K52" s="44"/>
    </row>
    <row r="53" spans="2:47" s="1" customFormat="1" ht="10.35" customHeight="1">
      <c r="B53" s="40"/>
      <c r="C53" s="41"/>
      <c r="D53" s="41"/>
      <c r="E53" s="41"/>
      <c r="F53" s="41"/>
      <c r="G53" s="41"/>
      <c r="H53" s="41"/>
      <c r="I53" s="41"/>
      <c r="J53" s="41"/>
      <c r="K53" s="44"/>
    </row>
    <row r="54" spans="2:47" s="1" customFormat="1" ht="29.25" customHeight="1">
      <c r="B54" s="40"/>
      <c r="C54" s="124" t="s">
        <v>165</v>
      </c>
      <c r="D54" s="117"/>
      <c r="E54" s="117"/>
      <c r="F54" s="117"/>
      <c r="G54" s="117"/>
      <c r="H54" s="117"/>
      <c r="I54" s="117"/>
      <c r="J54" s="125" t="s">
        <v>166</v>
      </c>
      <c r="K54" s="126"/>
    </row>
    <row r="55" spans="2:47" s="1" customFormat="1" ht="10.35" customHeight="1">
      <c r="B55" s="40"/>
      <c r="C55" s="41"/>
      <c r="D55" s="41"/>
      <c r="E55" s="41"/>
      <c r="F55" s="41"/>
      <c r="G55" s="41"/>
      <c r="H55" s="41"/>
      <c r="I55" s="41"/>
      <c r="J55" s="41"/>
      <c r="K55" s="44"/>
    </row>
    <row r="56" spans="2:47" s="1" customFormat="1" ht="29.25" customHeight="1">
      <c r="B56" s="40"/>
      <c r="C56" s="127" t="s">
        <v>167</v>
      </c>
      <c r="D56" s="41"/>
      <c r="E56" s="41"/>
      <c r="F56" s="41"/>
      <c r="G56" s="41"/>
      <c r="H56" s="41"/>
      <c r="I56" s="41"/>
      <c r="J56" s="114">
        <f>J82</f>
        <v>0</v>
      </c>
      <c r="K56" s="44"/>
      <c r="AU56" s="25" t="s">
        <v>168</v>
      </c>
    </row>
    <row r="57" spans="2:47" s="8" customFormat="1" ht="24.9" customHeight="1">
      <c r="B57" s="128"/>
      <c r="C57" s="129"/>
      <c r="D57" s="130" t="s">
        <v>269</v>
      </c>
      <c r="E57" s="131"/>
      <c r="F57" s="131"/>
      <c r="G57" s="131"/>
      <c r="H57" s="131"/>
      <c r="I57" s="131"/>
      <c r="J57" s="132">
        <f>J83</f>
        <v>0</v>
      </c>
      <c r="K57" s="133"/>
    </row>
    <row r="58" spans="2:47" s="9" customFormat="1" ht="19.95" customHeight="1">
      <c r="B58" s="134"/>
      <c r="C58" s="135"/>
      <c r="D58" s="136" t="s">
        <v>270</v>
      </c>
      <c r="E58" s="137"/>
      <c r="F58" s="137"/>
      <c r="G58" s="137"/>
      <c r="H58" s="137"/>
      <c r="I58" s="137"/>
      <c r="J58" s="138">
        <f>J84</f>
        <v>0</v>
      </c>
      <c r="K58" s="139"/>
    </row>
    <row r="59" spans="2:47" s="9" customFormat="1" ht="19.95" customHeight="1">
      <c r="B59" s="134"/>
      <c r="C59" s="135"/>
      <c r="D59" s="136" t="s">
        <v>271</v>
      </c>
      <c r="E59" s="137"/>
      <c r="F59" s="137"/>
      <c r="G59" s="137"/>
      <c r="H59" s="137"/>
      <c r="I59" s="137"/>
      <c r="J59" s="138">
        <f>J99</f>
        <v>0</v>
      </c>
      <c r="K59" s="139"/>
    </row>
    <row r="60" spans="2:47" s="9" customFormat="1" ht="19.95" customHeight="1">
      <c r="B60" s="134"/>
      <c r="C60" s="135"/>
      <c r="D60" s="136" t="s">
        <v>276</v>
      </c>
      <c r="E60" s="137"/>
      <c r="F60" s="137"/>
      <c r="G60" s="137"/>
      <c r="H60" s="137"/>
      <c r="I60" s="137"/>
      <c r="J60" s="138">
        <f>J109</f>
        <v>0</v>
      </c>
      <c r="K60" s="139"/>
    </row>
    <row r="61" spans="2:47" s="8" customFormat="1" ht="24.9" customHeight="1">
      <c r="B61" s="128"/>
      <c r="C61" s="129"/>
      <c r="D61" s="130" t="s">
        <v>277</v>
      </c>
      <c r="E61" s="131"/>
      <c r="F61" s="131"/>
      <c r="G61" s="131"/>
      <c r="H61" s="131"/>
      <c r="I61" s="131"/>
      <c r="J61" s="132">
        <f>J111</f>
        <v>0</v>
      </c>
      <c r="K61" s="133"/>
    </row>
    <row r="62" spans="2:47" s="9" customFormat="1" ht="19.95" customHeight="1">
      <c r="B62" s="134"/>
      <c r="C62" s="135"/>
      <c r="D62" s="136" t="s">
        <v>285</v>
      </c>
      <c r="E62" s="137"/>
      <c r="F62" s="137"/>
      <c r="G62" s="137"/>
      <c r="H62" s="137"/>
      <c r="I62" s="137"/>
      <c r="J62" s="138">
        <f>J112</f>
        <v>0</v>
      </c>
      <c r="K62" s="139"/>
    </row>
    <row r="63" spans="2:47" s="1" customFormat="1" ht="21.75" customHeight="1">
      <c r="B63" s="40"/>
      <c r="C63" s="41"/>
      <c r="D63" s="41"/>
      <c r="E63" s="41"/>
      <c r="F63" s="41"/>
      <c r="G63" s="41"/>
      <c r="H63" s="41"/>
      <c r="I63" s="41"/>
      <c r="J63" s="41"/>
      <c r="K63" s="44"/>
    </row>
    <row r="64" spans="2:47" s="1" customFormat="1" ht="6.9" customHeight="1">
      <c r="B64" s="55"/>
      <c r="C64" s="56"/>
      <c r="D64" s="56"/>
      <c r="E64" s="56"/>
      <c r="F64" s="56"/>
      <c r="G64" s="56"/>
      <c r="H64" s="56"/>
      <c r="I64" s="56"/>
      <c r="J64" s="56"/>
      <c r="K64" s="57"/>
    </row>
    <row r="68" spans="2:12" s="1" customFormat="1" ht="6.9" customHeight="1">
      <c r="B68" s="58"/>
      <c r="C68" s="59"/>
      <c r="D68" s="59"/>
      <c r="E68" s="59"/>
      <c r="F68" s="59"/>
      <c r="G68" s="59"/>
      <c r="H68" s="59"/>
      <c r="I68" s="59"/>
      <c r="J68" s="59"/>
      <c r="K68" s="59"/>
      <c r="L68" s="40"/>
    </row>
    <row r="69" spans="2:12" s="1" customFormat="1" ht="36.9" customHeight="1">
      <c r="B69" s="40"/>
      <c r="C69" s="60" t="s">
        <v>176</v>
      </c>
      <c r="L69" s="40"/>
    </row>
    <row r="70" spans="2:12" s="1" customFormat="1" ht="6.9" customHeight="1">
      <c r="B70" s="40"/>
      <c r="L70" s="40"/>
    </row>
    <row r="71" spans="2:12" s="1" customFormat="1" ht="14.4" customHeight="1">
      <c r="B71" s="40"/>
      <c r="C71" s="62" t="s">
        <v>17</v>
      </c>
      <c r="L71" s="40"/>
    </row>
    <row r="72" spans="2:12" s="1" customFormat="1" ht="16.5" customHeight="1">
      <c r="B72" s="40"/>
      <c r="E72" s="339" t="str">
        <f>E7</f>
        <v>ZÁZEMÍ PRO VPP V OSTRAVĚ – PORUBĚ</v>
      </c>
      <c r="F72" s="340"/>
      <c r="G72" s="340"/>
      <c r="H72" s="340"/>
      <c r="L72" s="40"/>
    </row>
    <row r="73" spans="2:12" s="1" customFormat="1" ht="14.4" customHeight="1">
      <c r="B73" s="40"/>
      <c r="C73" s="62" t="s">
        <v>162</v>
      </c>
      <c r="L73" s="40"/>
    </row>
    <row r="74" spans="2:12" s="1" customFormat="1" ht="17.25" customHeight="1">
      <c r="B74" s="40"/>
      <c r="E74" s="314" t="str">
        <f>E9</f>
        <v>SO 03 - OPLOCENÍ</v>
      </c>
      <c r="F74" s="341"/>
      <c r="G74" s="341"/>
      <c r="H74" s="341"/>
      <c r="L74" s="40"/>
    </row>
    <row r="75" spans="2:12" s="1" customFormat="1" ht="6.9" customHeight="1">
      <c r="B75" s="40"/>
      <c r="L75" s="40"/>
    </row>
    <row r="76" spans="2:12" s="1" customFormat="1" ht="18" customHeight="1">
      <c r="B76" s="40"/>
      <c r="C76" s="62" t="s">
        <v>23</v>
      </c>
      <c r="F76" s="140" t="str">
        <f>F12</f>
        <v>Ostrava</v>
      </c>
      <c r="I76" s="62" t="s">
        <v>25</v>
      </c>
      <c r="J76" s="66" t="str">
        <f>IF(J12="","",J12)</f>
        <v>24. 2. 2018</v>
      </c>
      <c r="L76" s="40"/>
    </row>
    <row r="77" spans="2:12" s="1" customFormat="1" ht="6.9" customHeight="1">
      <c r="B77" s="40"/>
      <c r="L77" s="40"/>
    </row>
    <row r="78" spans="2:12" s="1" customFormat="1" ht="13.2">
      <c r="B78" s="40"/>
      <c r="C78" s="62" t="s">
        <v>31</v>
      </c>
      <c r="F78" s="140" t="str">
        <f>E15</f>
        <v>SMO MO Poruba</v>
      </c>
      <c r="I78" s="62" t="s">
        <v>37</v>
      </c>
      <c r="J78" s="140" t="str">
        <f>E21</f>
        <v>PROJEKTSTUDIO EUCZ, s.r.o.</v>
      </c>
      <c r="L78" s="40"/>
    </row>
    <row r="79" spans="2:12" s="1" customFormat="1" ht="14.4" customHeight="1">
      <c r="B79" s="40"/>
      <c r="C79" s="62" t="s">
        <v>35</v>
      </c>
      <c r="F79" s="140" t="str">
        <f>IF(E18="","",E18)</f>
        <v>Na základě výběrového řízení</v>
      </c>
      <c r="L79" s="40"/>
    </row>
    <row r="80" spans="2:12" s="1" customFormat="1" ht="10.35" customHeight="1">
      <c r="B80" s="40"/>
      <c r="L80" s="40"/>
    </row>
    <row r="81" spans="2:65" s="10" customFormat="1" ht="29.25" customHeight="1">
      <c r="B81" s="141"/>
      <c r="C81" s="142" t="s">
        <v>177</v>
      </c>
      <c r="D81" s="143" t="s">
        <v>61</v>
      </c>
      <c r="E81" s="143" t="s">
        <v>57</v>
      </c>
      <c r="F81" s="143" t="s">
        <v>178</v>
      </c>
      <c r="G81" s="143" t="s">
        <v>179</v>
      </c>
      <c r="H81" s="143" t="s">
        <v>180</v>
      </c>
      <c r="I81" s="143" t="s">
        <v>181</v>
      </c>
      <c r="J81" s="143" t="s">
        <v>166</v>
      </c>
      <c r="K81" s="144" t="s">
        <v>182</v>
      </c>
      <c r="L81" s="141"/>
      <c r="M81" s="72" t="s">
        <v>183</v>
      </c>
      <c r="N81" s="73" t="s">
        <v>46</v>
      </c>
      <c r="O81" s="73" t="s">
        <v>184</v>
      </c>
      <c r="P81" s="73" t="s">
        <v>185</v>
      </c>
      <c r="Q81" s="73" t="s">
        <v>186</v>
      </c>
      <c r="R81" s="73" t="s">
        <v>187</v>
      </c>
      <c r="S81" s="73" t="s">
        <v>188</v>
      </c>
      <c r="T81" s="74" t="s">
        <v>189</v>
      </c>
    </row>
    <row r="82" spans="2:65" s="1" customFormat="1" ht="29.25" customHeight="1">
      <c r="B82" s="40"/>
      <c r="C82" s="76" t="s">
        <v>167</v>
      </c>
      <c r="J82" s="145">
        <f>BK82</f>
        <v>0</v>
      </c>
      <c r="L82" s="40"/>
      <c r="M82" s="75"/>
      <c r="N82" s="67"/>
      <c r="O82" s="67"/>
      <c r="P82" s="146">
        <f>P83+P111</f>
        <v>30.506394999999998</v>
      </c>
      <c r="Q82" s="67"/>
      <c r="R82" s="146">
        <f>R83+R111</f>
        <v>10.42056794</v>
      </c>
      <c r="S82" s="67"/>
      <c r="T82" s="147">
        <f>T83+T111</f>
        <v>0</v>
      </c>
      <c r="AT82" s="25" t="s">
        <v>75</v>
      </c>
      <c r="AU82" s="25" t="s">
        <v>168</v>
      </c>
      <c r="BK82" s="148">
        <f>BK83+BK111</f>
        <v>0</v>
      </c>
    </row>
    <row r="83" spans="2:65" s="11" customFormat="1" ht="37.35" customHeight="1">
      <c r="B83" s="149"/>
      <c r="D83" s="150" t="s">
        <v>75</v>
      </c>
      <c r="E83" s="151" t="s">
        <v>292</v>
      </c>
      <c r="F83" s="151" t="s">
        <v>293</v>
      </c>
      <c r="J83" s="152">
        <f>BK83</f>
        <v>0</v>
      </c>
      <c r="L83" s="149"/>
      <c r="M83" s="153"/>
      <c r="N83" s="154"/>
      <c r="O83" s="154"/>
      <c r="P83" s="155">
        <f>P84+P99+P109</f>
        <v>30.506394999999998</v>
      </c>
      <c r="Q83" s="154"/>
      <c r="R83" s="155">
        <f>R84+R99+R109</f>
        <v>10.42056794</v>
      </c>
      <c r="S83" s="154"/>
      <c r="T83" s="156">
        <f>T84+T99+T109</f>
        <v>0</v>
      </c>
      <c r="AR83" s="150" t="s">
        <v>83</v>
      </c>
      <c r="AT83" s="157" t="s">
        <v>75</v>
      </c>
      <c r="AU83" s="157" t="s">
        <v>76</v>
      </c>
      <c r="AY83" s="150" t="s">
        <v>192</v>
      </c>
      <c r="BK83" s="158">
        <f>BK84+BK99+BK109</f>
        <v>0</v>
      </c>
    </row>
    <row r="84" spans="2:65" s="11" customFormat="1" ht="19.95" customHeight="1">
      <c r="B84" s="149"/>
      <c r="D84" s="150" t="s">
        <v>75</v>
      </c>
      <c r="E84" s="159" t="s">
        <v>83</v>
      </c>
      <c r="F84" s="159" t="s">
        <v>294</v>
      </c>
      <c r="J84" s="160">
        <f>BK84</f>
        <v>0</v>
      </c>
      <c r="L84" s="149"/>
      <c r="M84" s="153"/>
      <c r="N84" s="154"/>
      <c r="O84" s="154"/>
      <c r="P84" s="155">
        <f>SUM(P85:P98)</f>
        <v>14.074417999999998</v>
      </c>
      <c r="Q84" s="154"/>
      <c r="R84" s="155">
        <f>SUM(R85:R98)</f>
        <v>0</v>
      </c>
      <c r="S84" s="154"/>
      <c r="T84" s="156">
        <f>SUM(T85:T98)</f>
        <v>0</v>
      </c>
      <c r="AR84" s="150" t="s">
        <v>83</v>
      </c>
      <c r="AT84" s="157" t="s">
        <v>75</v>
      </c>
      <c r="AU84" s="157" t="s">
        <v>83</v>
      </c>
      <c r="AY84" s="150" t="s">
        <v>192</v>
      </c>
      <c r="BK84" s="158">
        <f>SUM(BK85:BK98)</f>
        <v>0</v>
      </c>
    </row>
    <row r="85" spans="2:65" s="1" customFormat="1" ht="16.5" customHeight="1">
      <c r="B85" s="161"/>
      <c r="C85" s="162" t="s">
        <v>83</v>
      </c>
      <c r="D85" s="162" t="s">
        <v>195</v>
      </c>
      <c r="E85" s="163" t="s">
        <v>1561</v>
      </c>
      <c r="F85" s="164" t="s">
        <v>1562</v>
      </c>
      <c r="G85" s="165" t="s">
        <v>309</v>
      </c>
      <c r="H85" s="166">
        <v>4.5449999999999999</v>
      </c>
      <c r="I85" s="167"/>
      <c r="J85" s="167">
        <f>ROUND(I85*H85,2)</f>
        <v>0</v>
      </c>
      <c r="K85" s="164" t="s">
        <v>199</v>
      </c>
      <c r="L85" s="40"/>
      <c r="M85" s="168" t="s">
        <v>5</v>
      </c>
      <c r="N85" s="169" t="s">
        <v>47</v>
      </c>
      <c r="O85" s="170">
        <v>2.948</v>
      </c>
      <c r="P85" s="170">
        <f>O85*H85</f>
        <v>13.39866</v>
      </c>
      <c r="Q85" s="170">
        <v>0</v>
      </c>
      <c r="R85" s="170">
        <f>Q85*H85</f>
        <v>0</v>
      </c>
      <c r="S85" s="170">
        <v>0</v>
      </c>
      <c r="T85" s="171">
        <f>S85*H85</f>
        <v>0</v>
      </c>
      <c r="AR85" s="25" t="s">
        <v>211</v>
      </c>
      <c r="AT85" s="25" t="s">
        <v>195</v>
      </c>
      <c r="AU85" s="25" t="s">
        <v>85</v>
      </c>
      <c r="AY85" s="25" t="s">
        <v>192</v>
      </c>
      <c r="BE85" s="172">
        <f>IF(N85="základní",J85,0)</f>
        <v>0</v>
      </c>
      <c r="BF85" s="172">
        <f>IF(N85="snížená",J85,0)</f>
        <v>0</v>
      </c>
      <c r="BG85" s="172">
        <f>IF(N85="zákl. přenesená",J85,0)</f>
        <v>0</v>
      </c>
      <c r="BH85" s="172">
        <f>IF(N85="sníž. přenesená",J85,0)</f>
        <v>0</v>
      </c>
      <c r="BI85" s="172">
        <f>IF(N85="nulová",J85,0)</f>
        <v>0</v>
      </c>
      <c r="BJ85" s="25" t="s">
        <v>83</v>
      </c>
      <c r="BK85" s="172">
        <f>ROUND(I85*H85,2)</f>
        <v>0</v>
      </c>
      <c r="BL85" s="25" t="s">
        <v>211</v>
      </c>
      <c r="BM85" s="25" t="s">
        <v>1563</v>
      </c>
    </row>
    <row r="86" spans="2:65" s="12" customFormat="1">
      <c r="B86" s="179"/>
      <c r="D86" s="173" t="s">
        <v>299</v>
      </c>
      <c r="E86" s="180" t="s">
        <v>5</v>
      </c>
      <c r="F86" s="181" t="s">
        <v>1564</v>
      </c>
      <c r="H86" s="182">
        <v>4.5449999999999999</v>
      </c>
      <c r="L86" s="179"/>
      <c r="M86" s="183"/>
      <c r="N86" s="184"/>
      <c r="O86" s="184"/>
      <c r="P86" s="184"/>
      <c r="Q86" s="184"/>
      <c r="R86" s="184"/>
      <c r="S86" s="184"/>
      <c r="T86" s="185"/>
      <c r="AT86" s="180" t="s">
        <v>299</v>
      </c>
      <c r="AU86" s="180" t="s">
        <v>85</v>
      </c>
      <c r="AV86" s="12" t="s">
        <v>85</v>
      </c>
      <c r="AW86" s="12" t="s">
        <v>39</v>
      </c>
      <c r="AX86" s="12" t="s">
        <v>76</v>
      </c>
      <c r="AY86" s="180" t="s">
        <v>192</v>
      </c>
    </row>
    <row r="87" spans="2:65" s="13" customFormat="1">
      <c r="B87" s="186"/>
      <c r="D87" s="173" t="s">
        <v>299</v>
      </c>
      <c r="E87" s="187" t="s">
        <v>5</v>
      </c>
      <c r="F87" s="188" t="s">
        <v>301</v>
      </c>
      <c r="H87" s="189">
        <v>4.5449999999999999</v>
      </c>
      <c r="L87" s="186"/>
      <c r="M87" s="190"/>
      <c r="N87" s="191"/>
      <c r="O87" s="191"/>
      <c r="P87" s="191"/>
      <c r="Q87" s="191"/>
      <c r="R87" s="191"/>
      <c r="S87" s="191"/>
      <c r="T87" s="192"/>
      <c r="AT87" s="187" t="s">
        <v>299</v>
      </c>
      <c r="AU87" s="187" t="s">
        <v>85</v>
      </c>
      <c r="AV87" s="13" t="s">
        <v>211</v>
      </c>
      <c r="AW87" s="13" t="s">
        <v>39</v>
      </c>
      <c r="AX87" s="13" t="s">
        <v>83</v>
      </c>
      <c r="AY87" s="187" t="s">
        <v>192</v>
      </c>
    </row>
    <row r="88" spans="2:65" s="1" customFormat="1" ht="16.5" customHeight="1">
      <c r="B88" s="161"/>
      <c r="C88" s="162" t="s">
        <v>85</v>
      </c>
      <c r="D88" s="162" t="s">
        <v>195</v>
      </c>
      <c r="E88" s="163" t="s">
        <v>323</v>
      </c>
      <c r="F88" s="164" t="s">
        <v>324</v>
      </c>
      <c r="G88" s="165" t="s">
        <v>309</v>
      </c>
      <c r="H88" s="166">
        <v>4.0910000000000002</v>
      </c>
      <c r="I88" s="167"/>
      <c r="J88" s="167">
        <f>ROUND(I88*H88,2)</f>
        <v>0</v>
      </c>
      <c r="K88" s="164" t="s">
        <v>199</v>
      </c>
      <c r="L88" s="40"/>
      <c r="M88" s="168" t="s">
        <v>5</v>
      </c>
      <c r="N88" s="169" t="s">
        <v>47</v>
      </c>
      <c r="O88" s="170">
        <v>8.3000000000000004E-2</v>
      </c>
      <c r="P88" s="170">
        <f>O88*H88</f>
        <v>0.33955300000000005</v>
      </c>
      <c r="Q88" s="170">
        <v>0</v>
      </c>
      <c r="R88" s="170">
        <f>Q88*H88</f>
        <v>0</v>
      </c>
      <c r="S88" s="170">
        <v>0</v>
      </c>
      <c r="T88" s="171">
        <f>S88*H88</f>
        <v>0</v>
      </c>
      <c r="AR88" s="25" t="s">
        <v>211</v>
      </c>
      <c r="AT88" s="25" t="s">
        <v>195</v>
      </c>
      <c r="AU88" s="25" t="s">
        <v>85</v>
      </c>
      <c r="AY88" s="25" t="s">
        <v>192</v>
      </c>
      <c r="BE88" s="172">
        <f>IF(N88="základní",J88,0)</f>
        <v>0</v>
      </c>
      <c r="BF88" s="172">
        <f>IF(N88="snížená",J88,0)</f>
        <v>0</v>
      </c>
      <c r="BG88" s="172">
        <f>IF(N88="zákl. přenesená",J88,0)</f>
        <v>0</v>
      </c>
      <c r="BH88" s="172">
        <f>IF(N88="sníž. přenesená",J88,0)</f>
        <v>0</v>
      </c>
      <c r="BI88" s="172">
        <f>IF(N88="nulová",J88,0)</f>
        <v>0</v>
      </c>
      <c r="BJ88" s="25" t="s">
        <v>83</v>
      </c>
      <c r="BK88" s="172">
        <f>ROUND(I88*H88,2)</f>
        <v>0</v>
      </c>
      <c r="BL88" s="25" t="s">
        <v>211</v>
      </c>
      <c r="BM88" s="25" t="s">
        <v>1565</v>
      </c>
    </row>
    <row r="89" spans="2:65" s="12" customFormat="1">
      <c r="B89" s="179"/>
      <c r="D89" s="173" t="s">
        <v>299</v>
      </c>
      <c r="E89" s="180" t="s">
        <v>5</v>
      </c>
      <c r="F89" s="181" t="s">
        <v>1566</v>
      </c>
      <c r="H89" s="182">
        <v>4.0910000000000002</v>
      </c>
      <c r="L89" s="179"/>
      <c r="M89" s="183"/>
      <c r="N89" s="184"/>
      <c r="O89" s="184"/>
      <c r="P89" s="184"/>
      <c r="Q89" s="184"/>
      <c r="R89" s="184"/>
      <c r="S89" s="184"/>
      <c r="T89" s="185"/>
      <c r="AT89" s="180" t="s">
        <v>299</v>
      </c>
      <c r="AU89" s="180" t="s">
        <v>85</v>
      </c>
      <c r="AV89" s="12" t="s">
        <v>85</v>
      </c>
      <c r="AW89" s="12" t="s">
        <v>39</v>
      </c>
      <c r="AX89" s="12" t="s">
        <v>76</v>
      </c>
      <c r="AY89" s="180" t="s">
        <v>192</v>
      </c>
    </row>
    <row r="90" spans="2:65" s="13" customFormat="1">
      <c r="B90" s="186"/>
      <c r="D90" s="173" t="s">
        <v>299</v>
      </c>
      <c r="E90" s="187" t="s">
        <v>5</v>
      </c>
      <c r="F90" s="188" t="s">
        <v>301</v>
      </c>
      <c r="H90" s="189">
        <v>4.0910000000000002</v>
      </c>
      <c r="L90" s="186"/>
      <c r="M90" s="190"/>
      <c r="N90" s="191"/>
      <c r="O90" s="191"/>
      <c r="P90" s="191"/>
      <c r="Q90" s="191"/>
      <c r="R90" s="191"/>
      <c r="S90" s="191"/>
      <c r="T90" s="192"/>
      <c r="AT90" s="187" t="s">
        <v>299</v>
      </c>
      <c r="AU90" s="187" t="s">
        <v>85</v>
      </c>
      <c r="AV90" s="13" t="s">
        <v>211</v>
      </c>
      <c r="AW90" s="13" t="s">
        <v>39</v>
      </c>
      <c r="AX90" s="13" t="s">
        <v>83</v>
      </c>
      <c r="AY90" s="187" t="s">
        <v>192</v>
      </c>
    </row>
    <row r="91" spans="2:65" s="1" customFormat="1" ht="25.5" customHeight="1">
      <c r="B91" s="161"/>
      <c r="C91" s="162" t="s">
        <v>102</v>
      </c>
      <c r="D91" s="162" t="s">
        <v>195</v>
      </c>
      <c r="E91" s="163" t="s">
        <v>329</v>
      </c>
      <c r="F91" s="164" t="s">
        <v>330</v>
      </c>
      <c r="G91" s="165" t="s">
        <v>309</v>
      </c>
      <c r="H91" s="166">
        <v>40.909999999999997</v>
      </c>
      <c r="I91" s="167"/>
      <c r="J91" s="167">
        <f>ROUND(I91*H91,2)</f>
        <v>0</v>
      </c>
      <c r="K91" s="164" t="s">
        <v>199</v>
      </c>
      <c r="L91" s="40"/>
      <c r="M91" s="168" t="s">
        <v>5</v>
      </c>
      <c r="N91" s="169" t="s">
        <v>47</v>
      </c>
      <c r="O91" s="170">
        <v>4.0000000000000001E-3</v>
      </c>
      <c r="P91" s="170">
        <f>O91*H91</f>
        <v>0.16363999999999998</v>
      </c>
      <c r="Q91" s="170">
        <v>0</v>
      </c>
      <c r="R91" s="170">
        <f>Q91*H91</f>
        <v>0</v>
      </c>
      <c r="S91" s="170">
        <v>0</v>
      </c>
      <c r="T91" s="171">
        <f>S91*H91</f>
        <v>0</v>
      </c>
      <c r="AR91" s="25" t="s">
        <v>211</v>
      </c>
      <c r="AT91" s="25" t="s">
        <v>195</v>
      </c>
      <c r="AU91" s="25" t="s">
        <v>85</v>
      </c>
      <c r="AY91" s="25" t="s">
        <v>192</v>
      </c>
      <c r="BE91" s="172">
        <f>IF(N91="základní",J91,0)</f>
        <v>0</v>
      </c>
      <c r="BF91" s="172">
        <f>IF(N91="snížená",J91,0)</f>
        <v>0</v>
      </c>
      <c r="BG91" s="172">
        <f>IF(N91="zákl. přenesená",J91,0)</f>
        <v>0</v>
      </c>
      <c r="BH91" s="172">
        <f>IF(N91="sníž. přenesená",J91,0)</f>
        <v>0</v>
      </c>
      <c r="BI91" s="172">
        <f>IF(N91="nulová",J91,0)</f>
        <v>0</v>
      </c>
      <c r="BJ91" s="25" t="s">
        <v>83</v>
      </c>
      <c r="BK91" s="172">
        <f>ROUND(I91*H91,2)</f>
        <v>0</v>
      </c>
      <c r="BL91" s="25" t="s">
        <v>211</v>
      </c>
      <c r="BM91" s="25" t="s">
        <v>1567</v>
      </c>
    </row>
    <row r="92" spans="2:65" s="12" customFormat="1">
      <c r="B92" s="179"/>
      <c r="D92" s="173" t="s">
        <v>299</v>
      </c>
      <c r="F92" s="181" t="s">
        <v>1568</v>
      </c>
      <c r="H92" s="182">
        <v>40.909999999999997</v>
      </c>
      <c r="L92" s="179"/>
      <c r="M92" s="183"/>
      <c r="N92" s="184"/>
      <c r="O92" s="184"/>
      <c r="P92" s="184"/>
      <c r="Q92" s="184"/>
      <c r="R92" s="184"/>
      <c r="S92" s="184"/>
      <c r="T92" s="185"/>
      <c r="AT92" s="180" t="s">
        <v>299</v>
      </c>
      <c r="AU92" s="180" t="s">
        <v>85</v>
      </c>
      <c r="AV92" s="12" t="s">
        <v>85</v>
      </c>
      <c r="AW92" s="12" t="s">
        <v>6</v>
      </c>
      <c r="AX92" s="12" t="s">
        <v>83</v>
      </c>
      <c r="AY92" s="180" t="s">
        <v>192</v>
      </c>
    </row>
    <row r="93" spans="2:65" s="1" customFormat="1" ht="16.5" customHeight="1">
      <c r="B93" s="161"/>
      <c r="C93" s="162" t="s">
        <v>211</v>
      </c>
      <c r="D93" s="162" t="s">
        <v>195</v>
      </c>
      <c r="E93" s="163" t="s">
        <v>333</v>
      </c>
      <c r="F93" s="164" t="s">
        <v>334</v>
      </c>
      <c r="G93" s="165" t="s">
        <v>309</v>
      </c>
      <c r="H93" s="166">
        <v>4.0910000000000002</v>
      </c>
      <c r="I93" s="167"/>
      <c r="J93" s="167">
        <f>ROUND(I93*H93,2)</f>
        <v>0</v>
      </c>
      <c r="K93" s="164" t="s">
        <v>199</v>
      </c>
      <c r="L93" s="40"/>
      <c r="M93" s="168" t="s">
        <v>5</v>
      </c>
      <c r="N93" s="169" t="s">
        <v>47</v>
      </c>
      <c r="O93" s="170">
        <v>8.9999999999999993E-3</v>
      </c>
      <c r="P93" s="170">
        <f>O93*H93</f>
        <v>3.6818999999999998E-2</v>
      </c>
      <c r="Q93" s="170">
        <v>0</v>
      </c>
      <c r="R93" s="170">
        <f>Q93*H93</f>
        <v>0</v>
      </c>
      <c r="S93" s="170">
        <v>0</v>
      </c>
      <c r="T93" s="171">
        <f>S93*H93</f>
        <v>0</v>
      </c>
      <c r="AR93" s="25" t="s">
        <v>211</v>
      </c>
      <c r="AT93" s="25" t="s">
        <v>195</v>
      </c>
      <c r="AU93" s="25" t="s">
        <v>85</v>
      </c>
      <c r="AY93" s="25" t="s">
        <v>192</v>
      </c>
      <c r="BE93" s="172">
        <f>IF(N93="základní",J93,0)</f>
        <v>0</v>
      </c>
      <c r="BF93" s="172">
        <f>IF(N93="snížená",J93,0)</f>
        <v>0</v>
      </c>
      <c r="BG93" s="172">
        <f>IF(N93="zákl. přenesená",J93,0)</f>
        <v>0</v>
      </c>
      <c r="BH93" s="172">
        <f>IF(N93="sníž. přenesená",J93,0)</f>
        <v>0</v>
      </c>
      <c r="BI93" s="172">
        <f>IF(N93="nulová",J93,0)</f>
        <v>0</v>
      </c>
      <c r="BJ93" s="25" t="s">
        <v>83</v>
      </c>
      <c r="BK93" s="172">
        <f>ROUND(I93*H93,2)</f>
        <v>0</v>
      </c>
      <c r="BL93" s="25" t="s">
        <v>211</v>
      </c>
      <c r="BM93" s="25" t="s">
        <v>1569</v>
      </c>
    </row>
    <row r="94" spans="2:65" s="1" customFormat="1" ht="16.5" customHeight="1">
      <c r="B94" s="161"/>
      <c r="C94" s="162" t="s">
        <v>191</v>
      </c>
      <c r="D94" s="162" t="s">
        <v>195</v>
      </c>
      <c r="E94" s="163" t="s">
        <v>336</v>
      </c>
      <c r="F94" s="164" t="s">
        <v>337</v>
      </c>
      <c r="G94" s="165" t="s">
        <v>338</v>
      </c>
      <c r="H94" s="166">
        <v>7.3639999999999999</v>
      </c>
      <c r="I94" s="167"/>
      <c r="J94" s="167">
        <f>ROUND(I94*H94,2)</f>
        <v>0</v>
      </c>
      <c r="K94" s="164" t="s">
        <v>199</v>
      </c>
      <c r="L94" s="40"/>
      <c r="M94" s="168" t="s">
        <v>5</v>
      </c>
      <c r="N94" s="169" t="s">
        <v>47</v>
      </c>
      <c r="O94" s="170">
        <v>0</v>
      </c>
      <c r="P94" s="170">
        <f>O94*H94</f>
        <v>0</v>
      </c>
      <c r="Q94" s="170">
        <v>0</v>
      </c>
      <c r="R94" s="170">
        <f>Q94*H94</f>
        <v>0</v>
      </c>
      <c r="S94" s="170">
        <v>0</v>
      </c>
      <c r="T94" s="171">
        <f>S94*H94</f>
        <v>0</v>
      </c>
      <c r="AR94" s="25" t="s">
        <v>211</v>
      </c>
      <c r="AT94" s="25" t="s">
        <v>195</v>
      </c>
      <c r="AU94" s="25" t="s">
        <v>85</v>
      </c>
      <c r="AY94" s="25" t="s">
        <v>192</v>
      </c>
      <c r="BE94" s="172">
        <f>IF(N94="základní",J94,0)</f>
        <v>0</v>
      </c>
      <c r="BF94" s="172">
        <f>IF(N94="snížená",J94,0)</f>
        <v>0</v>
      </c>
      <c r="BG94" s="172">
        <f>IF(N94="zákl. přenesená",J94,0)</f>
        <v>0</v>
      </c>
      <c r="BH94" s="172">
        <f>IF(N94="sníž. přenesená",J94,0)</f>
        <v>0</v>
      </c>
      <c r="BI94" s="172">
        <f>IF(N94="nulová",J94,0)</f>
        <v>0</v>
      </c>
      <c r="BJ94" s="25" t="s">
        <v>83</v>
      </c>
      <c r="BK94" s="172">
        <f>ROUND(I94*H94,2)</f>
        <v>0</v>
      </c>
      <c r="BL94" s="25" t="s">
        <v>211</v>
      </c>
      <c r="BM94" s="25" t="s">
        <v>1570</v>
      </c>
    </row>
    <row r="95" spans="2:65" s="12" customFormat="1">
      <c r="B95" s="179"/>
      <c r="D95" s="173" t="s">
        <v>299</v>
      </c>
      <c r="F95" s="181" t="s">
        <v>1571</v>
      </c>
      <c r="H95" s="182">
        <v>7.3639999999999999</v>
      </c>
      <c r="L95" s="179"/>
      <c r="M95" s="183"/>
      <c r="N95" s="184"/>
      <c r="O95" s="184"/>
      <c r="P95" s="184"/>
      <c r="Q95" s="184"/>
      <c r="R95" s="184"/>
      <c r="S95" s="184"/>
      <c r="T95" s="185"/>
      <c r="AT95" s="180" t="s">
        <v>299</v>
      </c>
      <c r="AU95" s="180" t="s">
        <v>85</v>
      </c>
      <c r="AV95" s="12" t="s">
        <v>85</v>
      </c>
      <c r="AW95" s="12" t="s">
        <v>6</v>
      </c>
      <c r="AX95" s="12" t="s">
        <v>83</v>
      </c>
      <c r="AY95" s="180" t="s">
        <v>192</v>
      </c>
    </row>
    <row r="96" spans="2:65" s="1" customFormat="1" ht="16.5" customHeight="1">
      <c r="B96" s="161"/>
      <c r="C96" s="162" t="s">
        <v>222</v>
      </c>
      <c r="D96" s="162" t="s">
        <v>195</v>
      </c>
      <c r="E96" s="163" t="s">
        <v>341</v>
      </c>
      <c r="F96" s="164" t="s">
        <v>342</v>
      </c>
      <c r="G96" s="165" t="s">
        <v>309</v>
      </c>
      <c r="H96" s="166">
        <v>0.45400000000000001</v>
      </c>
      <c r="I96" s="167"/>
      <c r="J96" s="167">
        <f>ROUND(I96*H96,2)</f>
        <v>0</v>
      </c>
      <c r="K96" s="164" t="s">
        <v>199</v>
      </c>
      <c r="L96" s="40"/>
      <c r="M96" s="168" t="s">
        <v>5</v>
      </c>
      <c r="N96" s="169" t="s">
        <v>47</v>
      </c>
      <c r="O96" s="170">
        <v>0.29899999999999999</v>
      </c>
      <c r="P96" s="170">
        <f>O96*H96</f>
        <v>0.13574600000000001</v>
      </c>
      <c r="Q96" s="170">
        <v>0</v>
      </c>
      <c r="R96" s="170">
        <f>Q96*H96</f>
        <v>0</v>
      </c>
      <c r="S96" s="170">
        <v>0</v>
      </c>
      <c r="T96" s="171">
        <f>S96*H96</f>
        <v>0</v>
      </c>
      <c r="AR96" s="25" t="s">
        <v>211</v>
      </c>
      <c r="AT96" s="25" t="s">
        <v>195</v>
      </c>
      <c r="AU96" s="25" t="s">
        <v>85</v>
      </c>
      <c r="AY96" s="25" t="s">
        <v>192</v>
      </c>
      <c r="BE96" s="172">
        <f>IF(N96="základní",J96,0)</f>
        <v>0</v>
      </c>
      <c r="BF96" s="172">
        <f>IF(N96="snížená",J96,0)</f>
        <v>0</v>
      </c>
      <c r="BG96" s="172">
        <f>IF(N96="zákl. přenesená",J96,0)</f>
        <v>0</v>
      </c>
      <c r="BH96" s="172">
        <f>IF(N96="sníž. přenesená",J96,0)</f>
        <v>0</v>
      </c>
      <c r="BI96" s="172">
        <f>IF(N96="nulová",J96,0)</f>
        <v>0</v>
      </c>
      <c r="BJ96" s="25" t="s">
        <v>83</v>
      </c>
      <c r="BK96" s="172">
        <f>ROUND(I96*H96,2)</f>
        <v>0</v>
      </c>
      <c r="BL96" s="25" t="s">
        <v>211</v>
      </c>
      <c r="BM96" s="25" t="s">
        <v>1572</v>
      </c>
    </row>
    <row r="97" spans="2:65" s="12" customFormat="1">
      <c r="B97" s="179"/>
      <c r="D97" s="173" t="s">
        <v>299</v>
      </c>
      <c r="E97" s="180" t="s">
        <v>5</v>
      </c>
      <c r="F97" s="181" t="s">
        <v>1573</v>
      </c>
      <c r="H97" s="182">
        <v>0.45400000000000001</v>
      </c>
      <c r="L97" s="179"/>
      <c r="M97" s="183"/>
      <c r="N97" s="184"/>
      <c r="O97" s="184"/>
      <c r="P97" s="184"/>
      <c r="Q97" s="184"/>
      <c r="R97" s="184"/>
      <c r="S97" s="184"/>
      <c r="T97" s="185"/>
      <c r="AT97" s="180" t="s">
        <v>299</v>
      </c>
      <c r="AU97" s="180" t="s">
        <v>85</v>
      </c>
      <c r="AV97" s="12" t="s">
        <v>85</v>
      </c>
      <c r="AW97" s="12" t="s">
        <v>39</v>
      </c>
      <c r="AX97" s="12" t="s">
        <v>76</v>
      </c>
      <c r="AY97" s="180" t="s">
        <v>192</v>
      </c>
    </row>
    <row r="98" spans="2:65" s="13" customFormat="1">
      <c r="B98" s="186"/>
      <c r="D98" s="173" t="s">
        <v>299</v>
      </c>
      <c r="E98" s="187" t="s">
        <v>5</v>
      </c>
      <c r="F98" s="188" t="s">
        <v>301</v>
      </c>
      <c r="H98" s="189">
        <v>0.45400000000000001</v>
      </c>
      <c r="L98" s="186"/>
      <c r="M98" s="190"/>
      <c r="N98" s="191"/>
      <c r="O98" s="191"/>
      <c r="P98" s="191"/>
      <c r="Q98" s="191"/>
      <c r="R98" s="191"/>
      <c r="S98" s="191"/>
      <c r="T98" s="192"/>
      <c r="AT98" s="187" t="s">
        <v>299</v>
      </c>
      <c r="AU98" s="187" t="s">
        <v>85</v>
      </c>
      <c r="AV98" s="13" t="s">
        <v>211</v>
      </c>
      <c r="AW98" s="13" t="s">
        <v>39</v>
      </c>
      <c r="AX98" s="13" t="s">
        <v>83</v>
      </c>
      <c r="AY98" s="187" t="s">
        <v>192</v>
      </c>
    </row>
    <row r="99" spans="2:65" s="11" customFormat="1" ht="29.85" customHeight="1">
      <c r="B99" s="149"/>
      <c r="D99" s="150" t="s">
        <v>75</v>
      </c>
      <c r="E99" s="159" t="s">
        <v>85</v>
      </c>
      <c r="F99" s="159" t="s">
        <v>406</v>
      </c>
      <c r="J99" s="160">
        <f>BK99</f>
        <v>0</v>
      </c>
      <c r="L99" s="149"/>
      <c r="M99" s="153"/>
      <c r="N99" s="154"/>
      <c r="O99" s="154"/>
      <c r="P99" s="155">
        <f>SUM(P100:P108)</f>
        <v>9.6583269999999999</v>
      </c>
      <c r="Q99" s="154"/>
      <c r="R99" s="155">
        <f>SUM(R100:R108)</f>
        <v>10.42056794</v>
      </c>
      <c r="S99" s="154"/>
      <c r="T99" s="156">
        <f>SUM(T100:T108)</f>
        <v>0</v>
      </c>
      <c r="AR99" s="150" t="s">
        <v>83</v>
      </c>
      <c r="AT99" s="157" t="s">
        <v>75</v>
      </c>
      <c r="AU99" s="157" t="s">
        <v>83</v>
      </c>
      <c r="AY99" s="150" t="s">
        <v>192</v>
      </c>
      <c r="BK99" s="158">
        <f>SUM(BK100:BK108)</f>
        <v>0</v>
      </c>
    </row>
    <row r="100" spans="2:65" s="1" customFormat="1" ht="16.5" customHeight="1">
      <c r="B100" s="161"/>
      <c r="C100" s="162" t="s">
        <v>229</v>
      </c>
      <c r="D100" s="162" t="s">
        <v>195</v>
      </c>
      <c r="E100" s="163" t="s">
        <v>408</v>
      </c>
      <c r="F100" s="164" t="s">
        <v>409</v>
      </c>
      <c r="G100" s="165" t="s">
        <v>309</v>
      </c>
      <c r="H100" s="166">
        <v>0.505</v>
      </c>
      <c r="I100" s="167"/>
      <c r="J100" s="167">
        <f>ROUND(I100*H100,2)</f>
        <v>0</v>
      </c>
      <c r="K100" s="164" t="s">
        <v>199</v>
      </c>
      <c r="L100" s="40"/>
      <c r="M100" s="168" t="s">
        <v>5</v>
      </c>
      <c r="N100" s="169" t="s">
        <v>47</v>
      </c>
      <c r="O100" s="170">
        <v>0.96499999999999997</v>
      </c>
      <c r="P100" s="170">
        <f>O100*H100</f>
        <v>0.48732500000000001</v>
      </c>
      <c r="Q100" s="170">
        <v>2.16</v>
      </c>
      <c r="R100" s="170">
        <f>Q100*H100</f>
        <v>1.0908</v>
      </c>
      <c r="S100" s="170">
        <v>0</v>
      </c>
      <c r="T100" s="171">
        <f>S100*H100</f>
        <v>0</v>
      </c>
      <c r="AR100" s="25" t="s">
        <v>211</v>
      </c>
      <c r="AT100" s="25" t="s">
        <v>195</v>
      </c>
      <c r="AU100" s="25" t="s">
        <v>85</v>
      </c>
      <c r="AY100" s="25" t="s">
        <v>192</v>
      </c>
      <c r="BE100" s="172">
        <f>IF(N100="základní",J100,0)</f>
        <v>0</v>
      </c>
      <c r="BF100" s="172">
        <f>IF(N100="snížená",J100,0)</f>
        <v>0</v>
      </c>
      <c r="BG100" s="172">
        <f>IF(N100="zákl. přenesená",J100,0)</f>
        <v>0</v>
      </c>
      <c r="BH100" s="172">
        <f>IF(N100="sníž. přenesená",J100,0)</f>
        <v>0</v>
      </c>
      <c r="BI100" s="172">
        <f>IF(N100="nulová",J100,0)</f>
        <v>0</v>
      </c>
      <c r="BJ100" s="25" t="s">
        <v>83</v>
      </c>
      <c r="BK100" s="172">
        <f>ROUND(I100*H100,2)</f>
        <v>0</v>
      </c>
      <c r="BL100" s="25" t="s">
        <v>211</v>
      </c>
      <c r="BM100" s="25" t="s">
        <v>1574</v>
      </c>
    </row>
    <row r="101" spans="2:65" s="12" customFormat="1">
      <c r="B101" s="179"/>
      <c r="D101" s="173" t="s">
        <v>299</v>
      </c>
      <c r="E101" s="180" t="s">
        <v>5</v>
      </c>
      <c r="F101" s="181" t="s">
        <v>1575</v>
      </c>
      <c r="H101" s="182">
        <v>0.505</v>
      </c>
      <c r="L101" s="179"/>
      <c r="M101" s="183"/>
      <c r="N101" s="184"/>
      <c r="O101" s="184"/>
      <c r="P101" s="184"/>
      <c r="Q101" s="184"/>
      <c r="R101" s="184"/>
      <c r="S101" s="184"/>
      <c r="T101" s="185"/>
      <c r="AT101" s="180" t="s">
        <v>299</v>
      </c>
      <c r="AU101" s="180" t="s">
        <v>85</v>
      </c>
      <c r="AV101" s="12" t="s">
        <v>85</v>
      </c>
      <c r="AW101" s="12" t="s">
        <v>39</v>
      </c>
      <c r="AX101" s="12" t="s">
        <v>76</v>
      </c>
      <c r="AY101" s="180" t="s">
        <v>192</v>
      </c>
    </row>
    <row r="102" spans="2:65" s="13" customFormat="1">
      <c r="B102" s="186"/>
      <c r="D102" s="173" t="s">
        <v>299</v>
      </c>
      <c r="E102" s="187" t="s">
        <v>5</v>
      </c>
      <c r="F102" s="188" t="s">
        <v>301</v>
      </c>
      <c r="H102" s="189">
        <v>0.505</v>
      </c>
      <c r="L102" s="186"/>
      <c r="M102" s="190"/>
      <c r="N102" s="191"/>
      <c r="O102" s="191"/>
      <c r="P102" s="191"/>
      <c r="Q102" s="191"/>
      <c r="R102" s="191"/>
      <c r="S102" s="191"/>
      <c r="T102" s="192"/>
      <c r="AT102" s="187" t="s">
        <v>299</v>
      </c>
      <c r="AU102" s="187" t="s">
        <v>85</v>
      </c>
      <c r="AV102" s="13" t="s">
        <v>211</v>
      </c>
      <c r="AW102" s="13" t="s">
        <v>39</v>
      </c>
      <c r="AX102" s="13" t="s">
        <v>83</v>
      </c>
      <c r="AY102" s="187" t="s">
        <v>192</v>
      </c>
    </row>
    <row r="103" spans="2:65" s="1" customFormat="1" ht="16.5" customHeight="1">
      <c r="B103" s="161"/>
      <c r="C103" s="162" t="s">
        <v>234</v>
      </c>
      <c r="D103" s="162" t="s">
        <v>195</v>
      </c>
      <c r="E103" s="163" t="s">
        <v>1576</v>
      </c>
      <c r="F103" s="164" t="s">
        <v>1577</v>
      </c>
      <c r="G103" s="165" t="s">
        <v>309</v>
      </c>
      <c r="H103" s="166">
        <v>4.04</v>
      </c>
      <c r="I103" s="167"/>
      <c r="J103" s="167">
        <f>ROUND(I103*H103,2)</f>
        <v>0</v>
      </c>
      <c r="K103" s="164" t="s">
        <v>199</v>
      </c>
      <c r="L103" s="40"/>
      <c r="M103" s="168" t="s">
        <v>5</v>
      </c>
      <c r="N103" s="169" t="s">
        <v>47</v>
      </c>
      <c r="O103" s="170">
        <v>0.629</v>
      </c>
      <c r="P103" s="170">
        <f>O103*H103</f>
        <v>2.5411600000000001</v>
      </c>
      <c r="Q103" s="170">
        <v>2.2563399999999998</v>
      </c>
      <c r="R103" s="170">
        <f>Q103*H103</f>
        <v>9.1156135999999996</v>
      </c>
      <c r="S103" s="170">
        <v>0</v>
      </c>
      <c r="T103" s="171">
        <f>S103*H103</f>
        <v>0</v>
      </c>
      <c r="AR103" s="25" t="s">
        <v>211</v>
      </c>
      <c r="AT103" s="25" t="s">
        <v>195</v>
      </c>
      <c r="AU103" s="25" t="s">
        <v>85</v>
      </c>
      <c r="AY103" s="25" t="s">
        <v>192</v>
      </c>
      <c r="BE103" s="172">
        <f>IF(N103="základní",J103,0)</f>
        <v>0</v>
      </c>
      <c r="BF103" s="172">
        <f>IF(N103="snížená",J103,0)</f>
        <v>0</v>
      </c>
      <c r="BG103" s="172">
        <f>IF(N103="zákl. přenesená",J103,0)</f>
        <v>0</v>
      </c>
      <c r="BH103" s="172">
        <f>IF(N103="sníž. přenesená",J103,0)</f>
        <v>0</v>
      </c>
      <c r="BI103" s="172">
        <f>IF(N103="nulová",J103,0)</f>
        <v>0</v>
      </c>
      <c r="BJ103" s="25" t="s">
        <v>83</v>
      </c>
      <c r="BK103" s="172">
        <f>ROUND(I103*H103,2)</f>
        <v>0</v>
      </c>
      <c r="BL103" s="25" t="s">
        <v>211</v>
      </c>
      <c r="BM103" s="25" t="s">
        <v>1578</v>
      </c>
    </row>
    <row r="104" spans="2:65" s="12" customFormat="1">
      <c r="B104" s="179"/>
      <c r="D104" s="173" t="s">
        <v>299</v>
      </c>
      <c r="E104" s="180" t="s">
        <v>5</v>
      </c>
      <c r="F104" s="181" t="s">
        <v>1579</v>
      </c>
      <c r="H104" s="182">
        <v>4.04</v>
      </c>
      <c r="L104" s="179"/>
      <c r="M104" s="183"/>
      <c r="N104" s="184"/>
      <c r="O104" s="184"/>
      <c r="P104" s="184"/>
      <c r="Q104" s="184"/>
      <c r="R104" s="184"/>
      <c r="S104" s="184"/>
      <c r="T104" s="185"/>
      <c r="AT104" s="180" t="s">
        <v>299</v>
      </c>
      <c r="AU104" s="180" t="s">
        <v>85</v>
      </c>
      <c r="AV104" s="12" t="s">
        <v>85</v>
      </c>
      <c r="AW104" s="12" t="s">
        <v>39</v>
      </c>
      <c r="AX104" s="12" t="s">
        <v>76</v>
      </c>
      <c r="AY104" s="180" t="s">
        <v>192</v>
      </c>
    </row>
    <row r="105" spans="2:65" s="13" customFormat="1">
      <c r="B105" s="186"/>
      <c r="D105" s="173" t="s">
        <v>299</v>
      </c>
      <c r="E105" s="187" t="s">
        <v>5</v>
      </c>
      <c r="F105" s="188" t="s">
        <v>301</v>
      </c>
      <c r="H105" s="189">
        <v>4.04</v>
      </c>
      <c r="L105" s="186"/>
      <c r="M105" s="190"/>
      <c r="N105" s="191"/>
      <c r="O105" s="191"/>
      <c r="P105" s="191"/>
      <c r="Q105" s="191"/>
      <c r="R105" s="191"/>
      <c r="S105" s="191"/>
      <c r="T105" s="192"/>
      <c r="AT105" s="187" t="s">
        <v>299</v>
      </c>
      <c r="AU105" s="187" t="s">
        <v>85</v>
      </c>
      <c r="AV105" s="13" t="s">
        <v>211</v>
      </c>
      <c r="AW105" s="13" t="s">
        <v>39</v>
      </c>
      <c r="AX105" s="13" t="s">
        <v>83</v>
      </c>
      <c r="AY105" s="187" t="s">
        <v>192</v>
      </c>
    </row>
    <row r="106" spans="2:65" s="1" customFormat="1" ht="16.5" customHeight="1">
      <c r="B106" s="161"/>
      <c r="C106" s="162" t="s">
        <v>241</v>
      </c>
      <c r="D106" s="162" t="s">
        <v>195</v>
      </c>
      <c r="E106" s="163" t="s">
        <v>1523</v>
      </c>
      <c r="F106" s="164" t="s">
        <v>1524</v>
      </c>
      <c r="G106" s="165" t="s">
        <v>338</v>
      </c>
      <c r="H106" s="166">
        <v>0.20200000000000001</v>
      </c>
      <c r="I106" s="167"/>
      <c r="J106" s="167">
        <f>ROUND(I106*H106,2)</f>
        <v>0</v>
      </c>
      <c r="K106" s="164" t="s">
        <v>199</v>
      </c>
      <c r="L106" s="40"/>
      <c r="M106" s="168" t="s">
        <v>5</v>
      </c>
      <c r="N106" s="169" t="s">
        <v>47</v>
      </c>
      <c r="O106" s="170">
        <v>32.820999999999998</v>
      </c>
      <c r="P106" s="170">
        <f>O106*H106</f>
        <v>6.629842</v>
      </c>
      <c r="Q106" s="170">
        <v>1.0601700000000001</v>
      </c>
      <c r="R106" s="170">
        <f>Q106*H106</f>
        <v>0.21415434000000003</v>
      </c>
      <c r="S106" s="170">
        <v>0</v>
      </c>
      <c r="T106" s="171">
        <f>S106*H106</f>
        <v>0</v>
      </c>
      <c r="AR106" s="25" t="s">
        <v>211</v>
      </c>
      <c r="AT106" s="25" t="s">
        <v>195</v>
      </c>
      <c r="AU106" s="25" t="s">
        <v>85</v>
      </c>
      <c r="AY106" s="25" t="s">
        <v>192</v>
      </c>
      <c r="BE106" s="172">
        <f>IF(N106="základní",J106,0)</f>
        <v>0</v>
      </c>
      <c r="BF106" s="172">
        <f>IF(N106="snížená",J106,0)</f>
        <v>0</v>
      </c>
      <c r="BG106" s="172">
        <f>IF(N106="zákl. přenesená",J106,0)</f>
        <v>0</v>
      </c>
      <c r="BH106" s="172">
        <f>IF(N106="sníž. přenesená",J106,0)</f>
        <v>0</v>
      </c>
      <c r="BI106" s="172">
        <f>IF(N106="nulová",J106,0)</f>
        <v>0</v>
      </c>
      <c r="BJ106" s="25" t="s">
        <v>83</v>
      </c>
      <c r="BK106" s="172">
        <f>ROUND(I106*H106,2)</f>
        <v>0</v>
      </c>
      <c r="BL106" s="25" t="s">
        <v>211</v>
      </c>
      <c r="BM106" s="25" t="s">
        <v>1580</v>
      </c>
    </row>
    <row r="107" spans="2:65" s="12" customFormat="1">
      <c r="B107" s="179"/>
      <c r="D107" s="173" t="s">
        <v>299</v>
      </c>
      <c r="E107" s="180" t="s">
        <v>5</v>
      </c>
      <c r="F107" s="181" t="s">
        <v>1581</v>
      </c>
      <c r="H107" s="182">
        <v>0.20200000000000001</v>
      </c>
      <c r="L107" s="179"/>
      <c r="M107" s="183"/>
      <c r="N107" s="184"/>
      <c r="O107" s="184"/>
      <c r="P107" s="184"/>
      <c r="Q107" s="184"/>
      <c r="R107" s="184"/>
      <c r="S107" s="184"/>
      <c r="T107" s="185"/>
      <c r="AT107" s="180" t="s">
        <v>299</v>
      </c>
      <c r="AU107" s="180" t="s">
        <v>85</v>
      </c>
      <c r="AV107" s="12" t="s">
        <v>85</v>
      </c>
      <c r="AW107" s="12" t="s">
        <v>39</v>
      </c>
      <c r="AX107" s="12" t="s">
        <v>76</v>
      </c>
      <c r="AY107" s="180" t="s">
        <v>192</v>
      </c>
    </row>
    <row r="108" spans="2:65" s="13" customFormat="1">
      <c r="B108" s="186"/>
      <c r="D108" s="173" t="s">
        <v>299</v>
      </c>
      <c r="E108" s="187" t="s">
        <v>5</v>
      </c>
      <c r="F108" s="188" t="s">
        <v>301</v>
      </c>
      <c r="H108" s="189">
        <v>0.20200000000000001</v>
      </c>
      <c r="L108" s="186"/>
      <c r="M108" s="190"/>
      <c r="N108" s="191"/>
      <c r="O108" s="191"/>
      <c r="P108" s="191"/>
      <c r="Q108" s="191"/>
      <c r="R108" s="191"/>
      <c r="S108" s="191"/>
      <c r="T108" s="192"/>
      <c r="AT108" s="187" t="s">
        <v>299</v>
      </c>
      <c r="AU108" s="187" t="s">
        <v>85</v>
      </c>
      <c r="AV108" s="13" t="s">
        <v>211</v>
      </c>
      <c r="AW108" s="13" t="s">
        <v>39</v>
      </c>
      <c r="AX108" s="13" t="s">
        <v>83</v>
      </c>
      <c r="AY108" s="187" t="s">
        <v>192</v>
      </c>
    </row>
    <row r="109" spans="2:65" s="11" customFormat="1" ht="29.85" customHeight="1">
      <c r="B109" s="149"/>
      <c r="D109" s="150" t="s">
        <v>75</v>
      </c>
      <c r="E109" s="159" t="s">
        <v>654</v>
      </c>
      <c r="F109" s="159" t="s">
        <v>655</v>
      </c>
      <c r="J109" s="160">
        <f>BK109</f>
        <v>0</v>
      </c>
      <c r="L109" s="149"/>
      <c r="M109" s="153"/>
      <c r="N109" s="154"/>
      <c r="O109" s="154"/>
      <c r="P109" s="155">
        <f>P110</f>
        <v>6.7736499999999999</v>
      </c>
      <c r="Q109" s="154"/>
      <c r="R109" s="155">
        <f>R110</f>
        <v>0</v>
      </c>
      <c r="S109" s="154"/>
      <c r="T109" s="156">
        <f>T110</f>
        <v>0</v>
      </c>
      <c r="AR109" s="150" t="s">
        <v>83</v>
      </c>
      <c r="AT109" s="157" t="s">
        <v>75</v>
      </c>
      <c r="AU109" s="157" t="s">
        <v>83</v>
      </c>
      <c r="AY109" s="150" t="s">
        <v>192</v>
      </c>
      <c r="BK109" s="158">
        <f>BK110</f>
        <v>0</v>
      </c>
    </row>
    <row r="110" spans="2:65" s="1" customFormat="1" ht="16.5" customHeight="1">
      <c r="B110" s="161"/>
      <c r="C110" s="162" t="s">
        <v>244</v>
      </c>
      <c r="D110" s="162" t="s">
        <v>195</v>
      </c>
      <c r="E110" s="163" t="s">
        <v>1582</v>
      </c>
      <c r="F110" s="164" t="s">
        <v>1583</v>
      </c>
      <c r="G110" s="165" t="s">
        <v>338</v>
      </c>
      <c r="H110" s="166">
        <v>10.420999999999999</v>
      </c>
      <c r="I110" s="167"/>
      <c r="J110" s="167">
        <f>ROUND(I110*H110,2)</f>
        <v>0</v>
      </c>
      <c r="K110" s="164" t="s">
        <v>199</v>
      </c>
      <c r="L110" s="40"/>
      <c r="M110" s="168" t="s">
        <v>5</v>
      </c>
      <c r="N110" s="169" t="s">
        <v>47</v>
      </c>
      <c r="O110" s="170">
        <v>0.65</v>
      </c>
      <c r="P110" s="170">
        <f>O110*H110</f>
        <v>6.7736499999999999</v>
      </c>
      <c r="Q110" s="170">
        <v>0</v>
      </c>
      <c r="R110" s="170">
        <f>Q110*H110</f>
        <v>0</v>
      </c>
      <c r="S110" s="170">
        <v>0</v>
      </c>
      <c r="T110" s="171">
        <f>S110*H110</f>
        <v>0</v>
      </c>
      <c r="AR110" s="25" t="s">
        <v>211</v>
      </c>
      <c r="AT110" s="25" t="s">
        <v>195</v>
      </c>
      <c r="AU110" s="25" t="s">
        <v>85</v>
      </c>
      <c r="AY110" s="25" t="s">
        <v>192</v>
      </c>
      <c r="BE110" s="172">
        <f>IF(N110="základní",J110,0)</f>
        <v>0</v>
      </c>
      <c r="BF110" s="172">
        <f>IF(N110="snížená",J110,0)</f>
        <v>0</v>
      </c>
      <c r="BG110" s="172">
        <f>IF(N110="zákl. přenesená",J110,0)</f>
        <v>0</v>
      </c>
      <c r="BH110" s="172">
        <f>IF(N110="sníž. přenesená",J110,0)</f>
        <v>0</v>
      </c>
      <c r="BI110" s="172">
        <f>IF(N110="nulová",J110,0)</f>
        <v>0</v>
      </c>
      <c r="BJ110" s="25" t="s">
        <v>83</v>
      </c>
      <c r="BK110" s="172">
        <f>ROUND(I110*H110,2)</f>
        <v>0</v>
      </c>
      <c r="BL110" s="25" t="s">
        <v>211</v>
      </c>
      <c r="BM110" s="25" t="s">
        <v>1584</v>
      </c>
    </row>
    <row r="111" spans="2:65" s="11" customFormat="1" ht="37.35" customHeight="1">
      <c r="B111" s="149"/>
      <c r="D111" s="150" t="s">
        <v>75</v>
      </c>
      <c r="E111" s="151" t="s">
        <v>660</v>
      </c>
      <c r="F111" s="151" t="s">
        <v>661</v>
      </c>
      <c r="J111" s="152">
        <f>BK111</f>
        <v>0</v>
      </c>
      <c r="L111" s="149"/>
      <c r="M111" s="153"/>
      <c r="N111" s="154"/>
      <c r="O111" s="154"/>
      <c r="P111" s="155">
        <f>P112</f>
        <v>0</v>
      </c>
      <c r="Q111" s="154"/>
      <c r="R111" s="155">
        <f>R112</f>
        <v>0</v>
      </c>
      <c r="S111" s="154"/>
      <c r="T111" s="156">
        <f>T112</f>
        <v>0</v>
      </c>
      <c r="AR111" s="150" t="s">
        <v>85</v>
      </c>
      <c r="AT111" s="157" t="s">
        <v>75</v>
      </c>
      <c r="AU111" s="157" t="s">
        <v>76</v>
      </c>
      <c r="AY111" s="150" t="s">
        <v>192</v>
      </c>
      <c r="BK111" s="158">
        <f>BK112</f>
        <v>0</v>
      </c>
    </row>
    <row r="112" spans="2:65" s="11" customFormat="1" ht="19.95" customHeight="1">
      <c r="B112" s="149"/>
      <c r="D112" s="150" t="s">
        <v>75</v>
      </c>
      <c r="E112" s="159" t="s">
        <v>1189</v>
      </c>
      <c r="F112" s="159" t="s">
        <v>1190</v>
      </c>
      <c r="J112" s="160">
        <f>BK112</f>
        <v>0</v>
      </c>
      <c r="L112" s="149"/>
      <c r="M112" s="153"/>
      <c r="N112" s="154"/>
      <c r="O112" s="154"/>
      <c r="P112" s="155">
        <f>SUM(P113:P127)</f>
        <v>0</v>
      </c>
      <c r="Q112" s="154"/>
      <c r="R112" s="155">
        <f>SUM(R113:R127)</f>
        <v>0</v>
      </c>
      <c r="S112" s="154"/>
      <c r="T112" s="156">
        <f>SUM(T113:T127)</f>
        <v>0</v>
      </c>
      <c r="AR112" s="150" t="s">
        <v>85</v>
      </c>
      <c r="AT112" s="157" t="s">
        <v>75</v>
      </c>
      <c r="AU112" s="157" t="s">
        <v>83</v>
      </c>
      <c r="AY112" s="150" t="s">
        <v>192</v>
      </c>
      <c r="BK112" s="158">
        <f>SUM(BK113:BK127)</f>
        <v>0</v>
      </c>
    </row>
    <row r="113" spans="2:65" s="1" customFormat="1" ht="25.5" customHeight="1">
      <c r="B113" s="161"/>
      <c r="C113" s="162" t="s">
        <v>249</v>
      </c>
      <c r="D113" s="162" t="s">
        <v>195</v>
      </c>
      <c r="E113" s="163" t="s">
        <v>1549</v>
      </c>
      <c r="F113" s="164" t="s">
        <v>1585</v>
      </c>
      <c r="G113" s="165" t="s">
        <v>649</v>
      </c>
      <c r="H113" s="166">
        <v>1</v>
      </c>
      <c r="I113" s="167"/>
      <c r="J113" s="167">
        <f>ROUND(I113*H113,2)</f>
        <v>0</v>
      </c>
      <c r="K113" s="164" t="s">
        <v>485</v>
      </c>
      <c r="L113" s="40"/>
      <c r="M113" s="168" t="s">
        <v>5</v>
      </c>
      <c r="N113" s="169" t="s">
        <v>47</v>
      </c>
      <c r="O113" s="170">
        <v>0</v>
      </c>
      <c r="P113" s="170">
        <f>O113*H113</f>
        <v>0</v>
      </c>
      <c r="Q113" s="170">
        <v>0</v>
      </c>
      <c r="R113" s="170">
        <f>Q113*H113</f>
        <v>0</v>
      </c>
      <c r="S113" s="170">
        <v>0</v>
      </c>
      <c r="T113" s="171">
        <f>S113*H113</f>
        <v>0</v>
      </c>
      <c r="AR113" s="25" t="s">
        <v>367</v>
      </c>
      <c r="AT113" s="25" t="s">
        <v>195</v>
      </c>
      <c r="AU113" s="25" t="s">
        <v>85</v>
      </c>
      <c r="AY113" s="25" t="s">
        <v>192</v>
      </c>
      <c r="BE113" s="172">
        <f>IF(N113="základní",J113,0)</f>
        <v>0</v>
      </c>
      <c r="BF113" s="172">
        <f>IF(N113="snížená",J113,0)</f>
        <v>0</v>
      </c>
      <c r="BG113" s="172">
        <f>IF(N113="zákl. přenesená",J113,0)</f>
        <v>0</v>
      </c>
      <c r="BH113" s="172">
        <f>IF(N113="sníž. přenesená",J113,0)</f>
        <v>0</v>
      </c>
      <c r="BI113" s="172">
        <f>IF(N113="nulová",J113,0)</f>
        <v>0</v>
      </c>
      <c r="BJ113" s="25" t="s">
        <v>83</v>
      </c>
      <c r="BK113" s="172">
        <f>ROUND(I113*H113,2)</f>
        <v>0</v>
      </c>
      <c r="BL113" s="25" t="s">
        <v>367</v>
      </c>
      <c r="BM113" s="25" t="s">
        <v>1586</v>
      </c>
    </row>
    <row r="114" spans="2:65" s="1" customFormat="1" ht="132">
      <c r="B114" s="40"/>
      <c r="D114" s="173" t="s">
        <v>202</v>
      </c>
      <c r="F114" s="174" t="s">
        <v>1587</v>
      </c>
      <c r="L114" s="40"/>
      <c r="M114" s="175"/>
      <c r="N114" s="41"/>
      <c r="O114" s="41"/>
      <c r="P114" s="41"/>
      <c r="Q114" s="41"/>
      <c r="R114" s="41"/>
      <c r="S114" s="41"/>
      <c r="T114" s="69"/>
      <c r="AT114" s="25" t="s">
        <v>202</v>
      </c>
      <c r="AU114" s="25" t="s">
        <v>85</v>
      </c>
    </row>
    <row r="115" spans="2:65" s="14" customFormat="1">
      <c r="B115" s="193"/>
      <c r="D115" s="173" t="s">
        <v>299</v>
      </c>
      <c r="E115" s="194" t="s">
        <v>5</v>
      </c>
      <c r="F115" s="195" t="s">
        <v>1588</v>
      </c>
      <c r="H115" s="194" t="s">
        <v>5</v>
      </c>
      <c r="L115" s="193"/>
      <c r="M115" s="196"/>
      <c r="N115" s="197"/>
      <c r="O115" s="197"/>
      <c r="P115" s="197"/>
      <c r="Q115" s="197"/>
      <c r="R115" s="197"/>
      <c r="S115" s="197"/>
      <c r="T115" s="198"/>
      <c r="AT115" s="194" t="s">
        <v>299</v>
      </c>
      <c r="AU115" s="194" t="s">
        <v>85</v>
      </c>
      <c r="AV115" s="14" t="s">
        <v>83</v>
      </c>
      <c r="AW115" s="14" t="s">
        <v>39</v>
      </c>
      <c r="AX115" s="14" t="s">
        <v>76</v>
      </c>
      <c r="AY115" s="194" t="s">
        <v>192</v>
      </c>
    </row>
    <row r="116" spans="2:65" s="12" customFormat="1">
      <c r="B116" s="179"/>
      <c r="D116" s="173" t="s">
        <v>299</v>
      </c>
      <c r="E116" s="180" t="s">
        <v>5</v>
      </c>
      <c r="F116" s="181" t="s">
        <v>1589</v>
      </c>
      <c r="H116" s="182">
        <v>1</v>
      </c>
      <c r="L116" s="179"/>
      <c r="M116" s="183"/>
      <c r="N116" s="184"/>
      <c r="O116" s="184"/>
      <c r="P116" s="184"/>
      <c r="Q116" s="184"/>
      <c r="R116" s="184"/>
      <c r="S116" s="184"/>
      <c r="T116" s="185"/>
      <c r="AT116" s="180" t="s">
        <v>299</v>
      </c>
      <c r="AU116" s="180" t="s">
        <v>85</v>
      </c>
      <c r="AV116" s="12" t="s">
        <v>85</v>
      </c>
      <c r="AW116" s="12" t="s">
        <v>39</v>
      </c>
      <c r="AX116" s="12" t="s">
        <v>76</v>
      </c>
      <c r="AY116" s="180" t="s">
        <v>192</v>
      </c>
    </row>
    <row r="117" spans="2:65" s="13" customFormat="1">
      <c r="B117" s="186"/>
      <c r="D117" s="173" t="s">
        <v>299</v>
      </c>
      <c r="E117" s="187" t="s">
        <v>5</v>
      </c>
      <c r="F117" s="188" t="s">
        <v>301</v>
      </c>
      <c r="H117" s="189">
        <v>1</v>
      </c>
      <c r="L117" s="186"/>
      <c r="M117" s="190"/>
      <c r="N117" s="191"/>
      <c r="O117" s="191"/>
      <c r="P117" s="191"/>
      <c r="Q117" s="191"/>
      <c r="R117" s="191"/>
      <c r="S117" s="191"/>
      <c r="T117" s="192"/>
      <c r="AT117" s="187" t="s">
        <v>299</v>
      </c>
      <c r="AU117" s="187" t="s">
        <v>85</v>
      </c>
      <c r="AV117" s="13" t="s">
        <v>211</v>
      </c>
      <c r="AW117" s="13" t="s">
        <v>39</v>
      </c>
      <c r="AX117" s="13" t="s">
        <v>83</v>
      </c>
      <c r="AY117" s="187" t="s">
        <v>192</v>
      </c>
    </row>
    <row r="118" spans="2:65" s="1" customFormat="1" ht="25.5" customHeight="1">
      <c r="B118" s="161"/>
      <c r="C118" s="162" t="s">
        <v>255</v>
      </c>
      <c r="D118" s="162" t="s">
        <v>195</v>
      </c>
      <c r="E118" s="163" t="s">
        <v>1590</v>
      </c>
      <c r="F118" s="164" t="s">
        <v>1591</v>
      </c>
      <c r="G118" s="165" t="s">
        <v>649</v>
      </c>
      <c r="H118" s="166">
        <v>1</v>
      </c>
      <c r="I118" s="167"/>
      <c r="J118" s="167">
        <f>ROUND(I118*H118,2)</f>
        <v>0</v>
      </c>
      <c r="K118" s="164" t="s">
        <v>485</v>
      </c>
      <c r="L118" s="40"/>
      <c r="M118" s="168" t="s">
        <v>5</v>
      </c>
      <c r="N118" s="169" t="s">
        <v>47</v>
      </c>
      <c r="O118" s="170">
        <v>0</v>
      </c>
      <c r="P118" s="170">
        <f>O118*H118</f>
        <v>0</v>
      </c>
      <c r="Q118" s="170">
        <v>0</v>
      </c>
      <c r="R118" s="170">
        <f>Q118*H118</f>
        <v>0</v>
      </c>
      <c r="S118" s="170">
        <v>0</v>
      </c>
      <c r="T118" s="171">
        <f>S118*H118</f>
        <v>0</v>
      </c>
      <c r="AR118" s="25" t="s">
        <v>367</v>
      </c>
      <c r="AT118" s="25" t="s">
        <v>195</v>
      </c>
      <c r="AU118" s="25" t="s">
        <v>85</v>
      </c>
      <c r="AY118" s="25" t="s">
        <v>192</v>
      </c>
      <c r="BE118" s="172">
        <f>IF(N118="základní",J118,0)</f>
        <v>0</v>
      </c>
      <c r="BF118" s="172">
        <f>IF(N118="snížená",J118,0)</f>
        <v>0</v>
      </c>
      <c r="BG118" s="172">
        <f>IF(N118="zákl. přenesená",J118,0)</f>
        <v>0</v>
      </c>
      <c r="BH118" s="172">
        <f>IF(N118="sníž. přenesená",J118,0)</f>
        <v>0</v>
      </c>
      <c r="BI118" s="172">
        <f>IF(N118="nulová",J118,0)</f>
        <v>0</v>
      </c>
      <c r="BJ118" s="25" t="s">
        <v>83</v>
      </c>
      <c r="BK118" s="172">
        <f>ROUND(I118*H118,2)</f>
        <v>0</v>
      </c>
      <c r="BL118" s="25" t="s">
        <v>367</v>
      </c>
      <c r="BM118" s="25" t="s">
        <v>1592</v>
      </c>
    </row>
    <row r="119" spans="2:65" s="1" customFormat="1" ht="132">
      <c r="B119" s="40"/>
      <c r="D119" s="173" t="s">
        <v>202</v>
      </c>
      <c r="F119" s="174" t="s">
        <v>1587</v>
      </c>
      <c r="L119" s="40"/>
      <c r="M119" s="175"/>
      <c r="N119" s="41"/>
      <c r="O119" s="41"/>
      <c r="P119" s="41"/>
      <c r="Q119" s="41"/>
      <c r="R119" s="41"/>
      <c r="S119" s="41"/>
      <c r="T119" s="69"/>
      <c r="AT119" s="25" t="s">
        <v>202</v>
      </c>
      <c r="AU119" s="25" t="s">
        <v>85</v>
      </c>
    </row>
    <row r="120" spans="2:65" s="14" customFormat="1">
      <c r="B120" s="193"/>
      <c r="D120" s="173" t="s">
        <v>299</v>
      </c>
      <c r="E120" s="194" t="s">
        <v>5</v>
      </c>
      <c r="F120" s="195" t="s">
        <v>1588</v>
      </c>
      <c r="H120" s="194" t="s">
        <v>5</v>
      </c>
      <c r="L120" s="193"/>
      <c r="M120" s="196"/>
      <c r="N120" s="197"/>
      <c r="O120" s="197"/>
      <c r="P120" s="197"/>
      <c r="Q120" s="197"/>
      <c r="R120" s="197"/>
      <c r="S120" s="197"/>
      <c r="T120" s="198"/>
      <c r="AT120" s="194" t="s">
        <v>299</v>
      </c>
      <c r="AU120" s="194" t="s">
        <v>85</v>
      </c>
      <c r="AV120" s="14" t="s">
        <v>83</v>
      </c>
      <c r="AW120" s="14" t="s">
        <v>39</v>
      </c>
      <c r="AX120" s="14" t="s">
        <v>76</v>
      </c>
      <c r="AY120" s="194" t="s">
        <v>192</v>
      </c>
    </row>
    <row r="121" spans="2:65" s="12" customFormat="1">
      <c r="B121" s="179"/>
      <c r="D121" s="173" t="s">
        <v>299</v>
      </c>
      <c r="E121" s="180" t="s">
        <v>5</v>
      </c>
      <c r="F121" s="181" t="s">
        <v>1589</v>
      </c>
      <c r="H121" s="182">
        <v>1</v>
      </c>
      <c r="L121" s="179"/>
      <c r="M121" s="183"/>
      <c r="N121" s="184"/>
      <c r="O121" s="184"/>
      <c r="P121" s="184"/>
      <c r="Q121" s="184"/>
      <c r="R121" s="184"/>
      <c r="S121" s="184"/>
      <c r="T121" s="185"/>
      <c r="AT121" s="180" t="s">
        <v>299</v>
      </c>
      <c r="AU121" s="180" t="s">
        <v>85</v>
      </c>
      <c r="AV121" s="12" t="s">
        <v>85</v>
      </c>
      <c r="AW121" s="12" t="s">
        <v>39</v>
      </c>
      <c r="AX121" s="12" t="s">
        <v>76</v>
      </c>
      <c r="AY121" s="180" t="s">
        <v>192</v>
      </c>
    </row>
    <row r="122" spans="2:65" s="13" customFormat="1">
      <c r="B122" s="186"/>
      <c r="D122" s="173" t="s">
        <v>299</v>
      </c>
      <c r="E122" s="187" t="s">
        <v>5</v>
      </c>
      <c r="F122" s="188" t="s">
        <v>301</v>
      </c>
      <c r="H122" s="189">
        <v>1</v>
      </c>
      <c r="L122" s="186"/>
      <c r="M122" s="190"/>
      <c r="N122" s="191"/>
      <c r="O122" s="191"/>
      <c r="P122" s="191"/>
      <c r="Q122" s="191"/>
      <c r="R122" s="191"/>
      <c r="S122" s="191"/>
      <c r="T122" s="192"/>
      <c r="AT122" s="187" t="s">
        <v>299</v>
      </c>
      <c r="AU122" s="187" t="s">
        <v>85</v>
      </c>
      <c r="AV122" s="13" t="s">
        <v>211</v>
      </c>
      <c r="AW122" s="13" t="s">
        <v>39</v>
      </c>
      <c r="AX122" s="13" t="s">
        <v>83</v>
      </c>
      <c r="AY122" s="187" t="s">
        <v>192</v>
      </c>
    </row>
    <row r="123" spans="2:65" s="1" customFormat="1" ht="25.5" customHeight="1">
      <c r="B123" s="161"/>
      <c r="C123" s="162" t="s">
        <v>262</v>
      </c>
      <c r="D123" s="162" t="s">
        <v>195</v>
      </c>
      <c r="E123" s="163" t="s">
        <v>1593</v>
      </c>
      <c r="F123" s="164" t="s">
        <v>1594</v>
      </c>
      <c r="G123" s="165" t="s">
        <v>416</v>
      </c>
      <c r="H123" s="166">
        <v>104</v>
      </c>
      <c r="I123" s="167"/>
      <c r="J123" s="167">
        <f>ROUND(I123*H123,2)</f>
        <v>0</v>
      </c>
      <c r="K123" s="164" t="s">
        <v>485</v>
      </c>
      <c r="L123" s="40"/>
      <c r="M123" s="168" t="s">
        <v>5</v>
      </c>
      <c r="N123" s="169" t="s">
        <v>47</v>
      </c>
      <c r="O123" s="170">
        <v>0</v>
      </c>
      <c r="P123" s="170">
        <f>O123*H123</f>
        <v>0</v>
      </c>
      <c r="Q123" s="170">
        <v>0</v>
      </c>
      <c r="R123" s="170">
        <f>Q123*H123</f>
        <v>0</v>
      </c>
      <c r="S123" s="170">
        <v>0</v>
      </c>
      <c r="T123" s="171">
        <f>S123*H123</f>
        <v>0</v>
      </c>
      <c r="AR123" s="25" t="s">
        <v>367</v>
      </c>
      <c r="AT123" s="25" t="s">
        <v>195</v>
      </c>
      <c r="AU123" s="25" t="s">
        <v>85</v>
      </c>
      <c r="AY123" s="25" t="s">
        <v>192</v>
      </c>
      <c r="BE123" s="172">
        <f>IF(N123="základní",J123,0)</f>
        <v>0</v>
      </c>
      <c r="BF123" s="172">
        <f>IF(N123="snížená",J123,0)</f>
        <v>0</v>
      </c>
      <c r="BG123" s="172">
        <f>IF(N123="zákl. přenesená",J123,0)</f>
        <v>0</v>
      </c>
      <c r="BH123" s="172">
        <f>IF(N123="sníž. přenesená",J123,0)</f>
        <v>0</v>
      </c>
      <c r="BI123" s="172">
        <f>IF(N123="nulová",J123,0)</f>
        <v>0</v>
      </c>
      <c r="BJ123" s="25" t="s">
        <v>83</v>
      </c>
      <c r="BK123" s="172">
        <f>ROUND(I123*H123,2)</f>
        <v>0</v>
      </c>
      <c r="BL123" s="25" t="s">
        <v>367</v>
      </c>
      <c r="BM123" s="25" t="s">
        <v>1595</v>
      </c>
    </row>
    <row r="124" spans="2:65" s="1" customFormat="1" ht="240">
      <c r="B124" s="40"/>
      <c r="D124" s="173" t="s">
        <v>202</v>
      </c>
      <c r="F124" s="174" t="s">
        <v>1596</v>
      </c>
      <c r="L124" s="40"/>
      <c r="M124" s="175"/>
      <c r="N124" s="41"/>
      <c r="O124" s="41"/>
      <c r="P124" s="41"/>
      <c r="Q124" s="41"/>
      <c r="R124" s="41"/>
      <c r="S124" s="41"/>
      <c r="T124" s="69"/>
      <c r="AT124" s="25" t="s">
        <v>202</v>
      </c>
      <c r="AU124" s="25" t="s">
        <v>85</v>
      </c>
    </row>
    <row r="125" spans="2:65" s="14" customFormat="1">
      <c r="B125" s="193"/>
      <c r="D125" s="173" t="s">
        <v>299</v>
      </c>
      <c r="E125" s="194" t="s">
        <v>5</v>
      </c>
      <c r="F125" s="195" t="s">
        <v>1588</v>
      </c>
      <c r="H125" s="194" t="s">
        <v>5</v>
      </c>
      <c r="L125" s="193"/>
      <c r="M125" s="196"/>
      <c r="N125" s="197"/>
      <c r="O125" s="197"/>
      <c r="P125" s="197"/>
      <c r="Q125" s="197"/>
      <c r="R125" s="197"/>
      <c r="S125" s="197"/>
      <c r="T125" s="198"/>
      <c r="AT125" s="194" t="s">
        <v>299</v>
      </c>
      <c r="AU125" s="194" t="s">
        <v>85</v>
      </c>
      <c r="AV125" s="14" t="s">
        <v>83</v>
      </c>
      <c r="AW125" s="14" t="s">
        <v>39</v>
      </c>
      <c r="AX125" s="14" t="s">
        <v>76</v>
      </c>
      <c r="AY125" s="194" t="s">
        <v>192</v>
      </c>
    </row>
    <row r="126" spans="2:65" s="12" customFormat="1">
      <c r="B126" s="179"/>
      <c r="D126" s="173" t="s">
        <v>299</v>
      </c>
      <c r="E126" s="180" t="s">
        <v>5</v>
      </c>
      <c r="F126" s="181" t="s">
        <v>1597</v>
      </c>
      <c r="H126" s="182">
        <v>104</v>
      </c>
      <c r="L126" s="179"/>
      <c r="M126" s="183"/>
      <c r="N126" s="184"/>
      <c r="O126" s="184"/>
      <c r="P126" s="184"/>
      <c r="Q126" s="184"/>
      <c r="R126" s="184"/>
      <c r="S126" s="184"/>
      <c r="T126" s="185"/>
      <c r="AT126" s="180" t="s">
        <v>299</v>
      </c>
      <c r="AU126" s="180" t="s">
        <v>85</v>
      </c>
      <c r="AV126" s="12" t="s">
        <v>85</v>
      </c>
      <c r="AW126" s="12" t="s">
        <v>39</v>
      </c>
      <c r="AX126" s="12" t="s">
        <v>76</v>
      </c>
      <c r="AY126" s="180" t="s">
        <v>192</v>
      </c>
    </row>
    <row r="127" spans="2:65" s="13" customFormat="1">
      <c r="B127" s="186"/>
      <c r="D127" s="173" t="s">
        <v>299</v>
      </c>
      <c r="E127" s="187" t="s">
        <v>5</v>
      </c>
      <c r="F127" s="188" t="s">
        <v>301</v>
      </c>
      <c r="H127" s="189">
        <v>104</v>
      </c>
      <c r="L127" s="186"/>
      <c r="M127" s="215"/>
      <c r="N127" s="216"/>
      <c r="O127" s="216"/>
      <c r="P127" s="216"/>
      <c r="Q127" s="216"/>
      <c r="R127" s="216"/>
      <c r="S127" s="216"/>
      <c r="T127" s="217"/>
      <c r="AT127" s="187" t="s">
        <v>299</v>
      </c>
      <c r="AU127" s="187" t="s">
        <v>85</v>
      </c>
      <c r="AV127" s="13" t="s">
        <v>211</v>
      </c>
      <c r="AW127" s="13" t="s">
        <v>39</v>
      </c>
      <c r="AX127" s="13" t="s">
        <v>83</v>
      </c>
      <c r="AY127" s="187" t="s">
        <v>192</v>
      </c>
    </row>
    <row r="128" spans="2:65" s="1" customFormat="1" ht="6.9" customHeight="1">
      <c r="B128" s="55"/>
      <c r="C128" s="56"/>
      <c r="D128" s="56"/>
      <c r="E128" s="56"/>
      <c r="F128" s="56"/>
      <c r="G128" s="56"/>
      <c r="H128" s="56"/>
      <c r="I128" s="56"/>
      <c r="J128" s="56"/>
      <c r="K128" s="56"/>
      <c r="L128" s="40"/>
    </row>
  </sheetData>
  <autoFilter ref="C81:K127"/>
  <mergeCells count="10">
    <mergeCell ref="J51:J52"/>
    <mergeCell ref="E72:H72"/>
    <mergeCell ref="E74:H7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0"/>
  <sheetViews>
    <sheetView showGridLines="0" workbookViewId="0">
      <pane ySplit="1" topLeftCell="A59" activePane="bottomLeft" state="frozen"/>
      <selection pane="bottomLeft" activeCell="I79" sqref="I79"/>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131</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s="1" customFormat="1" ht="13.2">
      <c r="B8" s="40"/>
      <c r="C8" s="41"/>
      <c r="D8" s="37" t="s">
        <v>162</v>
      </c>
      <c r="E8" s="41"/>
      <c r="F8" s="41"/>
      <c r="G8" s="41"/>
      <c r="H8" s="41"/>
      <c r="I8" s="41"/>
      <c r="J8" s="41"/>
      <c r="K8" s="44"/>
    </row>
    <row r="9" spans="1:70" s="1" customFormat="1" ht="36.9" customHeight="1">
      <c r="B9" s="40"/>
      <c r="C9" s="41"/>
      <c r="D9" s="41"/>
      <c r="E9" s="345" t="s">
        <v>1598</v>
      </c>
      <c r="F9" s="346"/>
      <c r="G9" s="346"/>
      <c r="H9" s="346"/>
      <c r="I9" s="41"/>
      <c r="J9" s="41"/>
      <c r="K9" s="44"/>
    </row>
    <row r="10" spans="1:70" s="1" customFormat="1">
      <c r="B10" s="40"/>
      <c r="C10" s="41"/>
      <c r="D10" s="41"/>
      <c r="E10" s="41"/>
      <c r="F10" s="41"/>
      <c r="G10" s="41"/>
      <c r="H10" s="41"/>
      <c r="I10" s="41"/>
      <c r="J10" s="41"/>
      <c r="K10" s="44"/>
    </row>
    <row r="11" spans="1:70" s="1" customFormat="1" ht="14.4" customHeight="1">
      <c r="B11" s="40"/>
      <c r="C11" s="41"/>
      <c r="D11" s="37" t="s">
        <v>19</v>
      </c>
      <c r="E11" s="41"/>
      <c r="F11" s="35" t="s">
        <v>20</v>
      </c>
      <c r="G11" s="41"/>
      <c r="H11" s="41"/>
      <c r="I11" s="37" t="s">
        <v>21</v>
      </c>
      <c r="J11" s="35" t="s">
        <v>5</v>
      </c>
      <c r="K11" s="44"/>
    </row>
    <row r="12" spans="1:70" s="1" customFormat="1" ht="14.4" customHeight="1">
      <c r="B12" s="40"/>
      <c r="C12" s="41"/>
      <c r="D12" s="37" t="s">
        <v>23</v>
      </c>
      <c r="E12" s="41"/>
      <c r="F12" s="35" t="s">
        <v>24</v>
      </c>
      <c r="G12" s="41"/>
      <c r="H12" s="41"/>
      <c r="I12" s="37" t="s">
        <v>25</v>
      </c>
      <c r="J12" s="108" t="str">
        <f>'Rekapitulace stavby'!AN8</f>
        <v>24. 2. 2018</v>
      </c>
      <c r="K12" s="44"/>
    </row>
    <row r="13" spans="1:70" s="1" customFormat="1" ht="10.8" customHeight="1">
      <c r="B13" s="40"/>
      <c r="C13" s="41"/>
      <c r="D13" s="41"/>
      <c r="E13" s="41"/>
      <c r="F13" s="41"/>
      <c r="G13" s="41"/>
      <c r="H13" s="41"/>
      <c r="I13" s="41"/>
      <c r="J13" s="41"/>
      <c r="K13" s="44"/>
    </row>
    <row r="14" spans="1:70" s="1" customFormat="1" ht="14.4" customHeight="1">
      <c r="B14" s="40"/>
      <c r="C14" s="41"/>
      <c r="D14" s="37" t="s">
        <v>31</v>
      </c>
      <c r="E14" s="41"/>
      <c r="F14" s="41"/>
      <c r="G14" s="41"/>
      <c r="H14" s="41"/>
      <c r="I14" s="37" t="s">
        <v>32</v>
      </c>
      <c r="J14" s="35" t="s">
        <v>5</v>
      </c>
      <c r="K14" s="44"/>
    </row>
    <row r="15" spans="1:70" s="1" customFormat="1" ht="18" customHeight="1">
      <c r="B15" s="40"/>
      <c r="C15" s="41"/>
      <c r="D15" s="41"/>
      <c r="E15" s="35" t="s">
        <v>33</v>
      </c>
      <c r="F15" s="41"/>
      <c r="G15" s="41"/>
      <c r="H15" s="41"/>
      <c r="I15" s="37" t="s">
        <v>34</v>
      </c>
      <c r="J15" s="35" t="s">
        <v>5</v>
      </c>
      <c r="K15" s="44"/>
    </row>
    <row r="16" spans="1:70" s="1" customFormat="1" ht="6.9" customHeight="1">
      <c r="B16" s="40"/>
      <c r="C16" s="41"/>
      <c r="D16" s="41"/>
      <c r="E16" s="41"/>
      <c r="F16" s="41"/>
      <c r="G16" s="41"/>
      <c r="H16" s="41"/>
      <c r="I16" s="41"/>
      <c r="J16" s="41"/>
      <c r="K16" s="44"/>
    </row>
    <row r="17" spans="2:11" s="1" customFormat="1" ht="14.4" customHeight="1">
      <c r="B17" s="40"/>
      <c r="C17" s="41"/>
      <c r="D17" s="37" t="s">
        <v>35</v>
      </c>
      <c r="E17" s="41"/>
      <c r="F17" s="41"/>
      <c r="G17" s="41"/>
      <c r="H17" s="41"/>
      <c r="I17" s="37" t="s">
        <v>32</v>
      </c>
      <c r="J17" s="35" t="s">
        <v>5</v>
      </c>
      <c r="K17" s="44"/>
    </row>
    <row r="18" spans="2:11" s="1" customFormat="1" ht="18" customHeight="1">
      <c r="B18" s="40"/>
      <c r="C18" s="41"/>
      <c r="D18" s="41"/>
      <c r="E18" s="35" t="s">
        <v>36</v>
      </c>
      <c r="F18" s="41"/>
      <c r="G18" s="41"/>
      <c r="H18" s="41"/>
      <c r="I18" s="37" t="s">
        <v>34</v>
      </c>
      <c r="J18" s="35" t="s">
        <v>5</v>
      </c>
      <c r="K18" s="44"/>
    </row>
    <row r="19" spans="2:11" s="1" customFormat="1" ht="6.9" customHeight="1">
      <c r="B19" s="40"/>
      <c r="C19" s="41"/>
      <c r="D19" s="41"/>
      <c r="E19" s="41"/>
      <c r="F19" s="41"/>
      <c r="G19" s="41"/>
      <c r="H19" s="41"/>
      <c r="I19" s="41"/>
      <c r="J19" s="41"/>
      <c r="K19" s="44"/>
    </row>
    <row r="20" spans="2:11" s="1" customFormat="1" ht="14.4" customHeight="1">
      <c r="B20" s="40"/>
      <c r="C20" s="41"/>
      <c r="D20" s="37" t="s">
        <v>37</v>
      </c>
      <c r="E20" s="41"/>
      <c r="F20" s="41"/>
      <c r="G20" s="41"/>
      <c r="H20" s="41"/>
      <c r="I20" s="37" t="s">
        <v>32</v>
      </c>
      <c r="J20" s="35" t="s">
        <v>5</v>
      </c>
      <c r="K20" s="44"/>
    </row>
    <row r="21" spans="2:11" s="1" customFormat="1" ht="18" customHeight="1">
      <c r="B21" s="40"/>
      <c r="C21" s="41"/>
      <c r="D21" s="41"/>
      <c r="E21" s="35" t="s">
        <v>38</v>
      </c>
      <c r="F21" s="41"/>
      <c r="G21" s="41"/>
      <c r="H21" s="41"/>
      <c r="I21" s="37" t="s">
        <v>34</v>
      </c>
      <c r="J21" s="35" t="s">
        <v>5</v>
      </c>
      <c r="K21" s="44"/>
    </row>
    <row r="22" spans="2:11" s="1" customFormat="1" ht="6.9" customHeight="1">
      <c r="B22" s="40"/>
      <c r="C22" s="41"/>
      <c r="D22" s="41"/>
      <c r="E22" s="41"/>
      <c r="F22" s="41"/>
      <c r="G22" s="41"/>
      <c r="H22" s="41"/>
      <c r="I22" s="41"/>
      <c r="J22" s="41"/>
      <c r="K22" s="44"/>
    </row>
    <row r="23" spans="2:11" s="1" customFormat="1" ht="14.4" customHeight="1">
      <c r="B23" s="40"/>
      <c r="C23" s="41"/>
      <c r="D23" s="37" t="s">
        <v>40</v>
      </c>
      <c r="E23" s="41"/>
      <c r="F23" s="41"/>
      <c r="G23" s="41"/>
      <c r="H23" s="41"/>
      <c r="I23" s="41"/>
      <c r="J23" s="41"/>
      <c r="K23" s="44"/>
    </row>
    <row r="24" spans="2:11" s="7" customFormat="1" ht="16.5" customHeight="1">
      <c r="B24" s="109"/>
      <c r="C24" s="110"/>
      <c r="D24" s="110"/>
      <c r="E24" s="303" t="s">
        <v>5</v>
      </c>
      <c r="F24" s="303"/>
      <c r="G24" s="303"/>
      <c r="H24" s="303"/>
      <c r="I24" s="110"/>
      <c r="J24" s="110"/>
      <c r="K24" s="111"/>
    </row>
    <row r="25" spans="2:11" s="1" customFormat="1" ht="6.9" customHeight="1">
      <c r="B25" s="40"/>
      <c r="C25" s="41"/>
      <c r="D25" s="41"/>
      <c r="E25" s="41"/>
      <c r="F25" s="41"/>
      <c r="G25" s="41"/>
      <c r="H25" s="41"/>
      <c r="I25" s="41"/>
      <c r="J25" s="41"/>
      <c r="K25" s="44"/>
    </row>
    <row r="26" spans="2:11" s="1" customFormat="1" ht="6.9" customHeight="1">
      <c r="B26" s="40"/>
      <c r="C26" s="41"/>
      <c r="D26" s="67"/>
      <c r="E26" s="67"/>
      <c r="F26" s="67"/>
      <c r="G26" s="67"/>
      <c r="H26" s="67"/>
      <c r="I26" s="67"/>
      <c r="J26" s="67"/>
      <c r="K26" s="112"/>
    </row>
    <row r="27" spans="2:11" s="1" customFormat="1" ht="25.35" customHeight="1">
      <c r="B27" s="40"/>
      <c r="C27" s="41"/>
      <c r="D27" s="113" t="s">
        <v>42</v>
      </c>
      <c r="E27" s="41"/>
      <c r="F27" s="41"/>
      <c r="G27" s="41"/>
      <c r="H27" s="41"/>
      <c r="I27" s="41"/>
      <c r="J27" s="114">
        <f>ROUND(J77,2)</f>
        <v>0</v>
      </c>
      <c r="K27" s="44"/>
    </row>
    <row r="28" spans="2:11" s="1" customFormat="1" ht="6.9" customHeight="1">
      <c r="B28" s="40"/>
      <c r="C28" s="41"/>
      <c r="D28" s="67"/>
      <c r="E28" s="67"/>
      <c r="F28" s="67"/>
      <c r="G28" s="67"/>
      <c r="H28" s="67"/>
      <c r="I28" s="67"/>
      <c r="J28" s="67"/>
      <c r="K28" s="112"/>
    </row>
    <row r="29" spans="2:11" s="1" customFormat="1" ht="14.4" customHeight="1">
      <c r="B29" s="40"/>
      <c r="C29" s="41"/>
      <c r="D29" s="41"/>
      <c r="E29" s="41"/>
      <c r="F29" s="45" t="s">
        <v>44</v>
      </c>
      <c r="G29" s="41"/>
      <c r="H29" s="41"/>
      <c r="I29" s="45" t="s">
        <v>43</v>
      </c>
      <c r="J29" s="45" t="s">
        <v>45</v>
      </c>
      <c r="K29" s="44"/>
    </row>
    <row r="30" spans="2:11" s="1" customFormat="1" ht="14.4" customHeight="1">
      <c r="B30" s="40"/>
      <c r="C30" s="41"/>
      <c r="D30" s="48" t="s">
        <v>46</v>
      </c>
      <c r="E30" s="48" t="s">
        <v>47</v>
      </c>
      <c r="F30" s="115">
        <f>ROUND(SUM(BE77:BE79), 2)</f>
        <v>0</v>
      </c>
      <c r="G30" s="41"/>
      <c r="H30" s="41"/>
      <c r="I30" s="116">
        <v>0.21</v>
      </c>
      <c r="J30" s="115">
        <f>ROUND(ROUND((SUM(BE77:BE79)), 2)*I30, 2)</f>
        <v>0</v>
      </c>
      <c r="K30" s="44"/>
    </row>
    <row r="31" spans="2:11" s="1" customFormat="1" ht="14.4" customHeight="1">
      <c r="B31" s="40"/>
      <c r="C31" s="41"/>
      <c r="D31" s="41"/>
      <c r="E31" s="48" t="s">
        <v>48</v>
      </c>
      <c r="F31" s="115">
        <f>ROUND(SUM(BF77:BF79), 2)</f>
        <v>0</v>
      </c>
      <c r="G31" s="41"/>
      <c r="H31" s="41"/>
      <c r="I31" s="116">
        <v>0.15</v>
      </c>
      <c r="J31" s="115">
        <f>ROUND(ROUND((SUM(BF77:BF79)), 2)*I31, 2)</f>
        <v>0</v>
      </c>
      <c r="K31" s="44"/>
    </row>
    <row r="32" spans="2:11" s="1" customFormat="1" ht="14.4" hidden="1" customHeight="1">
      <c r="B32" s="40"/>
      <c r="C32" s="41"/>
      <c r="D32" s="41"/>
      <c r="E32" s="48" t="s">
        <v>49</v>
      </c>
      <c r="F32" s="115">
        <f>ROUND(SUM(BG77:BG79), 2)</f>
        <v>0</v>
      </c>
      <c r="G32" s="41"/>
      <c r="H32" s="41"/>
      <c r="I32" s="116">
        <v>0.21</v>
      </c>
      <c r="J32" s="115">
        <v>0</v>
      </c>
      <c r="K32" s="44"/>
    </row>
    <row r="33" spans="2:11" s="1" customFormat="1" ht="14.4" hidden="1" customHeight="1">
      <c r="B33" s="40"/>
      <c r="C33" s="41"/>
      <c r="D33" s="41"/>
      <c r="E33" s="48" t="s">
        <v>50</v>
      </c>
      <c r="F33" s="115">
        <f>ROUND(SUM(BH77:BH79), 2)</f>
        <v>0</v>
      </c>
      <c r="G33" s="41"/>
      <c r="H33" s="41"/>
      <c r="I33" s="116">
        <v>0.15</v>
      </c>
      <c r="J33" s="115">
        <v>0</v>
      </c>
      <c r="K33" s="44"/>
    </row>
    <row r="34" spans="2:11" s="1" customFormat="1" ht="14.4" hidden="1" customHeight="1">
      <c r="B34" s="40"/>
      <c r="C34" s="41"/>
      <c r="D34" s="41"/>
      <c r="E34" s="48" t="s">
        <v>51</v>
      </c>
      <c r="F34" s="115">
        <f>ROUND(SUM(BI77:BI79), 2)</f>
        <v>0</v>
      </c>
      <c r="G34" s="41"/>
      <c r="H34" s="41"/>
      <c r="I34" s="116">
        <v>0</v>
      </c>
      <c r="J34" s="115">
        <v>0</v>
      </c>
      <c r="K34" s="44"/>
    </row>
    <row r="35" spans="2:11" s="1" customFormat="1" ht="6.9" customHeight="1">
      <c r="B35" s="40"/>
      <c r="C35" s="41"/>
      <c r="D35" s="41"/>
      <c r="E35" s="41"/>
      <c r="F35" s="41"/>
      <c r="G35" s="41"/>
      <c r="H35" s="41"/>
      <c r="I35" s="41"/>
      <c r="J35" s="41"/>
      <c r="K35" s="44"/>
    </row>
    <row r="36" spans="2:11" s="1" customFormat="1" ht="25.35" customHeight="1">
      <c r="B36" s="40"/>
      <c r="C36" s="117"/>
      <c r="D36" s="118" t="s">
        <v>52</v>
      </c>
      <c r="E36" s="70"/>
      <c r="F36" s="70"/>
      <c r="G36" s="119" t="s">
        <v>53</v>
      </c>
      <c r="H36" s="120" t="s">
        <v>54</v>
      </c>
      <c r="I36" s="70"/>
      <c r="J36" s="121">
        <f>SUM(J27:J34)</f>
        <v>0</v>
      </c>
      <c r="K36" s="122"/>
    </row>
    <row r="37" spans="2:11" s="1" customFormat="1" ht="14.4" customHeight="1">
      <c r="B37" s="55"/>
      <c r="C37" s="56"/>
      <c r="D37" s="56"/>
      <c r="E37" s="56"/>
      <c r="F37" s="56"/>
      <c r="G37" s="56"/>
      <c r="H37" s="56"/>
      <c r="I37" s="56"/>
      <c r="J37" s="56"/>
      <c r="K37" s="57"/>
    </row>
    <row r="41" spans="2:11" s="1" customFormat="1" ht="6.9" customHeight="1">
      <c r="B41" s="58"/>
      <c r="C41" s="59"/>
      <c r="D41" s="59"/>
      <c r="E41" s="59"/>
      <c r="F41" s="59"/>
      <c r="G41" s="59"/>
      <c r="H41" s="59"/>
      <c r="I41" s="59"/>
      <c r="J41" s="59"/>
      <c r="K41" s="123"/>
    </row>
    <row r="42" spans="2:11" s="1" customFormat="1" ht="36.9" customHeight="1">
      <c r="B42" s="40"/>
      <c r="C42" s="31" t="s">
        <v>164</v>
      </c>
      <c r="D42" s="41"/>
      <c r="E42" s="41"/>
      <c r="F42" s="41"/>
      <c r="G42" s="41"/>
      <c r="H42" s="41"/>
      <c r="I42" s="41"/>
      <c r="J42" s="41"/>
      <c r="K42" s="44"/>
    </row>
    <row r="43" spans="2:11" s="1" customFormat="1" ht="6.9" customHeight="1">
      <c r="B43" s="40"/>
      <c r="C43" s="41"/>
      <c r="D43" s="41"/>
      <c r="E43" s="41"/>
      <c r="F43" s="41"/>
      <c r="G43" s="41"/>
      <c r="H43" s="41"/>
      <c r="I43" s="41"/>
      <c r="J43" s="41"/>
      <c r="K43" s="44"/>
    </row>
    <row r="44" spans="2:11" s="1" customFormat="1" ht="14.4" customHeight="1">
      <c r="B44" s="40"/>
      <c r="C44" s="37" t="s">
        <v>17</v>
      </c>
      <c r="D44" s="41"/>
      <c r="E44" s="41"/>
      <c r="F44" s="41"/>
      <c r="G44" s="41"/>
      <c r="H44" s="41"/>
      <c r="I44" s="41"/>
      <c r="J44" s="41"/>
      <c r="K44" s="44"/>
    </row>
    <row r="45" spans="2:11" s="1" customFormat="1" ht="16.5" customHeight="1">
      <c r="B45" s="40"/>
      <c r="C45" s="41"/>
      <c r="D45" s="41"/>
      <c r="E45" s="343" t="str">
        <f>E7</f>
        <v>ZÁZEMÍ PRO VPP V OSTRAVĚ – PORUBĚ</v>
      </c>
      <c r="F45" s="344"/>
      <c r="G45" s="344"/>
      <c r="H45" s="344"/>
      <c r="I45" s="41"/>
      <c r="J45" s="41"/>
      <c r="K45" s="44"/>
    </row>
    <row r="46" spans="2:11" s="1" customFormat="1" ht="14.4" customHeight="1">
      <c r="B46" s="40"/>
      <c r="C46" s="37" t="s">
        <v>162</v>
      </c>
      <c r="D46" s="41"/>
      <c r="E46" s="41"/>
      <c r="F46" s="41"/>
      <c r="G46" s="41"/>
      <c r="H46" s="41"/>
      <c r="I46" s="41"/>
      <c r="J46" s="41"/>
      <c r="K46" s="44"/>
    </row>
    <row r="47" spans="2:11" s="1" customFormat="1" ht="17.25" customHeight="1">
      <c r="B47" s="40"/>
      <c r="C47" s="41"/>
      <c r="D47" s="41"/>
      <c r="E47" s="345" t="str">
        <f>E9</f>
        <v>IO 01 - ZPEVNĚNÉ PLOCHY</v>
      </c>
      <c r="F47" s="346"/>
      <c r="G47" s="346"/>
      <c r="H47" s="346"/>
      <c r="I47" s="41"/>
      <c r="J47" s="41"/>
      <c r="K47" s="44"/>
    </row>
    <row r="48" spans="2:11" s="1" customFormat="1" ht="6.9" customHeight="1">
      <c r="B48" s="40"/>
      <c r="C48" s="41"/>
      <c r="D48" s="41"/>
      <c r="E48" s="41"/>
      <c r="F48" s="41"/>
      <c r="G48" s="41"/>
      <c r="H48" s="41"/>
      <c r="I48" s="41"/>
      <c r="J48" s="41"/>
      <c r="K48" s="44"/>
    </row>
    <row r="49" spans="2:47" s="1" customFormat="1" ht="18" customHeight="1">
      <c r="B49" s="40"/>
      <c r="C49" s="37" t="s">
        <v>23</v>
      </c>
      <c r="D49" s="41"/>
      <c r="E49" s="41"/>
      <c r="F49" s="35" t="str">
        <f>F12</f>
        <v>Ostrava</v>
      </c>
      <c r="G49" s="41"/>
      <c r="H49" s="41"/>
      <c r="I49" s="37" t="s">
        <v>25</v>
      </c>
      <c r="J49" s="108" t="str">
        <f>IF(J12="","",J12)</f>
        <v>24. 2. 2018</v>
      </c>
      <c r="K49" s="44"/>
    </row>
    <row r="50" spans="2:47" s="1" customFormat="1" ht="6.9" customHeight="1">
      <c r="B50" s="40"/>
      <c r="C50" s="41"/>
      <c r="D50" s="41"/>
      <c r="E50" s="41"/>
      <c r="F50" s="41"/>
      <c r="G50" s="41"/>
      <c r="H50" s="41"/>
      <c r="I50" s="41"/>
      <c r="J50" s="41"/>
      <c r="K50" s="44"/>
    </row>
    <row r="51" spans="2:47" s="1" customFormat="1" ht="13.2">
      <c r="B51" s="40"/>
      <c r="C51" s="37" t="s">
        <v>31</v>
      </c>
      <c r="D51" s="41"/>
      <c r="E51" s="41"/>
      <c r="F51" s="35" t="str">
        <f>E15</f>
        <v>SMO MO Poruba</v>
      </c>
      <c r="G51" s="41"/>
      <c r="H51" s="41"/>
      <c r="I51" s="37" t="s">
        <v>37</v>
      </c>
      <c r="J51" s="303" t="str">
        <f>E21</f>
        <v>PROJEKTSTUDIO EUCZ, s.r.o.</v>
      </c>
      <c r="K51" s="44"/>
    </row>
    <row r="52" spans="2:47" s="1" customFormat="1" ht="14.4" customHeight="1">
      <c r="B52" s="40"/>
      <c r="C52" s="37" t="s">
        <v>35</v>
      </c>
      <c r="D52" s="41"/>
      <c r="E52" s="41"/>
      <c r="F52" s="35" t="str">
        <f>IF(E18="","",E18)</f>
        <v>Na základě výběrového řízení</v>
      </c>
      <c r="G52" s="41"/>
      <c r="H52" s="41"/>
      <c r="I52" s="41"/>
      <c r="J52" s="338"/>
      <c r="K52" s="44"/>
    </row>
    <row r="53" spans="2:47" s="1" customFormat="1" ht="10.35" customHeight="1">
      <c r="B53" s="40"/>
      <c r="C53" s="41"/>
      <c r="D53" s="41"/>
      <c r="E53" s="41"/>
      <c r="F53" s="41"/>
      <c r="G53" s="41"/>
      <c r="H53" s="41"/>
      <c r="I53" s="41"/>
      <c r="J53" s="41"/>
      <c r="K53" s="44"/>
    </row>
    <row r="54" spans="2:47" s="1" customFormat="1" ht="29.25" customHeight="1">
      <c r="B54" s="40"/>
      <c r="C54" s="124" t="s">
        <v>165</v>
      </c>
      <c r="D54" s="117"/>
      <c r="E54" s="117"/>
      <c r="F54" s="117"/>
      <c r="G54" s="117"/>
      <c r="H54" s="117"/>
      <c r="I54" s="117"/>
      <c r="J54" s="125" t="s">
        <v>166</v>
      </c>
      <c r="K54" s="126"/>
    </row>
    <row r="55" spans="2:47" s="1" customFormat="1" ht="10.35" customHeight="1">
      <c r="B55" s="40"/>
      <c r="C55" s="41"/>
      <c r="D55" s="41"/>
      <c r="E55" s="41"/>
      <c r="F55" s="41"/>
      <c r="G55" s="41"/>
      <c r="H55" s="41"/>
      <c r="I55" s="41"/>
      <c r="J55" s="41"/>
      <c r="K55" s="44"/>
    </row>
    <row r="56" spans="2:47" s="1" customFormat="1" ht="29.25" customHeight="1">
      <c r="B56" s="40"/>
      <c r="C56" s="127" t="s">
        <v>167</v>
      </c>
      <c r="D56" s="41"/>
      <c r="E56" s="41"/>
      <c r="F56" s="41"/>
      <c r="G56" s="41"/>
      <c r="H56" s="41"/>
      <c r="I56" s="41"/>
      <c r="J56" s="114">
        <f>J77</f>
        <v>0</v>
      </c>
      <c r="K56" s="44"/>
      <c r="AU56" s="25" t="s">
        <v>168</v>
      </c>
    </row>
    <row r="57" spans="2:47" s="8" customFormat="1" ht="24.9" customHeight="1">
      <c r="B57" s="128"/>
      <c r="C57" s="129"/>
      <c r="D57" s="130" t="s">
        <v>1599</v>
      </c>
      <c r="E57" s="131"/>
      <c r="F57" s="131"/>
      <c r="G57" s="131"/>
      <c r="H57" s="131"/>
      <c r="I57" s="131"/>
      <c r="J57" s="132">
        <f>J78</f>
        <v>0</v>
      </c>
      <c r="K57" s="133"/>
    </row>
    <row r="58" spans="2:47" s="1" customFormat="1" ht="21.75" customHeight="1">
      <c r="B58" s="40"/>
      <c r="C58" s="41"/>
      <c r="D58" s="41"/>
      <c r="E58" s="41"/>
      <c r="F58" s="41"/>
      <c r="G58" s="41"/>
      <c r="H58" s="41"/>
      <c r="I58" s="41"/>
      <c r="J58" s="41"/>
      <c r="K58" s="44"/>
    </row>
    <row r="59" spans="2:47" s="1" customFormat="1" ht="6.9" customHeight="1">
      <c r="B59" s="55"/>
      <c r="C59" s="56"/>
      <c r="D59" s="56"/>
      <c r="E59" s="56"/>
      <c r="F59" s="56"/>
      <c r="G59" s="56"/>
      <c r="H59" s="56"/>
      <c r="I59" s="56"/>
      <c r="J59" s="56"/>
      <c r="K59" s="57"/>
    </row>
    <row r="63" spans="2:47" s="1" customFormat="1" ht="6.9" customHeight="1">
      <c r="B63" s="58"/>
      <c r="C63" s="59"/>
      <c r="D63" s="59"/>
      <c r="E63" s="59"/>
      <c r="F63" s="59"/>
      <c r="G63" s="59"/>
      <c r="H63" s="59"/>
      <c r="I63" s="59"/>
      <c r="J63" s="59"/>
      <c r="K63" s="59"/>
      <c r="L63" s="40"/>
    </row>
    <row r="64" spans="2:47" s="1" customFormat="1" ht="36.9" customHeight="1">
      <c r="B64" s="40"/>
      <c r="C64" s="60" t="s">
        <v>176</v>
      </c>
      <c r="L64" s="40"/>
    </row>
    <row r="65" spans="2:65" s="1" customFormat="1" ht="6.9" customHeight="1">
      <c r="B65" s="40"/>
      <c r="L65" s="40"/>
    </row>
    <row r="66" spans="2:65" s="1" customFormat="1" ht="14.4" customHeight="1">
      <c r="B66" s="40"/>
      <c r="C66" s="62" t="s">
        <v>17</v>
      </c>
      <c r="L66" s="40"/>
    </row>
    <row r="67" spans="2:65" s="1" customFormat="1" ht="16.5" customHeight="1">
      <c r="B67" s="40"/>
      <c r="E67" s="339" t="str">
        <f>E7</f>
        <v>ZÁZEMÍ PRO VPP V OSTRAVĚ – PORUBĚ</v>
      </c>
      <c r="F67" s="340"/>
      <c r="G67" s="340"/>
      <c r="H67" s="340"/>
      <c r="L67" s="40"/>
    </row>
    <row r="68" spans="2:65" s="1" customFormat="1" ht="14.4" customHeight="1">
      <c r="B68" s="40"/>
      <c r="C68" s="62" t="s">
        <v>162</v>
      </c>
      <c r="L68" s="40"/>
    </row>
    <row r="69" spans="2:65" s="1" customFormat="1" ht="17.25" customHeight="1">
      <c r="B69" s="40"/>
      <c r="E69" s="314" t="str">
        <f>E9</f>
        <v>IO 01 - ZPEVNĚNÉ PLOCHY</v>
      </c>
      <c r="F69" s="341"/>
      <c r="G69" s="341"/>
      <c r="H69" s="341"/>
      <c r="L69" s="40"/>
    </row>
    <row r="70" spans="2:65" s="1" customFormat="1" ht="6.9" customHeight="1">
      <c r="B70" s="40"/>
      <c r="L70" s="40"/>
    </row>
    <row r="71" spans="2:65" s="1" customFormat="1" ht="18" customHeight="1">
      <c r="B71" s="40"/>
      <c r="C71" s="62" t="s">
        <v>23</v>
      </c>
      <c r="F71" s="140" t="str">
        <f>F12</f>
        <v>Ostrava</v>
      </c>
      <c r="I71" s="62" t="s">
        <v>25</v>
      </c>
      <c r="J71" s="66" t="str">
        <f>IF(J12="","",J12)</f>
        <v>24. 2. 2018</v>
      </c>
      <c r="L71" s="40"/>
    </row>
    <row r="72" spans="2:65" s="1" customFormat="1" ht="6.9" customHeight="1">
      <c r="B72" s="40"/>
      <c r="L72" s="40"/>
    </row>
    <row r="73" spans="2:65" s="1" customFormat="1" ht="13.2">
      <c r="B73" s="40"/>
      <c r="C73" s="62" t="s">
        <v>31</v>
      </c>
      <c r="F73" s="140" t="str">
        <f>E15</f>
        <v>SMO MO Poruba</v>
      </c>
      <c r="I73" s="62" t="s">
        <v>37</v>
      </c>
      <c r="J73" s="140" t="str">
        <f>E21</f>
        <v>PROJEKTSTUDIO EUCZ, s.r.o.</v>
      </c>
      <c r="L73" s="40"/>
    </row>
    <row r="74" spans="2:65" s="1" customFormat="1" ht="14.4" customHeight="1">
      <c r="B74" s="40"/>
      <c r="C74" s="62" t="s">
        <v>35</v>
      </c>
      <c r="F74" s="140" t="str">
        <f>IF(E18="","",E18)</f>
        <v>Na základě výběrového řízení</v>
      </c>
      <c r="L74" s="40"/>
    </row>
    <row r="75" spans="2:65" s="1" customFormat="1" ht="10.35" customHeight="1">
      <c r="B75" s="40"/>
      <c r="L75" s="40"/>
    </row>
    <row r="76" spans="2:65" s="10" customFormat="1" ht="29.25" customHeight="1">
      <c r="B76" s="141"/>
      <c r="C76" s="142" t="s">
        <v>177</v>
      </c>
      <c r="D76" s="143" t="s">
        <v>61</v>
      </c>
      <c r="E76" s="143" t="s">
        <v>57</v>
      </c>
      <c r="F76" s="143" t="s">
        <v>178</v>
      </c>
      <c r="G76" s="143" t="s">
        <v>179</v>
      </c>
      <c r="H76" s="143" t="s">
        <v>180</v>
      </c>
      <c r="I76" s="143" t="s">
        <v>181</v>
      </c>
      <c r="J76" s="143" t="s">
        <v>166</v>
      </c>
      <c r="K76" s="144" t="s">
        <v>182</v>
      </c>
      <c r="L76" s="141"/>
      <c r="M76" s="72" t="s">
        <v>183</v>
      </c>
      <c r="N76" s="73" t="s">
        <v>46</v>
      </c>
      <c r="O76" s="73" t="s">
        <v>184</v>
      </c>
      <c r="P76" s="73" t="s">
        <v>185</v>
      </c>
      <c r="Q76" s="73" t="s">
        <v>186</v>
      </c>
      <c r="R76" s="73" t="s">
        <v>187</v>
      </c>
      <c r="S76" s="73" t="s">
        <v>188</v>
      </c>
      <c r="T76" s="74" t="s">
        <v>189</v>
      </c>
    </row>
    <row r="77" spans="2:65" s="1" customFormat="1" ht="29.25" customHeight="1">
      <c r="B77" s="40"/>
      <c r="C77" s="76" t="s">
        <v>167</v>
      </c>
      <c r="J77" s="145">
        <f>BK77</f>
        <v>0</v>
      </c>
      <c r="L77" s="40"/>
      <c r="M77" s="75"/>
      <c r="N77" s="67"/>
      <c r="O77" s="67"/>
      <c r="P77" s="146">
        <f>P78</f>
        <v>0</v>
      </c>
      <c r="Q77" s="67"/>
      <c r="R77" s="146">
        <f>R78</f>
        <v>0</v>
      </c>
      <c r="S77" s="67"/>
      <c r="T77" s="147">
        <f>T78</f>
        <v>0</v>
      </c>
      <c r="AT77" s="25" t="s">
        <v>75</v>
      </c>
      <c r="AU77" s="25" t="s">
        <v>168</v>
      </c>
      <c r="BK77" s="148">
        <f>BK78</f>
        <v>0</v>
      </c>
    </row>
    <row r="78" spans="2:65" s="11" customFormat="1" ht="37.35" customHeight="1">
      <c r="B78" s="149"/>
      <c r="D78" s="150" t="s">
        <v>75</v>
      </c>
      <c r="E78" s="151" t="s">
        <v>1473</v>
      </c>
      <c r="F78" s="151" t="s">
        <v>1600</v>
      </c>
      <c r="J78" s="152">
        <f>BK78</f>
        <v>0</v>
      </c>
      <c r="L78" s="149"/>
      <c r="M78" s="153"/>
      <c r="N78" s="154"/>
      <c r="O78" s="154"/>
      <c r="P78" s="155">
        <f>P79</f>
        <v>0</v>
      </c>
      <c r="Q78" s="154"/>
      <c r="R78" s="155">
        <f>R79</f>
        <v>0</v>
      </c>
      <c r="S78" s="154"/>
      <c r="T78" s="156">
        <f>T79</f>
        <v>0</v>
      </c>
      <c r="AR78" s="150" t="s">
        <v>211</v>
      </c>
      <c r="AT78" s="157" t="s">
        <v>75</v>
      </c>
      <c r="AU78" s="157" t="s">
        <v>76</v>
      </c>
      <c r="AY78" s="150" t="s">
        <v>192</v>
      </c>
      <c r="BK78" s="158">
        <f>BK79</f>
        <v>0</v>
      </c>
    </row>
    <row r="79" spans="2:65" s="1" customFormat="1" ht="16.5" customHeight="1">
      <c r="B79" s="161"/>
      <c r="C79" s="162" t="s">
        <v>83</v>
      </c>
      <c r="D79" s="162" t="s">
        <v>195</v>
      </c>
      <c r="E79" s="163" t="s">
        <v>1474</v>
      </c>
      <c r="F79" s="164" t="s">
        <v>1601</v>
      </c>
      <c r="G79" s="165" t="s">
        <v>198</v>
      </c>
      <c r="H79" s="166">
        <v>1</v>
      </c>
      <c r="I79" s="167"/>
      <c r="J79" s="167">
        <f>ROUND(I79*H79,2)</f>
        <v>0</v>
      </c>
      <c r="K79" s="164" t="s">
        <v>5</v>
      </c>
      <c r="L79" s="40"/>
      <c r="M79" s="168" t="s">
        <v>5</v>
      </c>
      <c r="N79" s="218" t="s">
        <v>47</v>
      </c>
      <c r="O79" s="219">
        <v>0</v>
      </c>
      <c r="P79" s="219">
        <f>O79*H79</f>
        <v>0</v>
      </c>
      <c r="Q79" s="219">
        <v>0</v>
      </c>
      <c r="R79" s="219">
        <f>Q79*H79</f>
        <v>0</v>
      </c>
      <c r="S79" s="219">
        <v>0</v>
      </c>
      <c r="T79" s="220">
        <f>S79*H79</f>
        <v>0</v>
      </c>
      <c r="AR79" s="25" t="s">
        <v>1436</v>
      </c>
      <c r="AT79" s="25" t="s">
        <v>195</v>
      </c>
      <c r="AU79" s="25" t="s">
        <v>83</v>
      </c>
      <c r="AY79" s="25" t="s">
        <v>192</v>
      </c>
      <c r="BE79" s="172">
        <f>IF(N79="základní",J79,0)</f>
        <v>0</v>
      </c>
      <c r="BF79" s="172">
        <f>IF(N79="snížená",J79,0)</f>
        <v>0</v>
      </c>
      <c r="BG79" s="172">
        <f>IF(N79="zákl. přenesená",J79,0)</f>
        <v>0</v>
      </c>
      <c r="BH79" s="172">
        <f>IF(N79="sníž. přenesená",J79,0)</f>
        <v>0</v>
      </c>
      <c r="BI79" s="172">
        <f>IF(N79="nulová",J79,0)</f>
        <v>0</v>
      </c>
      <c r="BJ79" s="25" t="s">
        <v>83</v>
      </c>
      <c r="BK79" s="172">
        <f>ROUND(I79*H79,2)</f>
        <v>0</v>
      </c>
      <c r="BL79" s="25" t="s">
        <v>1436</v>
      </c>
      <c r="BM79" s="25" t="s">
        <v>1602</v>
      </c>
    </row>
    <row r="80" spans="2:65" s="1" customFormat="1" ht="6.9" customHeight="1">
      <c r="B80" s="55"/>
      <c r="C80" s="56"/>
      <c r="D80" s="56"/>
      <c r="E80" s="56"/>
      <c r="F80" s="56"/>
      <c r="G80" s="56"/>
      <c r="H80" s="56"/>
      <c r="I80" s="56"/>
      <c r="J80" s="56"/>
      <c r="K80" s="56"/>
      <c r="L80" s="40"/>
    </row>
  </sheetData>
  <autoFilter ref="C76:K79"/>
  <mergeCells count="10">
    <mergeCell ref="J51:J52"/>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0"/>
  <sheetViews>
    <sheetView showGridLines="0" workbookViewId="0">
      <pane ySplit="1" topLeftCell="A59" activePane="bottomLeft" state="frozen"/>
      <selection pane="bottomLeft" activeCell="I79" sqref="I79"/>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134</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s="1" customFormat="1" ht="13.2">
      <c r="B8" s="40"/>
      <c r="C8" s="41"/>
      <c r="D8" s="37" t="s">
        <v>162</v>
      </c>
      <c r="E8" s="41"/>
      <c r="F8" s="41"/>
      <c r="G8" s="41"/>
      <c r="H8" s="41"/>
      <c r="I8" s="41"/>
      <c r="J8" s="41"/>
      <c r="K8" s="44"/>
    </row>
    <row r="9" spans="1:70" s="1" customFormat="1" ht="36.9" customHeight="1">
      <c r="B9" s="40"/>
      <c r="C9" s="41"/>
      <c r="D9" s="41"/>
      <c r="E9" s="345" t="s">
        <v>1603</v>
      </c>
      <c r="F9" s="346"/>
      <c r="G9" s="346"/>
      <c r="H9" s="346"/>
      <c r="I9" s="41"/>
      <c r="J9" s="41"/>
      <c r="K9" s="44"/>
    </row>
    <row r="10" spans="1:70" s="1" customFormat="1">
      <c r="B10" s="40"/>
      <c r="C10" s="41"/>
      <c r="D10" s="41"/>
      <c r="E10" s="41"/>
      <c r="F10" s="41"/>
      <c r="G10" s="41"/>
      <c r="H10" s="41"/>
      <c r="I10" s="41"/>
      <c r="J10" s="41"/>
      <c r="K10" s="44"/>
    </row>
    <row r="11" spans="1:70" s="1" customFormat="1" ht="14.4" customHeight="1">
      <c r="B11" s="40"/>
      <c r="C11" s="41"/>
      <c r="D11" s="37" t="s">
        <v>19</v>
      </c>
      <c r="E11" s="41"/>
      <c r="F11" s="35" t="s">
        <v>20</v>
      </c>
      <c r="G11" s="41"/>
      <c r="H11" s="41"/>
      <c r="I11" s="37" t="s">
        <v>21</v>
      </c>
      <c r="J11" s="35" t="s">
        <v>5</v>
      </c>
      <c r="K11" s="44"/>
    </row>
    <row r="12" spans="1:70" s="1" customFormat="1" ht="14.4" customHeight="1">
      <c r="B12" s="40"/>
      <c r="C12" s="41"/>
      <c r="D12" s="37" t="s">
        <v>23</v>
      </c>
      <c r="E12" s="41"/>
      <c r="F12" s="35" t="s">
        <v>24</v>
      </c>
      <c r="G12" s="41"/>
      <c r="H12" s="41"/>
      <c r="I12" s="37" t="s">
        <v>25</v>
      </c>
      <c r="J12" s="108" t="str">
        <f>'Rekapitulace stavby'!AN8</f>
        <v>24. 2. 2018</v>
      </c>
      <c r="K12" s="44"/>
    </row>
    <row r="13" spans="1:70" s="1" customFormat="1" ht="10.8" customHeight="1">
      <c r="B13" s="40"/>
      <c r="C13" s="41"/>
      <c r="D13" s="41"/>
      <c r="E13" s="41"/>
      <c r="F13" s="41"/>
      <c r="G13" s="41"/>
      <c r="H13" s="41"/>
      <c r="I13" s="41"/>
      <c r="J13" s="41"/>
      <c r="K13" s="44"/>
    </row>
    <row r="14" spans="1:70" s="1" customFormat="1" ht="14.4" customHeight="1">
      <c r="B14" s="40"/>
      <c r="C14" s="41"/>
      <c r="D14" s="37" t="s">
        <v>31</v>
      </c>
      <c r="E14" s="41"/>
      <c r="F14" s="41"/>
      <c r="G14" s="41"/>
      <c r="H14" s="41"/>
      <c r="I14" s="37" t="s">
        <v>32</v>
      </c>
      <c r="J14" s="35" t="s">
        <v>5</v>
      </c>
      <c r="K14" s="44"/>
    </row>
    <row r="15" spans="1:70" s="1" customFormat="1" ht="18" customHeight="1">
      <c r="B15" s="40"/>
      <c r="C15" s="41"/>
      <c r="D15" s="41"/>
      <c r="E15" s="35" t="s">
        <v>33</v>
      </c>
      <c r="F15" s="41"/>
      <c r="G15" s="41"/>
      <c r="H15" s="41"/>
      <c r="I15" s="37" t="s">
        <v>34</v>
      </c>
      <c r="J15" s="35" t="s">
        <v>5</v>
      </c>
      <c r="K15" s="44"/>
    </row>
    <row r="16" spans="1:70" s="1" customFormat="1" ht="6.9" customHeight="1">
      <c r="B16" s="40"/>
      <c r="C16" s="41"/>
      <c r="D16" s="41"/>
      <c r="E16" s="41"/>
      <c r="F16" s="41"/>
      <c r="G16" s="41"/>
      <c r="H16" s="41"/>
      <c r="I16" s="41"/>
      <c r="J16" s="41"/>
      <c r="K16" s="44"/>
    </row>
    <row r="17" spans="2:11" s="1" customFormat="1" ht="14.4" customHeight="1">
      <c r="B17" s="40"/>
      <c r="C17" s="41"/>
      <c r="D17" s="37" t="s">
        <v>35</v>
      </c>
      <c r="E17" s="41"/>
      <c r="F17" s="41"/>
      <c r="G17" s="41"/>
      <c r="H17" s="41"/>
      <c r="I17" s="37" t="s">
        <v>32</v>
      </c>
      <c r="J17" s="35" t="s">
        <v>5</v>
      </c>
      <c r="K17" s="44"/>
    </row>
    <row r="18" spans="2:11" s="1" customFormat="1" ht="18" customHeight="1">
      <c r="B18" s="40"/>
      <c r="C18" s="41"/>
      <c r="D18" s="41"/>
      <c r="E18" s="35" t="s">
        <v>36</v>
      </c>
      <c r="F18" s="41"/>
      <c r="G18" s="41"/>
      <c r="H18" s="41"/>
      <c r="I18" s="37" t="s">
        <v>34</v>
      </c>
      <c r="J18" s="35" t="s">
        <v>5</v>
      </c>
      <c r="K18" s="44"/>
    </row>
    <row r="19" spans="2:11" s="1" customFormat="1" ht="6.9" customHeight="1">
      <c r="B19" s="40"/>
      <c r="C19" s="41"/>
      <c r="D19" s="41"/>
      <c r="E19" s="41"/>
      <c r="F19" s="41"/>
      <c r="G19" s="41"/>
      <c r="H19" s="41"/>
      <c r="I19" s="41"/>
      <c r="J19" s="41"/>
      <c r="K19" s="44"/>
    </row>
    <row r="20" spans="2:11" s="1" customFormat="1" ht="14.4" customHeight="1">
      <c r="B20" s="40"/>
      <c r="C20" s="41"/>
      <c r="D20" s="37" t="s">
        <v>37</v>
      </c>
      <c r="E20" s="41"/>
      <c r="F20" s="41"/>
      <c r="G20" s="41"/>
      <c r="H20" s="41"/>
      <c r="I20" s="37" t="s">
        <v>32</v>
      </c>
      <c r="J20" s="35" t="s">
        <v>5</v>
      </c>
      <c r="K20" s="44"/>
    </row>
    <row r="21" spans="2:11" s="1" customFormat="1" ht="18" customHeight="1">
      <c r="B21" s="40"/>
      <c r="C21" s="41"/>
      <c r="D21" s="41"/>
      <c r="E21" s="35" t="s">
        <v>38</v>
      </c>
      <c r="F21" s="41"/>
      <c r="G21" s="41"/>
      <c r="H21" s="41"/>
      <c r="I21" s="37" t="s">
        <v>34</v>
      </c>
      <c r="J21" s="35" t="s">
        <v>5</v>
      </c>
      <c r="K21" s="44"/>
    </row>
    <row r="22" spans="2:11" s="1" customFormat="1" ht="6.9" customHeight="1">
      <c r="B22" s="40"/>
      <c r="C22" s="41"/>
      <c r="D22" s="41"/>
      <c r="E22" s="41"/>
      <c r="F22" s="41"/>
      <c r="G22" s="41"/>
      <c r="H22" s="41"/>
      <c r="I22" s="41"/>
      <c r="J22" s="41"/>
      <c r="K22" s="44"/>
    </row>
    <row r="23" spans="2:11" s="1" customFormat="1" ht="14.4" customHeight="1">
      <c r="B23" s="40"/>
      <c r="C23" s="41"/>
      <c r="D23" s="37" t="s">
        <v>40</v>
      </c>
      <c r="E23" s="41"/>
      <c r="F23" s="41"/>
      <c r="G23" s="41"/>
      <c r="H23" s="41"/>
      <c r="I23" s="41"/>
      <c r="J23" s="41"/>
      <c r="K23" s="44"/>
    </row>
    <row r="24" spans="2:11" s="7" customFormat="1" ht="16.5" customHeight="1">
      <c r="B24" s="109"/>
      <c r="C24" s="110"/>
      <c r="D24" s="110"/>
      <c r="E24" s="303" t="s">
        <v>5</v>
      </c>
      <c r="F24" s="303"/>
      <c r="G24" s="303"/>
      <c r="H24" s="303"/>
      <c r="I24" s="110"/>
      <c r="J24" s="110"/>
      <c r="K24" s="111"/>
    </row>
    <row r="25" spans="2:11" s="1" customFormat="1" ht="6.9" customHeight="1">
      <c r="B25" s="40"/>
      <c r="C25" s="41"/>
      <c r="D25" s="41"/>
      <c r="E25" s="41"/>
      <c r="F25" s="41"/>
      <c r="G25" s="41"/>
      <c r="H25" s="41"/>
      <c r="I25" s="41"/>
      <c r="J25" s="41"/>
      <c r="K25" s="44"/>
    </row>
    <row r="26" spans="2:11" s="1" customFormat="1" ht="6.9" customHeight="1">
      <c r="B26" s="40"/>
      <c r="C26" s="41"/>
      <c r="D26" s="67"/>
      <c r="E26" s="67"/>
      <c r="F26" s="67"/>
      <c r="G26" s="67"/>
      <c r="H26" s="67"/>
      <c r="I26" s="67"/>
      <c r="J26" s="67"/>
      <c r="K26" s="112"/>
    </row>
    <row r="27" spans="2:11" s="1" customFormat="1" ht="25.35" customHeight="1">
      <c r="B27" s="40"/>
      <c r="C27" s="41"/>
      <c r="D27" s="113" t="s">
        <v>42</v>
      </c>
      <c r="E27" s="41"/>
      <c r="F27" s="41"/>
      <c r="G27" s="41"/>
      <c r="H27" s="41"/>
      <c r="I27" s="41"/>
      <c r="J27" s="114">
        <f>ROUND(J77,2)</f>
        <v>0</v>
      </c>
      <c r="K27" s="44"/>
    </row>
    <row r="28" spans="2:11" s="1" customFormat="1" ht="6.9" customHeight="1">
      <c r="B28" s="40"/>
      <c r="C28" s="41"/>
      <c r="D28" s="67"/>
      <c r="E28" s="67"/>
      <c r="F28" s="67"/>
      <c r="G28" s="67"/>
      <c r="H28" s="67"/>
      <c r="I28" s="67"/>
      <c r="J28" s="67"/>
      <c r="K28" s="112"/>
    </row>
    <row r="29" spans="2:11" s="1" customFormat="1" ht="14.4" customHeight="1">
      <c r="B29" s="40"/>
      <c r="C29" s="41"/>
      <c r="D29" s="41"/>
      <c r="E29" s="41"/>
      <c r="F29" s="45" t="s">
        <v>44</v>
      </c>
      <c r="G29" s="41"/>
      <c r="H29" s="41"/>
      <c r="I29" s="45" t="s">
        <v>43</v>
      </c>
      <c r="J29" s="45" t="s">
        <v>45</v>
      </c>
      <c r="K29" s="44"/>
    </row>
    <row r="30" spans="2:11" s="1" customFormat="1" ht="14.4" customHeight="1">
      <c r="B30" s="40"/>
      <c r="C30" s="41"/>
      <c r="D30" s="48" t="s">
        <v>46</v>
      </c>
      <c r="E30" s="48" t="s">
        <v>47</v>
      </c>
      <c r="F30" s="115">
        <f>ROUND(SUM(BE77:BE79), 2)</f>
        <v>0</v>
      </c>
      <c r="G30" s="41"/>
      <c r="H30" s="41"/>
      <c r="I30" s="116">
        <v>0.21</v>
      </c>
      <c r="J30" s="115">
        <f>ROUND(ROUND((SUM(BE77:BE79)), 2)*I30, 2)</f>
        <v>0</v>
      </c>
      <c r="K30" s="44"/>
    </row>
    <row r="31" spans="2:11" s="1" customFormat="1" ht="14.4" customHeight="1">
      <c r="B31" s="40"/>
      <c r="C31" s="41"/>
      <c r="D31" s="41"/>
      <c r="E31" s="48" t="s">
        <v>48</v>
      </c>
      <c r="F31" s="115">
        <f>ROUND(SUM(BF77:BF79), 2)</f>
        <v>0</v>
      </c>
      <c r="G31" s="41"/>
      <c r="H31" s="41"/>
      <c r="I31" s="116">
        <v>0.15</v>
      </c>
      <c r="J31" s="115">
        <f>ROUND(ROUND((SUM(BF77:BF79)), 2)*I31, 2)</f>
        <v>0</v>
      </c>
      <c r="K31" s="44"/>
    </row>
    <row r="32" spans="2:11" s="1" customFormat="1" ht="14.4" hidden="1" customHeight="1">
      <c r="B32" s="40"/>
      <c r="C32" s="41"/>
      <c r="D32" s="41"/>
      <c r="E32" s="48" t="s">
        <v>49</v>
      </c>
      <c r="F32" s="115">
        <f>ROUND(SUM(BG77:BG79), 2)</f>
        <v>0</v>
      </c>
      <c r="G32" s="41"/>
      <c r="H32" s="41"/>
      <c r="I32" s="116">
        <v>0.21</v>
      </c>
      <c r="J32" s="115">
        <v>0</v>
      </c>
      <c r="K32" s="44"/>
    </row>
    <row r="33" spans="2:11" s="1" customFormat="1" ht="14.4" hidden="1" customHeight="1">
      <c r="B33" s="40"/>
      <c r="C33" s="41"/>
      <c r="D33" s="41"/>
      <c r="E33" s="48" t="s">
        <v>50</v>
      </c>
      <c r="F33" s="115">
        <f>ROUND(SUM(BH77:BH79), 2)</f>
        <v>0</v>
      </c>
      <c r="G33" s="41"/>
      <c r="H33" s="41"/>
      <c r="I33" s="116">
        <v>0.15</v>
      </c>
      <c r="J33" s="115">
        <v>0</v>
      </c>
      <c r="K33" s="44"/>
    </row>
    <row r="34" spans="2:11" s="1" customFormat="1" ht="14.4" hidden="1" customHeight="1">
      <c r="B34" s="40"/>
      <c r="C34" s="41"/>
      <c r="D34" s="41"/>
      <c r="E34" s="48" t="s">
        <v>51</v>
      </c>
      <c r="F34" s="115">
        <f>ROUND(SUM(BI77:BI79), 2)</f>
        <v>0</v>
      </c>
      <c r="G34" s="41"/>
      <c r="H34" s="41"/>
      <c r="I34" s="116">
        <v>0</v>
      </c>
      <c r="J34" s="115">
        <v>0</v>
      </c>
      <c r="K34" s="44"/>
    </row>
    <row r="35" spans="2:11" s="1" customFormat="1" ht="6.9" customHeight="1">
      <c r="B35" s="40"/>
      <c r="C35" s="41"/>
      <c r="D35" s="41"/>
      <c r="E35" s="41"/>
      <c r="F35" s="41"/>
      <c r="G35" s="41"/>
      <c r="H35" s="41"/>
      <c r="I35" s="41"/>
      <c r="J35" s="41"/>
      <c r="K35" s="44"/>
    </row>
    <row r="36" spans="2:11" s="1" customFormat="1" ht="25.35" customHeight="1">
      <c r="B36" s="40"/>
      <c r="C36" s="117"/>
      <c r="D36" s="118" t="s">
        <v>52</v>
      </c>
      <c r="E36" s="70"/>
      <c r="F36" s="70"/>
      <c r="G36" s="119" t="s">
        <v>53</v>
      </c>
      <c r="H36" s="120" t="s">
        <v>54</v>
      </c>
      <c r="I36" s="70"/>
      <c r="J36" s="121">
        <f>SUM(J27:J34)</f>
        <v>0</v>
      </c>
      <c r="K36" s="122"/>
    </row>
    <row r="37" spans="2:11" s="1" customFormat="1" ht="14.4" customHeight="1">
      <c r="B37" s="55"/>
      <c r="C37" s="56"/>
      <c r="D37" s="56"/>
      <c r="E37" s="56"/>
      <c r="F37" s="56"/>
      <c r="G37" s="56"/>
      <c r="H37" s="56"/>
      <c r="I37" s="56"/>
      <c r="J37" s="56"/>
      <c r="K37" s="57"/>
    </row>
    <row r="41" spans="2:11" s="1" customFormat="1" ht="6.9" customHeight="1">
      <c r="B41" s="58"/>
      <c r="C41" s="59"/>
      <c r="D41" s="59"/>
      <c r="E41" s="59"/>
      <c r="F41" s="59"/>
      <c r="G41" s="59"/>
      <c r="H41" s="59"/>
      <c r="I41" s="59"/>
      <c r="J41" s="59"/>
      <c r="K41" s="123"/>
    </row>
    <row r="42" spans="2:11" s="1" customFormat="1" ht="36.9" customHeight="1">
      <c r="B42" s="40"/>
      <c r="C42" s="31" t="s">
        <v>164</v>
      </c>
      <c r="D42" s="41"/>
      <c r="E42" s="41"/>
      <c r="F42" s="41"/>
      <c r="G42" s="41"/>
      <c r="H42" s="41"/>
      <c r="I42" s="41"/>
      <c r="J42" s="41"/>
      <c r="K42" s="44"/>
    </row>
    <row r="43" spans="2:11" s="1" customFormat="1" ht="6.9" customHeight="1">
      <c r="B43" s="40"/>
      <c r="C43" s="41"/>
      <c r="D43" s="41"/>
      <c r="E43" s="41"/>
      <c r="F43" s="41"/>
      <c r="G43" s="41"/>
      <c r="H43" s="41"/>
      <c r="I43" s="41"/>
      <c r="J43" s="41"/>
      <c r="K43" s="44"/>
    </row>
    <row r="44" spans="2:11" s="1" customFormat="1" ht="14.4" customHeight="1">
      <c r="B44" s="40"/>
      <c r="C44" s="37" t="s">
        <v>17</v>
      </c>
      <c r="D44" s="41"/>
      <c r="E44" s="41"/>
      <c r="F44" s="41"/>
      <c r="G44" s="41"/>
      <c r="H44" s="41"/>
      <c r="I44" s="41"/>
      <c r="J44" s="41"/>
      <c r="K44" s="44"/>
    </row>
    <row r="45" spans="2:11" s="1" customFormat="1" ht="16.5" customHeight="1">
      <c r="B45" s="40"/>
      <c r="C45" s="41"/>
      <c r="D45" s="41"/>
      <c r="E45" s="343" t="str">
        <f>E7</f>
        <v>ZÁZEMÍ PRO VPP V OSTRAVĚ – PORUBĚ</v>
      </c>
      <c r="F45" s="344"/>
      <c r="G45" s="344"/>
      <c r="H45" s="344"/>
      <c r="I45" s="41"/>
      <c r="J45" s="41"/>
      <c r="K45" s="44"/>
    </row>
    <row r="46" spans="2:11" s="1" customFormat="1" ht="14.4" customHeight="1">
      <c r="B46" s="40"/>
      <c r="C46" s="37" t="s">
        <v>162</v>
      </c>
      <c r="D46" s="41"/>
      <c r="E46" s="41"/>
      <c r="F46" s="41"/>
      <c r="G46" s="41"/>
      <c r="H46" s="41"/>
      <c r="I46" s="41"/>
      <c r="J46" s="41"/>
      <c r="K46" s="44"/>
    </row>
    <row r="47" spans="2:11" s="1" customFormat="1" ht="17.25" customHeight="1">
      <c r="B47" s="40"/>
      <c r="C47" s="41"/>
      <c r="D47" s="41"/>
      <c r="E47" s="345" t="str">
        <f>E9</f>
        <v>IO 03 - PŘÍPOJKA HORKOVODU</v>
      </c>
      <c r="F47" s="346"/>
      <c r="G47" s="346"/>
      <c r="H47" s="346"/>
      <c r="I47" s="41"/>
      <c r="J47" s="41"/>
      <c r="K47" s="44"/>
    </row>
    <row r="48" spans="2:11" s="1" customFormat="1" ht="6.9" customHeight="1">
      <c r="B48" s="40"/>
      <c r="C48" s="41"/>
      <c r="D48" s="41"/>
      <c r="E48" s="41"/>
      <c r="F48" s="41"/>
      <c r="G48" s="41"/>
      <c r="H48" s="41"/>
      <c r="I48" s="41"/>
      <c r="J48" s="41"/>
      <c r="K48" s="44"/>
    </row>
    <row r="49" spans="2:47" s="1" customFormat="1" ht="18" customHeight="1">
      <c r="B49" s="40"/>
      <c r="C49" s="37" t="s">
        <v>23</v>
      </c>
      <c r="D49" s="41"/>
      <c r="E49" s="41"/>
      <c r="F49" s="35" t="str">
        <f>F12</f>
        <v>Ostrava</v>
      </c>
      <c r="G49" s="41"/>
      <c r="H49" s="41"/>
      <c r="I49" s="37" t="s">
        <v>25</v>
      </c>
      <c r="J49" s="108" t="str">
        <f>IF(J12="","",J12)</f>
        <v>24. 2. 2018</v>
      </c>
      <c r="K49" s="44"/>
    </row>
    <row r="50" spans="2:47" s="1" customFormat="1" ht="6.9" customHeight="1">
      <c r="B50" s="40"/>
      <c r="C50" s="41"/>
      <c r="D50" s="41"/>
      <c r="E50" s="41"/>
      <c r="F50" s="41"/>
      <c r="G50" s="41"/>
      <c r="H50" s="41"/>
      <c r="I50" s="41"/>
      <c r="J50" s="41"/>
      <c r="K50" s="44"/>
    </row>
    <row r="51" spans="2:47" s="1" customFormat="1" ht="13.2">
      <c r="B51" s="40"/>
      <c r="C51" s="37" t="s">
        <v>31</v>
      </c>
      <c r="D51" s="41"/>
      <c r="E51" s="41"/>
      <c r="F51" s="35" t="str">
        <f>E15</f>
        <v>SMO MO Poruba</v>
      </c>
      <c r="G51" s="41"/>
      <c r="H51" s="41"/>
      <c r="I51" s="37" t="s">
        <v>37</v>
      </c>
      <c r="J51" s="303" t="str">
        <f>E21</f>
        <v>PROJEKTSTUDIO EUCZ, s.r.o.</v>
      </c>
      <c r="K51" s="44"/>
    </row>
    <row r="52" spans="2:47" s="1" customFormat="1" ht="14.4" customHeight="1">
      <c r="B52" s="40"/>
      <c r="C52" s="37" t="s">
        <v>35</v>
      </c>
      <c r="D52" s="41"/>
      <c r="E52" s="41"/>
      <c r="F52" s="35" t="str">
        <f>IF(E18="","",E18)</f>
        <v>Na základě výběrového řízení</v>
      </c>
      <c r="G52" s="41"/>
      <c r="H52" s="41"/>
      <c r="I52" s="41"/>
      <c r="J52" s="338"/>
      <c r="K52" s="44"/>
    </row>
    <row r="53" spans="2:47" s="1" customFormat="1" ht="10.35" customHeight="1">
      <c r="B53" s="40"/>
      <c r="C53" s="41"/>
      <c r="D53" s="41"/>
      <c r="E53" s="41"/>
      <c r="F53" s="41"/>
      <c r="G53" s="41"/>
      <c r="H53" s="41"/>
      <c r="I53" s="41"/>
      <c r="J53" s="41"/>
      <c r="K53" s="44"/>
    </row>
    <row r="54" spans="2:47" s="1" customFormat="1" ht="29.25" customHeight="1">
      <c r="B54" s="40"/>
      <c r="C54" s="124" t="s">
        <v>165</v>
      </c>
      <c r="D54" s="117"/>
      <c r="E54" s="117"/>
      <c r="F54" s="117"/>
      <c r="G54" s="117"/>
      <c r="H54" s="117"/>
      <c r="I54" s="117"/>
      <c r="J54" s="125" t="s">
        <v>166</v>
      </c>
      <c r="K54" s="126"/>
    </row>
    <row r="55" spans="2:47" s="1" customFormat="1" ht="10.35" customHeight="1">
      <c r="B55" s="40"/>
      <c r="C55" s="41"/>
      <c r="D55" s="41"/>
      <c r="E55" s="41"/>
      <c r="F55" s="41"/>
      <c r="G55" s="41"/>
      <c r="H55" s="41"/>
      <c r="I55" s="41"/>
      <c r="J55" s="41"/>
      <c r="K55" s="44"/>
    </row>
    <row r="56" spans="2:47" s="1" customFormat="1" ht="29.25" customHeight="1">
      <c r="B56" s="40"/>
      <c r="C56" s="127" t="s">
        <v>167</v>
      </c>
      <c r="D56" s="41"/>
      <c r="E56" s="41"/>
      <c r="F56" s="41"/>
      <c r="G56" s="41"/>
      <c r="H56" s="41"/>
      <c r="I56" s="41"/>
      <c r="J56" s="114">
        <f>J77</f>
        <v>0</v>
      </c>
      <c r="K56" s="44"/>
      <c r="AU56" s="25" t="s">
        <v>168</v>
      </c>
    </row>
    <row r="57" spans="2:47" s="8" customFormat="1" ht="24.9" customHeight="1">
      <c r="B57" s="128"/>
      <c r="C57" s="129"/>
      <c r="D57" s="130" t="s">
        <v>1599</v>
      </c>
      <c r="E57" s="131"/>
      <c r="F57" s="131"/>
      <c r="G57" s="131"/>
      <c r="H57" s="131"/>
      <c r="I57" s="131"/>
      <c r="J57" s="132">
        <f>J78</f>
        <v>0</v>
      </c>
      <c r="K57" s="133"/>
    </row>
    <row r="58" spans="2:47" s="1" customFormat="1" ht="21.75" customHeight="1">
      <c r="B58" s="40"/>
      <c r="C58" s="41"/>
      <c r="D58" s="41"/>
      <c r="E58" s="41"/>
      <c r="F58" s="41"/>
      <c r="G58" s="41"/>
      <c r="H58" s="41"/>
      <c r="I58" s="41"/>
      <c r="J58" s="41"/>
      <c r="K58" s="44"/>
    </row>
    <row r="59" spans="2:47" s="1" customFormat="1" ht="6.9" customHeight="1">
      <c r="B59" s="55"/>
      <c r="C59" s="56"/>
      <c r="D59" s="56"/>
      <c r="E59" s="56"/>
      <c r="F59" s="56"/>
      <c r="G59" s="56"/>
      <c r="H59" s="56"/>
      <c r="I59" s="56"/>
      <c r="J59" s="56"/>
      <c r="K59" s="57"/>
    </row>
    <row r="63" spans="2:47" s="1" customFormat="1" ht="6.9" customHeight="1">
      <c r="B63" s="58"/>
      <c r="C63" s="59"/>
      <c r="D63" s="59"/>
      <c r="E63" s="59"/>
      <c r="F63" s="59"/>
      <c r="G63" s="59"/>
      <c r="H63" s="59"/>
      <c r="I63" s="59"/>
      <c r="J63" s="59"/>
      <c r="K63" s="59"/>
      <c r="L63" s="40"/>
    </row>
    <row r="64" spans="2:47" s="1" customFormat="1" ht="36.9" customHeight="1">
      <c r="B64" s="40"/>
      <c r="C64" s="60" t="s">
        <v>176</v>
      </c>
      <c r="L64" s="40"/>
    </row>
    <row r="65" spans="2:65" s="1" customFormat="1" ht="6.9" customHeight="1">
      <c r="B65" s="40"/>
      <c r="L65" s="40"/>
    </row>
    <row r="66" spans="2:65" s="1" customFormat="1" ht="14.4" customHeight="1">
      <c r="B66" s="40"/>
      <c r="C66" s="62" t="s">
        <v>17</v>
      </c>
      <c r="L66" s="40"/>
    </row>
    <row r="67" spans="2:65" s="1" customFormat="1" ht="16.5" customHeight="1">
      <c r="B67" s="40"/>
      <c r="E67" s="339" t="str">
        <f>E7</f>
        <v>ZÁZEMÍ PRO VPP V OSTRAVĚ – PORUBĚ</v>
      </c>
      <c r="F67" s="340"/>
      <c r="G67" s="340"/>
      <c r="H67" s="340"/>
      <c r="L67" s="40"/>
    </row>
    <row r="68" spans="2:65" s="1" customFormat="1" ht="14.4" customHeight="1">
      <c r="B68" s="40"/>
      <c r="C68" s="62" t="s">
        <v>162</v>
      </c>
      <c r="L68" s="40"/>
    </row>
    <row r="69" spans="2:65" s="1" customFormat="1" ht="17.25" customHeight="1">
      <c r="B69" s="40"/>
      <c r="E69" s="314" t="str">
        <f>E9</f>
        <v>IO 03 - PŘÍPOJKA HORKOVODU</v>
      </c>
      <c r="F69" s="341"/>
      <c r="G69" s="341"/>
      <c r="H69" s="341"/>
      <c r="L69" s="40"/>
    </row>
    <row r="70" spans="2:65" s="1" customFormat="1" ht="6.9" customHeight="1">
      <c r="B70" s="40"/>
      <c r="L70" s="40"/>
    </row>
    <row r="71" spans="2:65" s="1" customFormat="1" ht="18" customHeight="1">
      <c r="B71" s="40"/>
      <c r="C71" s="62" t="s">
        <v>23</v>
      </c>
      <c r="F71" s="140" t="str">
        <f>F12</f>
        <v>Ostrava</v>
      </c>
      <c r="I71" s="62" t="s">
        <v>25</v>
      </c>
      <c r="J71" s="66" t="str">
        <f>IF(J12="","",J12)</f>
        <v>24. 2. 2018</v>
      </c>
      <c r="L71" s="40"/>
    </row>
    <row r="72" spans="2:65" s="1" customFormat="1" ht="6.9" customHeight="1">
      <c r="B72" s="40"/>
      <c r="L72" s="40"/>
    </row>
    <row r="73" spans="2:65" s="1" customFormat="1" ht="13.2">
      <c r="B73" s="40"/>
      <c r="C73" s="62" t="s">
        <v>31</v>
      </c>
      <c r="F73" s="140" t="str">
        <f>E15</f>
        <v>SMO MO Poruba</v>
      </c>
      <c r="I73" s="62" t="s">
        <v>37</v>
      </c>
      <c r="J73" s="140" t="str">
        <f>E21</f>
        <v>PROJEKTSTUDIO EUCZ, s.r.o.</v>
      </c>
      <c r="L73" s="40"/>
    </row>
    <row r="74" spans="2:65" s="1" customFormat="1" ht="14.4" customHeight="1">
      <c r="B74" s="40"/>
      <c r="C74" s="62" t="s">
        <v>35</v>
      </c>
      <c r="F74" s="140" t="str">
        <f>IF(E18="","",E18)</f>
        <v>Na základě výběrového řízení</v>
      </c>
      <c r="L74" s="40"/>
    </row>
    <row r="75" spans="2:65" s="1" customFormat="1" ht="10.35" customHeight="1">
      <c r="B75" s="40"/>
      <c r="L75" s="40"/>
    </row>
    <row r="76" spans="2:65" s="10" customFormat="1" ht="29.25" customHeight="1">
      <c r="B76" s="141"/>
      <c r="C76" s="142" t="s">
        <v>177</v>
      </c>
      <c r="D76" s="143" t="s">
        <v>61</v>
      </c>
      <c r="E76" s="143" t="s">
        <v>57</v>
      </c>
      <c r="F76" s="143" t="s">
        <v>178</v>
      </c>
      <c r="G76" s="143" t="s">
        <v>179</v>
      </c>
      <c r="H76" s="143" t="s">
        <v>180</v>
      </c>
      <c r="I76" s="143" t="s">
        <v>181</v>
      </c>
      <c r="J76" s="143" t="s">
        <v>166</v>
      </c>
      <c r="K76" s="144" t="s">
        <v>182</v>
      </c>
      <c r="L76" s="141"/>
      <c r="M76" s="72" t="s">
        <v>183</v>
      </c>
      <c r="N76" s="73" t="s">
        <v>46</v>
      </c>
      <c r="O76" s="73" t="s">
        <v>184</v>
      </c>
      <c r="P76" s="73" t="s">
        <v>185</v>
      </c>
      <c r="Q76" s="73" t="s">
        <v>186</v>
      </c>
      <c r="R76" s="73" t="s">
        <v>187</v>
      </c>
      <c r="S76" s="73" t="s">
        <v>188</v>
      </c>
      <c r="T76" s="74" t="s">
        <v>189</v>
      </c>
    </row>
    <row r="77" spans="2:65" s="1" customFormat="1" ht="29.25" customHeight="1">
      <c r="B77" s="40"/>
      <c r="C77" s="76" t="s">
        <v>167</v>
      </c>
      <c r="J77" s="145">
        <f>BK77</f>
        <v>0</v>
      </c>
      <c r="L77" s="40"/>
      <c r="M77" s="75"/>
      <c r="N77" s="67"/>
      <c r="O77" s="67"/>
      <c r="P77" s="146">
        <f>P78</f>
        <v>0</v>
      </c>
      <c r="Q77" s="67"/>
      <c r="R77" s="146">
        <f>R78</f>
        <v>0</v>
      </c>
      <c r="S77" s="67"/>
      <c r="T77" s="147">
        <f>T78</f>
        <v>0</v>
      </c>
      <c r="AT77" s="25" t="s">
        <v>75</v>
      </c>
      <c r="AU77" s="25" t="s">
        <v>168</v>
      </c>
      <c r="BK77" s="148">
        <f>BK78</f>
        <v>0</v>
      </c>
    </row>
    <row r="78" spans="2:65" s="11" customFormat="1" ht="37.35" customHeight="1">
      <c r="B78" s="149"/>
      <c r="D78" s="150" t="s">
        <v>75</v>
      </c>
      <c r="E78" s="151" t="s">
        <v>1473</v>
      </c>
      <c r="F78" s="151" t="s">
        <v>1600</v>
      </c>
      <c r="J78" s="152">
        <f>BK78</f>
        <v>0</v>
      </c>
      <c r="L78" s="149"/>
      <c r="M78" s="153"/>
      <c r="N78" s="154"/>
      <c r="O78" s="154"/>
      <c r="P78" s="155">
        <f>P79</f>
        <v>0</v>
      </c>
      <c r="Q78" s="154"/>
      <c r="R78" s="155">
        <f>R79</f>
        <v>0</v>
      </c>
      <c r="S78" s="154"/>
      <c r="T78" s="156">
        <f>T79</f>
        <v>0</v>
      </c>
      <c r="AR78" s="150" t="s">
        <v>211</v>
      </c>
      <c r="AT78" s="157" t="s">
        <v>75</v>
      </c>
      <c r="AU78" s="157" t="s">
        <v>76</v>
      </c>
      <c r="AY78" s="150" t="s">
        <v>192</v>
      </c>
      <c r="BK78" s="158">
        <f>BK79</f>
        <v>0</v>
      </c>
    </row>
    <row r="79" spans="2:65" s="1" customFormat="1" ht="16.5" customHeight="1">
      <c r="B79" s="161"/>
      <c r="C79" s="162" t="s">
        <v>83</v>
      </c>
      <c r="D79" s="162" t="s">
        <v>195</v>
      </c>
      <c r="E79" s="163" t="s">
        <v>1474</v>
      </c>
      <c r="F79" s="164" t="s">
        <v>1604</v>
      </c>
      <c r="G79" s="165" t="s">
        <v>198</v>
      </c>
      <c r="H79" s="166">
        <v>1</v>
      </c>
      <c r="I79" s="167"/>
      <c r="J79" s="167">
        <f>ROUND(I79*H79,2)</f>
        <v>0</v>
      </c>
      <c r="K79" s="164" t="s">
        <v>5</v>
      </c>
      <c r="L79" s="40"/>
      <c r="M79" s="168" t="s">
        <v>5</v>
      </c>
      <c r="N79" s="218" t="s">
        <v>47</v>
      </c>
      <c r="O79" s="219">
        <v>0</v>
      </c>
      <c r="P79" s="219">
        <f>O79*H79</f>
        <v>0</v>
      </c>
      <c r="Q79" s="219">
        <v>0</v>
      </c>
      <c r="R79" s="219">
        <f>Q79*H79</f>
        <v>0</v>
      </c>
      <c r="S79" s="219">
        <v>0</v>
      </c>
      <c r="T79" s="220">
        <f>S79*H79</f>
        <v>0</v>
      </c>
      <c r="AR79" s="25" t="s">
        <v>1436</v>
      </c>
      <c r="AT79" s="25" t="s">
        <v>195</v>
      </c>
      <c r="AU79" s="25" t="s">
        <v>83</v>
      </c>
      <c r="AY79" s="25" t="s">
        <v>192</v>
      </c>
      <c r="BE79" s="172">
        <f>IF(N79="základní",J79,0)</f>
        <v>0</v>
      </c>
      <c r="BF79" s="172">
        <f>IF(N79="snížená",J79,0)</f>
        <v>0</v>
      </c>
      <c r="BG79" s="172">
        <f>IF(N79="zákl. přenesená",J79,0)</f>
        <v>0</v>
      </c>
      <c r="BH79" s="172">
        <f>IF(N79="sníž. přenesená",J79,0)</f>
        <v>0</v>
      </c>
      <c r="BI79" s="172">
        <f>IF(N79="nulová",J79,0)</f>
        <v>0</v>
      </c>
      <c r="BJ79" s="25" t="s">
        <v>83</v>
      </c>
      <c r="BK79" s="172">
        <f>ROUND(I79*H79,2)</f>
        <v>0</v>
      </c>
      <c r="BL79" s="25" t="s">
        <v>1436</v>
      </c>
      <c r="BM79" s="25" t="s">
        <v>1605</v>
      </c>
    </row>
    <row r="80" spans="2:65" s="1" customFormat="1" ht="6.9" customHeight="1">
      <c r="B80" s="55"/>
      <c r="C80" s="56"/>
      <c r="D80" s="56"/>
      <c r="E80" s="56"/>
      <c r="F80" s="56"/>
      <c r="G80" s="56"/>
      <c r="H80" s="56"/>
      <c r="I80" s="56"/>
      <c r="J80" s="56"/>
      <c r="K80" s="56"/>
      <c r="L80" s="40"/>
    </row>
  </sheetData>
  <autoFilter ref="C76:K79"/>
  <mergeCells count="10">
    <mergeCell ref="J51:J52"/>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0"/>
  <sheetViews>
    <sheetView showGridLines="0" workbookViewId="0">
      <pane ySplit="1" topLeftCell="A74" activePane="bottomLeft" state="frozen"/>
      <selection pane="bottomLeft" activeCell="I79" sqref="I79"/>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137</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s="1" customFormat="1" ht="13.2">
      <c r="B8" s="40"/>
      <c r="C8" s="41"/>
      <c r="D8" s="37" t="s">
        <v>162</v>
      </c>
      <c r="E8" s="41"/>
      <c r="F8" s="41"/>
      <c r="G8" s="41"/>
      <c r="H8" s="41"/>
      <c r="I8" s="41"/>
      <c r="J8" s="41"/>
      <c r="K8" s="44"/>
    </row>
    <row r="9" spans="1:70" s="1" customFormat="1" ht="36.9" customHeight="1">
      <c r="B9" s="40"/>
      <c r="C9" s="41"/>
      <c r="D9" s="41"/>
      <c r="E9" s="345" t="s">
        <v>1606</v>
      </c>
      <c r="F9" s="346"/>
      <c r="G9" s="346"/>
      <c r="H9" s="346"/>
      <c r="I9" s="41"/>
      <c r="J9" s="41"/>
      <c r="K9" s="44"/>
    </row>
    <row r="10" spans="1:70" s="1" customFormat="1">
      <c r="B10" s="40"/>
      <c r="C10" s="41"/>
      <c r="D10" s="41"/>
      <c r="E10" s="41"/>
      <c r="F10" s="41"/>
      <c r="G10" s="41"/>
      <c r="H10" s="41"/>
      <c r="I10" s="41"/>
      <c r="J10" s="41"/>
      <c r="K10" s="44"/>
    </row>
    <row r="11" spans="1:70" s="1" customFormat="1" ht="14.4" customHeight="1">
      <c r="B11" s="40"/>
      <c r="C11" s="41"/>
      <c r="D11" s="37" t="s">
        <v>19</v>
      </c>
      <c r="E11" s="41"/>
      <c r="F11" s="35" t="s">
        <v>20</v>
      </c>
      <c r="G11" s="41"/>
      <c r="H11" s="41"/>
      <c r="I11" s="37" t="s">
        <v>21</v>
      </c>
      <c r="J11" s="35" t="s">
        <v>5</v>
      </c>
      <c r="K11" s="44"/>
    </row>
    <row r="12" spans="1:70" s="1" customFormat="1" ht="14.4" customHeight="1">
      <c r="B12" s="40"/>
      <c r="C12" s="41"/>
      <c r="D12" s="37" t="s">
        <v>23</v>
      </c>
      <c r="E12" s="41"/>
      <c r="F12" s="35" t="s">
        <v>24</v>
      </c>
      <c r="G12" s="41"/>
      <c r="H12" s="41"/>
      <c r="I12" s="37" t="s">
        <v>25</v>
      </c>
      <c r="J12" s="108" t="str">
        <f>'Rekapitulace stavby'!AN8</f>
        <v>24. 2. 2018</v>
      </c>
      <c r="K12" s="44"/>
    </row>
    <row r="13" spans="1:70" s="1" customFormat="1" ht="10.8" customHeight="1">
      <c r="B13" s="40"/>
      <c r="C13" s="41"/>
      <c r="D13" s="41"/>
      <c r="E13" s="41"/>
      <c r="F13" s="41"/>
      <c r="G13" s="41"/>
      <c r="H13" s="41"/>
      <c r="I13" s="41"/>
      <c r="J13" s="41"/>
      <c r="K13" s="44"/>
    </row>
    <row r="14" spans="1:70" s="1" customFormat="1" ht="14.4" customHeight="1">
      <c r="B14" s="40"/>
      <c r="C14" s="41"/>
      <c r="D14" s="37" t="s">
        <v>31</v>
      </c>
      <c r="E14" s="41"/>
      <c r="F14" s="41"/>
      <c r="G14" s="41"/>
      <c r="H14" s="41"/>
      <c r="I14" s="37" t="s">
        <v>32</v>
      </c>
      <c r="J14" s="35" t="s">
        <v>5</v>
      </c>
      <c r="K14" s="44"/>
    </row>
    <row r="15" spans="1:70" s="1" customFormat="1" ht="18" customHeight="1">
      <c r="B15" s="40"/>
      <c r="C15" s="41"/>
      <c r="D15" s="41"/>
      <c r="E15" s="35" t="s">
        <v>33</v>
      </c>
      <c r="F15" s="41"/>
      <c r="G15" s="41"/>
      <c r="H15" s="41"/>
      <c r="I15" s="37" t="s">
        <v>34</v>
      </c>
      <c r="J15" s="35" t="s">
        <v>5</v>
      </c>
      <c r="K15" s="44"/>
    </row>
    <row r="16" spans="1:70" s="1" customFormat="1" ht="6.9" customHeight="1">
      <c r="B16" s="40"/>
      <c r="C16" s="41"/>
      <c r="D16" s="41"/>
      <c r="E16" s="41"/>
      <c r="F16" s="41"/>
      <c r="G16" s="41"/>
      <c r="H16" s="41"/>
      <c r="I16" s="41"/>
      <c r="J16" s="41"/>
      <c r="K16" s="44"/>
    </row>
    <row r="17" spans="2:11" s="1" customFormat="1" ht="14.4" customHeight="1">
      <c r="B17" s="40"/>
      <c r="C17" s="41"/>
      <c r="D17" s="37" t="s">
        <v>35</v>
      </c>
      <c r="E17" s="41"/>
      <c r="F17" s="41"/>
      <c r="G17" s="41"/>
      <c r="H17" s="41"/>
      <c r="I17" s="37" t="s">
        <v>32</v>
      </c>
      <c r="J17" s="35" t="s">
        <v>5</v>
      </c>
      <c r="K17" s="44"/>
    </row>
    <row r="18" spans="2:11" s="1" customFormat="1" ht="18" customHeight="1">
      <c r="B18" s="40"/>
      <c r="C18" s="41"/>
      <c r="D18" s="41"/>
      <c r="E18" s="35" t="s">
        <v>36</v>
      </c>
      <c r="F18" s="41"/>
      <c r="G18" s="41"/>
      <c r="H18" s="41"/>
      <c r="I18" s="37" t="s">
        <v>34</v>
      </c>
      <c r="J18" s="35" t="s">
        <v>5</v>
      </c>
      <c r="K18" s="44"/>
    </row>
    <row r="19" spans="2:11" s="1" customFormat="1" ht="6.9" customHeight="1">
      <c r="B19" s="40"/>
      <c r="C19" s="41"/>
      <c r="D19" s="41"/>
      <c r="E19" s="41"/>
      <c r="F19" s="41"/>
      <c r="G19" s="41"/>
      <c r="H19" s="41"/>
      <c r="I19" s="41"/>
      <c r="J19" s="41"/>
      <c r="K19" s="44"/>
    </row>
    <row r="20" spans="2:11" s="1" customFormat="1" ht="14.4" customHeight="1">
      <c r="B20" s="40"/>
      <c r="C20" s="41"/>
      <c r="D20" s="37" t="s">
        <v>37</v>
      </c>
      <c r="E20" s="41"/>
      <c r="F20" s="41"/>
      <c r="G20" s="41"/>
      <c r="H20" s="41"/>
      <c r="I20" s="37" t="s">
        <v>32</v>
      </c>
      <c r="J20" s="35" t="s">
        <v>5</v>
      </c>
      <c r="K20" s="44"/>
    </row>
    <row r="21" spans="2:11" s="1" customFormat="1" ht="18" customHeight="1">
      <c r="B21" s="40"/>
      <c r="C21" s="41"/>
      <c r="D21" s="41"/>
      <c r="E21" s="35" t="s">
        <v>38</v>
      </c>
      <c r="F21" s="41"/>
      <c r="G21" s="41"/>
      <c r="H21" s="41"/>
      <c r="I21" s="37" t="s">
        <v>34</v>
      </c>
      <c r="J21" s="35" t="s">
        <v>5</v>
      </c>
      <c r="K21" s="44"/>
    </row>
    <row r="22" spans="2:11" s="1" customFormat="1" ht="6.9" customHeight="1">
      <c r="B22" s="40"/>
      <c r="C22" s="41"/>
      <c r="D22" s="41"/>
      <c r="E22" s="41"/>
      <c r="F22" s="41"/>
      <c r="G22" s="41"/>
      <c r="H22" s="41"/>
      <c r="I22" s="41"/>
      <c r="J22" s="41"/>
      <c r="K22" s="44"/>
    </row>
    <row r="23" spans="2:11" s="1" customFormat="1" ht="14.4" customHeight="1">
      <c r="B23" s="40"/>
      <c r="C23" s="41"/>
      <c r="D23" s="37" t="s">
        <v>40</v>
      </c>
      <c r="E23" s="41"/>
      <c r="F23" s="41"/>
      <c r="G23" s="41"/>
      <c r="H23" s="41"/>
      <c r="I23" s="41"/>
      <c r="J23" s="41"/>
      <c r="K23" s="44"/>
    </row>
    <row r="24" spans="2:11" s="7" customFormat="1" ht="16.5" customHeight="1">
      <c r="B24" s="109"/>
      <c r="C24" s="110"/>
      <c r="D24" s="110"/>
      <c r="E24" s="303" t="s">
        <v>5</v>
      </c>
      <c r="F24" s="303"/>
      <c r="G24" s="303"/>
      <c r="H24" s="303"/>
      <c r="I24" s="110"/>
      <c r="J24" s="110"/>
      <c r="K24" s="111"/>
    </row>
    <row r="25" spans="2:11" s="1" customFormat="1" ht="6.9" customHeight="1">
      <c r="B25" s="40"/>
      <c r="C25" s="41"/>
      <c r="D25" s="41"/>
      <c r="E25" s="41"/>
      <c r="F25" s="41"/>
      <c r="G25" s="41"/>
      <c r="H25" s="41"/>
      <c r="I25" s="41"/>
      <c r="J25" s="41"/>
      <c r="K25" s="44"/>
    </row>
    <row r="26" spans="2:11" s="1" customFormat="1" ht="6.9" customHeight="1">
      <c r="B26" s="40"/>
      <c r="C26" s="41"/>
      <c r="D26" s="67"/>
      <c r="E26" s="67"/>
      <c r="F26" s="67"/>
      <c r="G26" s="67"/>
      <c r="H26" s="67"/>
      <c r="I26" s="67"/>
      <c r="J26" s="67"/>
      <c r="K26" s="112"/>
    </row>
    <row r="27" spans="2:11" s="1" customFormat="1" ht="25.35" customHeight="1">
      <c r="B27" s="40"/>
      <c r="C27" s="41"/>
      <c r="D27" s="113" t="s">
        <v>42</v>
      </c>
      <c r="E27" s="41"/>
      <c r="F27" s="41"/>
      <c r="G27" s="41"/>
      <c r="H27" s="41"/>
      <c r="I27" s="41"/>
      <c r="J27" s="114">
        <f>ROUND(J77,2)</f>
        <v>0</v>
      </c>
      <c r="K27" s="44"/>
    </row>
    <row r="28" spans="2:11" s="1" customFormat="1" ht="6.9" customHeight="1">
      <c r="B28" s="40"/>
      <c r="C28" s="41"/>
      <c r="D28" s="67"/>
      <c r="E28" s="67"/>
      <c r="F28" s="67"/>
      <c r="G28" s="67"/>
      <c r="H28" s="67"/>
      <c r="I28" s="67"/>
      <c r="J28" s="67"/>
      <c r="K28" s="112"/>
    </row>
    <row r="29" spans="2:11" s="1" customFormat="1" ht="14.4" customHeight="1">
      <c r="B29" s="40"/>
      <c r="C29" s="41"/>
      <c r="D29" s="41"/>
      <c r="E29" s="41"/>
      <c r="F29" s="45" t="s">
        <v>44</v>
      </c>
      <c r="G29" s="41"/>
      <c r="H29" s="41"/>
      <c r="I29" s="45" t="s">
        <v>43</v>
      </c>
      <c r="J29" s="45" t="s">
        <v>45</v>
      </c>
      <c r="K29" s="44"/>
    </row>
    <row r="30" spans="2:11" s="1" customFormat="1" ht="14.4" customHeight="1">
      <c r="B30" s="40"/>
      <c r="C30" s="41"/>
      <c r="D30" s="48" t="s">
        <v>46</v>
      </c>
      <c r="E30" s="48" t="s">
        <v>47</v>
      </c>
      <c r="F30" s="115">
        <f>ROUND(SUM(BE77:BE79), 2)</f>
        <v>0</v>
      </c>
      <c r="G30" s="41"/>
      <c r="H30" s="41"/>
      <c r="I30" s="116">
        <v>0.21</v>
      </c>
      <c r="J30" s="115">
        <f>ROUND(ROUND((SUM(BE77:BE79)), 2)*I30, 2)</f>
        <v>0</v>
      </c>
      <c r="K30" s="44"/>
    </row>
    <row r="31" spans="2:11" s="1" customFormat="1" ht="14.4" customHeight="1">
      <c r="B31" s="40"/>
      <c r="C31" s="41"/>
      <c r="D31" s="41"/>
      <c r="E31" s="48" t="s">
        <v>48</v>
      </c>
      <c r="F31" s="115">
        <f>ROUND(SUM(BF77:BF79), 2)</f>
        <v>0</v>
      </c>
      <c r="G31" s="41"/>
      <c r="H31" s="41"/>
      <c r="I31" s="116">
        <v>0.15</v>
      </c>
      <c r="J31" s="115">
        <f>ROUND(ROUND((SUM(BF77:BF79)), 2)*I31, 2)</f>
        <v>0</v>
      </c>
      <c r="K31" s="44"/>
    </row>
    <row r="32" spans="2:11" s="1" customFormat="1" ht="14.4" hidden="1" customHeight="1">
      <c r="B32" s="40"/>
      <c r="C32" s="41"/>
      <c r="D32" s="41"/>
      <c r="E32" s="48" t="s">
        <v>49</v>
      </c>
      <c r="F32" s="115">
        <f>ROUND(SUM(BG77:BG79), 2)</f>
        <v>0</v>
      </c>
      <c r="G32" s="41"/>
      <c r="H32" s="41"/>
      <c r="I32" s="116">
        <v>0.21</v>
      </c>
      <c r="J32" s="115">
        <v>0</v>
      </c>
      <c r="K32" s="44"/>
    </row>
    <row r="33" spans="2:11" s="1" customFormat="1" ht="14.4" hidden="1" customHeight="1">
      <c r="B33" s="40"/>
      <c r="C33" s="41"/>
      <c r="D33" s="41"/>
      <c r="E33" s="48" t="s">
        <v>50</v>
      </c>
      <c r="F33" s="115">
        <f>ROUND(SUM(BH77:BH79), 2)</f>
        <v>0</v>
      </c>
      <c r="G33" s="41"/>
      <c r="H33" s="41"/>
      <c r="I33" s="116">
        <v>0.15</v>
      </c>
      <c r="J33" s="115">
        <v>0</v>
      </c>
      <c r="K33" s="44"/>
    </row>
    <row r="34" spans="2:11" s="1" customFormat="1" ht="14.4" hidden="1" customHeight="1">
      <c r="B34" s="40"/>
      <c r="C34" s="41"/>
      <c r="D34" s="41"/>
      <c r="E34" s="48" t="s">
        <v>51</v>
      </c>
      <c r="F34" s="115">
        <f>ROUND(SUM(BI77:BI79), 2)</f>
        <v>0</v>
      </c>
      <c r="G34" s="41"/>
      <c r="H34" s="41"/>
      <c r="I34" s="116">
        <v>0</v>
      </c>
      <c r="J34" s="115">
        <v>0</v>
      </c>
      <c r="K34" s="44"/>
    </row>
    <row r="35" spans="2:11" s="1" customFormat="1" ht="6.9" customHeight="1">
      <c r="B35" s="40"/>
      <c r="C35" s="41"/>
      <c r="D35" s="41"/>
      <c r="E35" s="41"/>
      <c r="F35" s="41"/>
      <c r="G35" s="41"/>
      <c r="H35" s="41"/>
      <c r="I35" s="41"/>
      <c r="J35" s="41"/>
      <c r="K35" s="44"/>
    </row>
    <row r="36" spans="2:11" s="1" customFormat="1" ht="25.35" customHeight="1">
      <c r="B36" s="40"/>
      <c r="C36" s="117"/>
      <c r="D36" s="118" t="s">
        <v>52</v>
      </c>
      <c r="E36" s="70"/>
      <c r="F36" s="70"/>
      <c r="G36" s="119" t="s">
        <v>53</v>
      </c>
      <c r="H36" s="120" t="s">
        <v>54</v>
      </c>
      <c r="I36" s="70"/>
      <c r="J36" s="121">
        <f>SUM(J27:J34)</f>
        <v>0</v>
      </c>
      <c r="K36" s="122"/>
    </row>
    <row r="37" spans="2:11" s="1" customFormat="1" ht="14.4" customHeight="1">
      <c r="B37" s="55"/>
      <c r="C37" s="56"/>
      <c r="D37" s="56"/>
      <c r="E37" s="56"/>
      <c r="F37" s="56"/>
      <c r="G37" s="56"/>
      <c r="H37" s="56"/>
      <c r="I37" s="56"/>
      <c r="J37" s="56"/>
      <c r="K37" s="57"/>
    </row>
    <row r="41" spans="2:11" s="1" customFormat="1" ht="6.9" customHeight="1">
      <c r="B41" s="58"/>
      <c r="C41" s="59"/>
      <c r="D41" s="59"/>
      <c r="E41" s="59"/>
      <c r="F41" s="59"/>
      <c r="G41" s="59"/>
      <c r="H41" s="59"/>
      <c r="I41" s="59"/>
      <c r="J41" s="59"/>
      <c r="K41" s="123"/>
    </row>
    <row r="42" spans="2:11" s="1" customFormat="1" ht="36.9" customHeight="1">
      <c r="B42" s="40"/>
      <c r="C42" s="31" t="s">
        <v>164</v>
      </c>
      <c r="D42" s="41"/>
      <c r="E42" s="41"/>
      <c r="F42" s="41"/>
      <c r="G42" s="41"/>
      <c r="H42" s="41"/>
      <c r="I42" s="41"/>
      <c r="J42" s="41"/>
      <c r="K42" s="44"/>
    </row>
    <row r="43" spans="2:11" s="1" customFormat="1" ht="6.9" customHeight="1">
      <c r="B43" s="40"/>
      <c r="C43" s="41"/>
      <c r="D43" s="41"/>
      <c r="E43" s="41"/>
      <c r="F43" s="41"/>
      <c r="G43" s="41"/>
      <c r="H43" s="41"/>
      <c r="I43" s="41"/>
      <c r="J43" s="41"/>
      <c r="K43" s="44"/>
    </row>
    <row r="44" spans="2:11" s="1" customFormat="1" ht="14.4" customHeight="1">
      <c r="B44" s="40"/>
      <c r="C44" s="37" t="s">
        <v>17</v>
      </c>
      <c r="D44" s="41"/>
      <c r="E44" s="41"/>
      <c r="F44" s="41"/>
      <c r="G44" s="41"/>
      <c r="H44" s="41"/>
      <c r="I44" s="41"/>
      <c r="J44" s="41"/>
      <c r="K44" s="44"/>
    </row>
    <row r="45" spans="2:11" s="1" customFormat="1" ht="16.5" customHeight="1">
      <c r="B45" s="40"/>
      <c r="C45" s="41"/>
      <c r="D45" s="41"/>
      <c r="E45" s="343" t="str">
        <f>E7</f>
        <v>ZÁZEMÍ PRO VPP V OSTRAVĚ – PORUBĚ</v>
      </c>
      <c r="F45" s="344"/>
      <c r="G45" s="344"/>
      <c r="H45" s="344"/>
      <c r="I45" s="41"/>
      <c r="J45" s="41"/>
      <c r="K45" s="44"/>
    </row>
    <row r="46" spans="2:11" s="1" customFormat="1" ht="14.4" customHeight="1">
      <c r="B46" s="40"/>
      <c r="C46" s="37" t="s">
        <v>162</v>
      </c>
      <c r="D46" s="41"/>
      <c r="E46" s="41"/>
      <c r="F46" s="41"/>
      <c r="G46" s="41"/>
      <c r="H46" s="41"/>
      <c r="I46" s="41"/>
      <c r="J46" s="41"/>
      <c r="K46" s="44"/>
    </row>
    <row r="47" spans="2:11" s="1" customFormat="1" ht="17.25" customHeight="1">
      <c r="B47" s="40"/>
      <c r="C47" s="41"/>
      <c r="D47" s="41"/>
      <c r="E47" s="345" t="str">
        <f>E9</f>
        <v>IO 04.1 - PRODLOUŽENÍ VODOVODU</v>
      </c>
      <c r="F47" s="346"/>
      <c r="G47" s="346"/>
      <c r="H47" s="346"/>
      <c r="I47" s="41"/>
      <c r="J47" s="41"/>
      <c r="K47" s="44"/>
    </row>
    <row r="48" spans="2:11" s="1" customFormat="1" ht="6.9" customHeight="1">
      <c r="B48" s="40"/>
      <c r="C48" s="41"/>
      <c r="D48" s="41"/>
      <c r="E48" s="41"/>
      <c r="F48" s="41"/>
      <c r="G48" s="41"/>
      <c r="H48" s="41"/>
      <c r="I48" s="41"/>
      <c r="J48" s="41"/>
      <c r="K48" s="44"/>
    </row>
    <row r="49" spans="2:47" s="1" customFormat="1" ht="18" customHeight="1">
      <c r="B49" s="40"/>
      <c r="C49" s="37" t="s">
        <v>23</v>
      </c>
      <c r="D49" s="41"/>
      <c r="E49" s="41"/>
      <c r="F49" s="35" t="str">
        <f>F12</f>
        <v>Ostrava</v>
      </c>
      <c r="G49" s="41"/>
      <c r="H49" s="41"/>
      <c r="I49" s="37" t="s">
        <v>25</v>
      </c>
      <c r="J49" s="108" t="str">
        <f>IF(J12="","",J12)</f>
        <v>24. 2. 2018</v>
      </c>
      <c r="K49" s="44"/>
    </row>
    <row r="50" spans="2:47" s="1" customFormat="1" ht="6.9" customHeight="1">
      <c r="B50" s="40"/>
      <c r="C50" s="41"/>
      <c r="D50" s="41"/>
      <c r="E50" s="41"/>
      <c r="F50" s="41"/>
      <c r="G50" s="41"/>
      <c r="H50" s="41"/>
      <c r="I50" s="41"/>
      <c r="J50" s="41"/>
      <c r="K50" s="44"/>
    </row>
    <row r="51" spans="2:47" s="1" customFormat="1" ht="13.2">
      <c r="B51" s="40"/>
      <c r="C51" s="37" t="s">
        <v>31</v>
      </c>
      <c r="D51" s="41"/>
      <c r="E51" s="41"/>
      <c r="F51" s="35" t="str">
        <f>E15</f>
        <v>SMO MO Poruba</v>
      </c>
      <c r="G51" s="41"/>
      <c r="H51" s="41"/>
      <c r="I51" s="37" t="s">
        <v>37</v>
      </c>
      <c r="J51" s="303" t="str">
        <f>E21</f>
        <v>PROJEKTSTUDIO EUCZ, s.r.o.</v>
      </c>
      <c r="K51" s="44"/>
    </row>
    <row r="52" spans="2:47" s="1" customFormat="1" ht="14.4" customHeight="1">
      <c r="B52" s="40"/>
      <c r="C52" s="37" t="s">
        <v>35</v>
      </c>
      <c r="D52" s="41"/>
      <c r="E52" s="41"/>
      <c r="F52" s="35" t="str">
        <f>IF(E18="","",E18)</f>
        <v>Na základě výběrového řízení</v>
      </c>
      <c r="G52" s="41"/>
      <c r="H52" s="41"/>
      <c r="I52" s="41"/>
      <c r="J52" s="338"/>
      <c r="K52" s="44"/>
    </row>
    <row r="53" spans="2:47" s="1" customFormat="1" ht="10.35" customHeight="1">
      <c r="B53" s="40"/>
      <c r="C53" s="41"/>
      <c r="D53" s="41"/>
      <c r="E53" s="41"/>
      <c r="F53" s="41"/>
      <c r="G53" s="41"/>
      <c r="H53" s="41"/>
      <c r="I53" s="41"/>
      <c r="J53" s="41"/>
      <c r="K53" s="44"/>
    </row>
    <row r="54" spans="2:47" s="1" customFormat="1" ht="29.25" customHeight="1">
      <c r="B54" s="40"/>
      <c r="C54" s="124" t="s">
        <v>165</v>
      </c>
      <c r="D54" s="117"/>
      <c r="E54" s="117"/>
      <c r="F54" s="117"/>
      <c r="G54" s="117"/>
      <c r="H54" s="117"/>
      <c r="I54" s="117"/>
      <c r="J54" s="125" t="s">
        <v>166</v>
      </c>
      <c r="K54" s="126"/>
    </row>
    <row r="55" spans="2:47" s="1" customFormat="1" ht="10.35" customHeight="1">
      <c r="B55" s="40"/>
      <c r="C55" s="41"/>
      <c r="D55" s="41"/>
      <c r="E55" s="41"/>
      <c r="F55" s="41"/>
      <c r="G55" s="41"/>
      <c r="H55" s="41"/>
      <c r="I55" s="41"/>
      <c r="J55" s="41"/>
      <c r="K55" s="44"/>
    </row>
    <row r="56" spans="2:47" s="1" customFormat="1" ht="29.25" customHeight="1">
      <c r="B56" s="40"/>
      <c r="C56" s="127" t="s">
        <v>167</v>
      </c>
      <c r="D56" s="41"/>
      <c r="E56" s="41"/>
      <c r="F56" s="41"/>
      <c r="G56" s="41"/>
      <c r="H56" s="41"/>
      <c r="I56" s="41"/>
      <c r="J56" s="114">
        <f>J77</f>
        <v>0</v>
      </c>
      <c r="K56" s="44"/>
      <c r="AU56" s="25" t="s">
        <v>168</v>
      </c>
    </row>
    <row r="57" spans="2:47" s="8" customFormat="1" ht="24.9" customHeight="1">
      <c r="B57" s="128"/>
      <c r="C57" s="129"/>
      <c r="D57" s="130" t="s">
        <v>1599</v>
      </c>
      <c r="E57" s="131"/>
      <c r="F57" s="131"/>
      <c r="G57" s="131"/>
      <c r="H57" s="131"/>
      <c r="I57" s="131"/>
      <c r="J57" s="132">
        <f>J78</f>
        <v>0</v>
      </c>
      <c r="K57" s="133"/>
    </row>
    <row r="58" spans="2:47" s="1" customFormat="1" ht="21.75" customHeight="1">
      <c r="B58" s="40"/>
      <c r="C58" s="41"/>
      <c r="D58" s="41"/>
      <c r="E58" s="41"/>
      <c r="F58" s="41"/>
      <c r="G58" s="41"/>
      <c r="H58" s="41"/>
      <c r="I58" s="41"/>
      <c r="J58" s="41"/>
      <c r="K58" s="44"/>
    </row>
    <row r="59" spans="2:47" s="1" customFormat="1" ht="6.9" customHeight="1">
      <c r="B59" s="55"/>
      <c r="C59" s="56"/>
      <c r="D59" s="56"/>
      <c r="E59" s="56"/>
      <c r="F59" s="56"/>
      <c r="G59" s="56"/>
      <c r="H59" s="56"/>
      <c r="I59" s="56"/>
      <c r="J59" s="56"/>
      <c r="K59" s="57"/>
    </row>
    <row r="63" spans="2:47" s="1" customFormat="1" ht="6.9" customHeight="1">
      <c r="B63" s="58"/>
      <c r="C63" s="59"/>
      <c r="D63" s="59"/>
      <c r="E63" s="59"/>
      <c r="F63" s="59"/>
      <c r="G63" s="59"/>
      <c r="H63" s="59"/>
      <c r="I63" s="59"/>
      <c r="J63" s="59"/>
      <c r="K63" s="59"/>
      <c r="L63" s="40"/>
    </row>
    <row r="64" spans="2:47" s="1" customFormat="1" ht="36.9" customHeight="1">
      <c r="B64" s="40"/>
      <c r="C64" s="60" t="s">
        <v>176</v>
      </c>
      <c r="L64" s="40"/>
    </row>
    <row r="65" spans="2:65" s="1" customFormat="1" ht="6.9" customHeight="1">
      <c r="B65" s="40"/>
      <c r="L65" s="40"/>
    </row>
    <row r="66" spans="2:65" s="1" customFormat="1" ht="14.4" customHeight="1">
      <c r="B66" s="40"/>
      <c r="C66" s="62" t="s">
        <v>17</v>
      </c>
      <c r="L66" s="40"/>
    </row>
    <row r="67" spans="2:65" s="1" customFormat="1" ht="16.5" customHeight="1">
      <c r="B67" s="40"/>
      <c r="E67" s="339" t="str">
        <f>E7</f>
        <v>ZÁZEMÍ PRO VPP V OSTRAVĚ – PORUBĚ</v>
      </c>
      <c r="F67" s="340"/>
      <c r="G67" s="340"/>
      <c r="H67" s="340"/>
      <c r="L67" s="40"/>
    </row>
    <row r="68" spans="2:65" s="1" customFormat="1" ht="14.4" customHeight="1">
      <c r="B68" s="40"/>
      <c r="C68" s="62" t="s">
        <v>162</v>
      </c>
      <c r="L68" s="40"/>
    </row>
    <row r="69" spans="2:65" s="1" customFormat="1" ht="17.25" customHeight="1">
      <c r="B69" s="40"/>
      <c r="E69" s="314" t="str">
        <f>E9</f>
        <v>IO 04.1 - PRODLOUŽENÍ VODOVODU</v>
      </c>
      <c r="F69" s="341"/>
      <c r="G69" s="341"/>
      <c r="H69" s="341"/>
      <c r="L69" s="40"/>
    </row>
    <row r="70" spans="2:65" s="1" customFormat="1" ht="6.9" customHeight="1">
      <c r="B70" s="40"/>
      <c r="L70" s="40"/>
    </row>
    <row r="71" spans="2:65" s="1" customFormat="1" ht="18" customHeight="1">
      <c r="B71" s="40"/>
      <c r="C71" s="62" t="s">
        <v>23</v>
      </c>
      <c r="F71" s="140" t="str">
        <f>F12</f>
        <v>Ostrava</v>
      </c>
      <c r="I71" s="62" t="s">
        <v>25</v>
      </c>
      <c r="J71" s="66" t="str">
        <f>IF(J12="","",J12)</f>
        <v>24. 2. 2018</v>
      </c>
      <c r="L71" s="40"/>
    </row>
    <row r="72" spans="2:65" s="1" customFormat="1" ht="6.9" customHeight="1">
      <c r="B72" s="40"/>
      <c r="L72" s="40"/>
    </row>
    <row r="73" spans="2:65" s="1" customFormat="1" ht="13.2">
      <c r="B73" s="40"/>
      <c r="C73" s="62" t="s">
        <v>31</v>
      </c>
      <c r="F73" s="140" t="str">
        <f>E15</f>
        <v>SMO MO Poruba</v>
      </c>
      <c r="I73" s="62" t="s">
        <v>37</v>
      </c>
      <c r="J73" s="140" t="str">
        <f>E21</f>
        <v>PROJEKTSTUDIO EUCZ, s.r.o.</v>
      </c>
      <c r="L73" s="40"/>
    </row>
    <row r="74" spans="2:65" s="1" customFormat="1" ht="14.4" customHeight="1">
      <c r="B74" s="40"/>
      <c r="C74" s="62" t="s">
        <v>35</v>
      </c>
      <c r="F74" s="140" t="str">
        <f>IF(E18="","",E18)</f>
        <v>Na základě výběrového řízení</v>
      </c>
      <c r="L74" s="40"/>
    </row>
    <row r="75" spans="2:65" s="1" customFormat="1" ht="10.35" customHeight="1">
      <c r="B75" s="40"/>
      <c r="L75" s="40"/>
    </row>
    <row r="76" spans="2:65" s="10" customFormat="1" ht="29.25" customHeight="1">
      <c r="B76" s="141"/>
      <c r="C76" s="142" t="s">
        <v>177</v>
      </c>
      <c r="D76" s="143" t="s">
        <v>61</v>
      </c>
      <c r="E76" s="143" t="s">
        <v>57</v>
      </c>
      <c r="F76" s="143" t="s">
        <v>178</v>
      </c>
      <c r="G76" s="143" t="s">
        <v>179</v>
      </c>
      <c r="H76" s="143" t="s">
        <v>180</v>
      </c>
      <c r="I76" s="143" t="s">
        <v>181</v>
      </c>
      <c r="J76" s="143" t="s">
        <v>166</v>
      </c>
      <c r="K76" s="144" t="s">
        <v>182</v>
      </c>
      <c r="L76" s="141"/>
      <c r="M76" s="72" t="s">
        <v>183</v>
      </c>
      <c r="N76" s="73" t="s">
        <v>46</v>
      </c>
      <c r="O76" s="73" t="s">
        <v>184</v>
      </c>
      <c r="P76" s="73" t="s">
        <v>185</v>
      </c>
      <c r="Q76" s="73" t="s">
        <v>186</v>
      </c>
      <c r="R76" s="73" t="s">
        <v>187</v>
      </c>
      <c r="S76" s="73" t="s">
        <v>188</v>
      </c>
      <c r="T76" s="74" t="s">
        <v>189</v>
      </c>
    </row>
    <row r="77" spans="2:65" s="1" customFormat="1" ht="29.25" customHeight="1">
      <c r="B77" s="40"/>
      <c r="C77" s="76" t="s">
        <v>167</v>
      </c>
      <c r="J77" s="145">
        <f>BK77</f>
        <v>0</v>
      </c>
      <c r="L77" s="40"/>
      <c r="M77" s="75"/>
      <c r="N77" s="67"/>
      <c r="O77" s="67"/>
      <c r="P77" s="146">
        <f>P78</f>
        <v>0</v>
      </c>
      <c r="Q77" s="67"/>
      <c r="R77" s="146">
        <f>R78</f>
        <v>0</v>
      </c>
      <c r="S77" s="67"/>
      <c r="T77" s="147">
        <f>T78</f>
        <v>0</v>
      </c>
      <c r="AT77" s="25" t="s">
        <v>75</v>
      </c>
      <c r="AU77" s="25" t="s">
        <v>168</v>
      </c>
      <c r="BK77" s="148">
        <f>BK78</f>
        <v>0</v>
      </c>
    </row>
    <row r="78" spans="2:65" s="11" customFormat="1" ht="37.35" customHeight="1">
      <c r="B78" s="149"/>
      <c r="D78" s="150" t="s">
        <v>75</v>
      </c>
      <c r="E78" s="151" t="s">
        <v>1473</v>
      </c>
      <c r="F78" s="151" t="s">
        <v>1600</v>
      </c>
      <c r="J78" s="152">
        <f>BK78</f>
        <v>0</v>
      </c>
      <c r="L78" s="149"/>
      <c r="M78" s="153"/>
      <c r="N78" s="154"/>
      <c r="O78" s="154"/>
      <c r="P78" s="155">
        <f>P79</f>
        <v>0</v>
      </c>
      <c r="Q78" s="154"/>
      <c r="R78" s="155">
        <f>R79</f>
        <v>0</v>
      </c>
      <c r="S78" s="154"/>
      <c r="T78" s="156">
        <f>T79</f>
        <v>0</v>
      </c>
      <c r="AR78" s="150" t="s">
        <v>211</v>
      </c>
      <c r="AT78" s="157" t="s">
        <v>75</v>
      </c>
      <c r="AU78" s="157" t="s">
        <v>76</v>
      </c>
      <c r="AY78" s="150" t="s">
        <v>192</v>
      </c>
      <c r="BK78" s="158">
        <f>BK79</f>
        <v>0</v>
      </c>
    </row>
    <row r="79" spans="2:65" s="1" customFormat="1" ht="16.5" customHeight="1">
      <c r="B79" s="161"/>
      <c r="C79" s="162" t="s">
        <v>83</v>
      </c>
      <c r="D79" s="162" t="s">
        <v>195</v>
      </c>
      <c r="E79" s="163" t="s">
        <v>1474</v>
      </c>
      <c r="F79" s="164" t="s">
        <v>1607</v>
      </c>
      <c r="G79" s="165" t="s">
        <v>198</v>
      </c>
      <c r="H79" s="166">
        <v>1</v>
      </c>
      <c r="I79" s="167"/>
      <c r="J79" s="167">
        <f>ROUND(I79*H79,2)</f>
        <v>0</v>
      </c>
      <c r="K79" s="164" t="s">
        <v>5</v>
      </c>
      <c r="L79" s="40"/>
      <c r="M79" s="168" t="s">
        <v>5</v>
      </c>
      <c r="N79" s="218" t="s">
        <v>47</v>
      </c>
      <c r="O79" s="219">
        <v>0</v>
      </c>
      <c r="P79" s="219">
        <f>O79*H79</f>
        <v>0</v>
      </c>
      <c r="Q79" s="219">
        <v>0</v>
      </c>
      <c r="R79" s="219">
        <f>Q79*H79</f>
        <v>0</v>
      </c>
      <c r="S79" s="219">
        <v>0</v>
      </c>
      <c r="T79" s="220">
        <f>S79*H79</f>
        <v>0</v>
      </c>
      <c r="AR79" s="25" t="s">
        <v>1436</v>
      </c>
      <c r="AT79" s="25" t="s">
        <v>195</v>
      </c>
      <c r="AU79" s="25" t="s">
        <v>83</v>
      </c>
      <c r="AY79" s="25" t="s">
        <v>192</v>
      </c>
      <c r="BE79" s="172">
        <f>IF(N79="základní",J79,0)</f>
        <v>0</v>
      </c>
      <c r="BF79" s="172">
        <f>IF(N79="snížená",J79,0)</f>
        <v>0</v>
      </c>
      <c r="BG79" s="172">
        <f>IF(N79="zákl. přenesená",J79,0)</f>
        <v>0</v>
      </c>
      <c r="BH79" s="172">
        <f>IF(N79="sníž. přenesená",J79,0)</f>
        <v>0</v>
      </c>
      <c r="BI79" s="172">
        <f>IF(N79="nulová",J79,0)</f>
        <v>0</v>
      </c>
      <c r="BJ79" s="25" t="s">
        <v>83</v>
      </c>
      <c r="BK79" s="172">
        <f>ROUND(I79*H79,2)</f>
        <v>0</v>
      </c>
      <c r="BL79" s="25" t="s">
        <v>1436</v>
      </c>
      <c r="BM79" s="25" t="s">
        <v>1608</v>
      </c>
    </row>
    <row r="80" spans="2:65" s="1" customFormat="1" ht="6.9" customHeight="1">
      <c r="B80" s="55"/>
      <c r="C80" s="56"/>
      <c r="D80" s="56"/>
      <c r="E80" s="56"/>
      <c r="F80" s="56"/>
      <c r="G80" s="56"/>
      <c r="H80" s="56"/>
      <c r="I80" s="56"/>
      <c r="J80" s="56"/>
      <c r="K80" s="56"/>
      <c r="L80" s="40"/>
    </row>
  </sheetData>
  <autoFilter ref="C76:K79"/>
  <mergeCells count="10">
    <mergeCell ref="J51:J52"/>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0"/>
  <sheetViews>
    <sheetView showGridLines="0" workbookViewId="0">
      <pane ySplit="1" topLeftCell="A56" activePane="bottomLeft" state="frozen"/>
      <selection pane="bottomLeft" activeCell="I79" sqref="I79"/>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140</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s="1" customFormat="1" ht="13.2">
      <c r="B8" s="40"/>
      <c r="C8" s="41"/>
      <c r="D8" s="37" t="s">
        <v>162</v>
      </c>
      <c r="E8" s="41"/>
      <c r="F8" s="41"/>
      <c r="G8" s="41"/>
      <c r="H8" s="41"/>
      <c r="I8" s="41"/>
      <c r="J8" s="41"/>
      <c r="K8" s="44"/>
    </row>
    <row r="9" spans="1:70" s="1" customFormat="1" ht="36.9" customHeight="1">
      <c r="B9" s="40"/>
      <c r="C9" s="41"/>
      <c r="D9" s="41"/>
      <c r="E9" s="345" t="s">
        <v>1609</v>
      </c>
      <c r="F9" s="346"/>
      <c r="G9" s="346"/>
      <c r="H9" s="346"/>
      <c r="I9" s="41"/>
      <c r="J9" s="41"/>
      <c r="K9" s="44"/>
    </row>
    <row r="10" spans="1:70" s="1" customFormat="1">
      <c r="B10" s="40"/>
      <c r="C10" s="41"/>
      <c r="D10" s="41"/>
      <c r="E10" s="41"/>
      <c r="F10" s="41"/>
      <c r="G10" s="41"/>
      <c r="H10" s="41"/>
      <c r="I10" s="41"/>
      <c r="J10" s="41"/>
      <c r="K10" s="44"/>
    </row>
    <row r="11" spans="1:70" s="1" customFormat="1" ht="14.4" customHeight="1">
      <c r="B11" s="40"/>
      <c r="C11" s="41"/>
      <c r="D11" s="37" t="s">
        <v>19</v>
      </c>
      <c r="E11" s="41"/>
      <c r="F11" s="35" t="s">
        <v>20</v>
      </c>
      <c r="G11" s="41"/>
      <c r="H11" s="41"/>
      <c r="I11" s="37" t="s">
        <v>21</v>
      </c>
      <c r="J11" s="35" t="s">
        <v>5</v>
      </c>
      <c r="K11" s="44"/>
    </row>
    <row r="12" spans="1:70" s="1" customFormat="1" ht="14.4" customHeight="1">
      <c r="B12" s="40"/>
      <c r="C12" s="41"/>
      <c r="D12" s="37" t="s">
        <v>23</v>
      </c>
      <c r="E12" s="41"/>
      <c r="F12" s="35" t="s">
        <v>24</v>
      </c>
      <c r="G12" s="41"/>
      <c r="H12" s="41"/>
      <c r="I12" s="37" t="s">
        <v>25</v>
      </c>
      <c r="J12" s="108" t="str">
        <f>'Rekapitulace stavby'!AN8</f>
        <v>24. 2. 2018</v>
      </c>
      <c r="K12" s="44"/>
    </row>
    <row r="13" spans="1:70" s="1" customFormat="1" ht="10.8" customHeight="1">
      <c r="B13" s="40"/>
      <c r="C13" s="41"/>
      <c r="D13" s="41"/>
      <c r="E13" s="41"/>
      <c r="F13" s="41"/>
      <c r="G13" s="41"/>
      <c r="H13" s="41"/>
      <c r="I13" s="41"/>
      <c r="J13" s="41"/>
      <c r="K13" s="44"/>
    </row>
    <row r="14" spans="1:70" s="1" customFormat="1" ht="14.4" customHeight="1">
      <c r="B14" s="40"/>
      <c r="C14" s="41"/>
      <c r="D14" s="37" t="s">
        <v>31</v>
      </c>
      <c r="E14" s="41"/>
      <c r="F14" s="41"/>
      <c r="G14" s="41"/>
      <c r="H14" s="41"/>
      <c r="I14" s="37" t="s">
        <v>32</v>
      </c>
      <c r="J14" s="35" t="s">
        <v>5</v>
      </c>
      <c r="K14" s="44"/>
    </row>
    <row r="15" spans="1:70" s="1" customFormat="1" ht="18" customHeight="1">
      <c r="B15" s="40"/>
      <c r="C15" s="41"/>
      <c r="D15" s="41"/>
      <c r="E15" s="35" t="s">
        <v>33</v>
      </c>
      <c r="F15" s="41"/>
      <c r="G15" s="41"/>
      <c r="H15" s="41"/>
      <c r="I15" s="37" t="s">
        <v>34</v>
      </c>
      <c r="J15" s="35" t="s">
        <v>5</v>
      </c>
      <c r="K15" s="44"/>
    </row>
    <row r="16" spans="1:70" s="1" customFormat="1" ht="6.9" customHeight="1">
      <c r="B16" s="40"/>
      <c r="C16" s="41"/>
      <c r="D16" s="41"/>
      <c r="E16" s="41"/>
      <c r="F16" s="41"/>
      <c r="G16" s="41"/>
      <c r="H16" s="41"/>
      <c r="I16" s="41"/>
      <c r="J16" s="41"/>
      <c r="K16" s="44"/>
    </row>
    <row r="17" spans="2:11" s="1" customFormat="1" ht="14.4" customHeight="1">
      <c r="B17" s="40"/>
      <c r="C17" s="41"/>
      <c r="D17" s="37" t="s">
        <v>35</v>
      </c>
      <c r="E17" s="41"/>
      <c r="F17" s="41"/>
      <c r="G17" s="41"/>
      <c r="H17" s="41"/>
      <c r="I17" s="37" t="s">
        <v>32</v>
      </c>
      <c r="J17" s="35" t="s">
        <v>5</v>
      </c>
      <c r="K17" s="44"/>
    </row>
    <row r="18" spans="2:11" s="1" customFormat="1" ht="18" customHeight="1">
      <c r="B18" s="40"/>
      <c r="C18" s="41"/>
      <c r="D18" s="41"/>
      <c r="E18" s="35" t="s">
        <v>36</v>
      </c>
      <c r="F18" s="41"/>
      <c r="G18" s="41"/>
      <c r="H18" s="41"/>
      <c r="I18" s="37" t="s">
        <v>34</v>
      </c>
      <c r="J18" s="35" t="s">
        <v>5</v>
      </c>
      <c r="K18" s="44"/>
    </row>
    <row r="19" spans="2:11" s="1" customFormat="1" ht="6.9" customHeight="1">
      <c r="B19" s="40"/>
      <c r="C19" s="41"/>
      <c r="D19" s="41"/>
      <c r="E19" s="41"/>
      <c r="F19" s="41"/>
      <c r="G19" s="41"/>
      <c r="H19" s="41"/>
      <c r="I19" s="41"/>
      <c r="J19" s="41"/>
      <c r="K19" s="44"/>
    </row>
    <row r="20" spans="2:11" s="1" customFormat="1" ht="14.4" customHeight="1">
      <c r="B20" s="40"/>
      <c r="C20" s="41"/>
      <c r="D20" s="37" t="s">
        <v>37</v>
      </c>
      <c r="E20" s="41"/>
      <c r="F20" s="41"/>
      <c r="G20" s="41"/>
      <c r="H20" s="41"/>
      <c r="I20" s="37" t="s">
        <v>32</v>
      </c>
      <c r="J20" s="35" t="s">
        <v>5</v>
      </c>
      <c r="K20" s="44"/>
    </row>
    <row r="21" spans="2:11" s="1" customFormat="1" ht="18" customHeight="1">
      <c r="B21" s="40"/>
      <c r="C21" s="41"/>
      <c r="D21" s="41"/>
      <c r="E21" s="35" t="s">
        <v>38</v>
      </c>
      <c r="F21" s="41"/>
      <c r="G21" s="41"/>
      <c r="H21" s="41"/>
      <c r="I21" s="37" t="s">
        <v>34</v>
      </c>
      <c r="J21" s="35" t="s">
        <v>5</v>
      </c>
      <c r="K21" s="44"/>
    </row>
    <row r="22" spans="2:11" s="1" customFormat="1" ht="6.9" customHeight="1">
      <c r="B22" s="40"/>
      <c r="C22" s="41"/>
      <c r="D22" s="41"/>
      <c r="E22" s="41"/>
      <c r="F22" s="41"/>
      <c r="G22" s="41"/>
      <c r="H22" s="41"/>
      <c r="I22" s="41"/>
      <c r="J22" s="41"/>
      <c r="K22" s="44"/>
    </row>
    <row r="23" spans="2:11" s="1" customFormat="1" ht="14.4" customHeight="1">
      <c r="B23" s="40"/>
      <c r="C23" s="41"/>
      <c r="D23" s="37" t="s">
        <v>40</v>
      </c>
      <c r="E23" s="41"/>
      <c r="F23" s="41"/>
      <c r="G23" s="41"/>
      <c r="H23" s="41"/>
      <c r="I23" s="41"/>
      <c r="J23" s="41"/>
      <c r="K23" s="44"/>
    </row>
    <row r="24" spans="2:11" s="7" customFormat="1" ht="16.5" customHeight="1">
      <c r="B24" s="109"/>
      <c r="C24" s="110"/>
      <c r="D24" s="110"/>
      <c r="E24" s="303" t="s">
        <v>5</v>
      </c>
      <c r="F24" s="303"/>
      <c r="G24" s="303"/>
      <c r="H24" s="303"/>
      <c r="I24" s="110"/>
      <c r="J24" s="110"/>
      <c r="K24" s="111"/>
    </row>
    <row r="25" spans="2:11" s="1" customFormat="1" ht="6.9" customHeight="1">
      <c r="B25" s="40"/>
      <c r="C25" s="41"/>
      <c r="D25" s="41"/>
      <c r="E25" s="41"/>
      <c r="F25" s="41"/>
      <c r="G25" s="41"/>
      <c r="H25" s="41"/>
      <c r="I25" s="41"/>
      <c r="J25" s="41"/>
      <c r="K25" s="44"/>
    </row>
    <row r="26" spans="2:11" s="1" customFormat="1" ht="6.9" customHeight="1">
      <c r="B26" s="40"/>
      <c r="C26" s="41"/>
      <c r="D26" s="67"/>
      <c r="E26" s="67"/>
      <c r="F26" s="67"/>
      <c r="G26" s="67"/>
      <c r="H26" s="67"/>
      <c r="I26" s="67"/>
      <c r="J26" s="67"/>
      <c r="K26" s="112"/>
    </row>
    <row r="27" spans="2:11" s="1" customFormat="1" ht="25.35" customHeight="1">
      <c r="B27" s="40"/>
      <c r="C27" s="41"/>
      <c r="D27" s="113" t="s">
        <v>42</v>
      </c>
      <c r="E27" s="41"/>
      <c r="F27" s="41"/>
      <c r="G27" s="41"/>
      <c r="H27" s="41"/>
      <c r="I27" s="41"/>
      <c r="J27" s="114">
        <f>ROUND(J77,2)</f>
        <v>0</v>
      </c>
      <c r="K27" s="44"/>
    </row>
    <row r="28" spans="2:11" s="1" customFormat="1" ht="6.9" customHeight="1">
      <c r="B28" s="40"/>
      <c r="C28" s="41"/>
      <c r="D28" s="67"/>
      <c r="E28" s="67"/>
      <c r="F28" s="67"/>
      <c r="G28" s="67"/>
      <c r="H28" s="67"/>
      <c r="I28" s="67"/>
      <c r="J28" s="67"/>
      <c r="K28" s="112"/>
    </row>
    <row r="29" spans="2:11" s="1" customFormat="1" ht="14.4" customHeight="1">
      <c r="B29" s="40"/>
      <c r="C29" s="41"/>
      <c r="D29" s="41"/>
      <c r="E29" s="41"/>
      <c r="F29" s="45" t="s">
        <v>44</v>
      </c>
      <c r="G29" s="41"/>
      <c r="H29" s="41"/>
      <c r="I29" s="45" t="s">
        <v>43</v>
      </c>
      <c r="J29" s="45" t="s">
        <v>45</v>
      </c>
      <c r="K29" s="44"/>
    </row>
    <row r="30" spans="2:11" s="1" customFormat="1" ht="14.4" customHeight="1">
      <c r="B30" s="40"/>
      <c r="C30" s="41"/>
      <c r="D30" s="48" t="s">
        <v>46</v>
      </c>
      <c r="E30" s="48" t="s">
        <v>47</v>
      </c>
      <c r="F30" s="115">
        <f>ROUND(SUM(BE77:BE79), 2)</f>
        <v>0</v>
      </c>
      <c r="G30" s="41"/>
      <c r="H30" s="41"/>
      <c r="I30" s="116">
        <v>0.21</v>
      </c>
      <c r="J30" s="115">
        <f>ROUND(ROUND((SUM(BE77:BE79)), 2)*I30, 2)</f>
        <v>0</v>
      </c>
      <c r="K30" s="44"/>
    </row>
    <row r="31" spans="2:11" s="1" customFormat="1" ht="14.4" customHeight="1">
      <c r="B31" s="40"/>
      <c r="C31" s="41"/>
      <c r="D31" s="41"/>
      <c r="E31" s="48" t="s">
        <v>48</v>
      </c>
      <c r="F31" s="115">
        <f>ROUND(SUM(BF77:BF79), 2)</f>
        <v>0</v>
      </c>
      <c r="G31" s="41"/>
      <c r="H31" s="41"/>
      <c r="I31" s="116">
        <v>0.15</v>
      </c>
      <c r="J31" s="115">
        <f>ROUND(ROUND((SUM(BF77:BF79)), 2)*I31, 2)</f>
        <v>0</v>
      </c>
      <c r="K31" s="44"/>
    </row>
    <row r="32" spans="2:11" s="1" customFormat="1" ht="14.4" hidden="1" customHeight="1">
      <c r="B32" s="40"/>
      <c r="C32" s="41"/>
      <c r="D32" s="41"/>
      <c r="E32" s="48" t="s">
        <v>49</v>
      </c>
      <c r="F32" s="115">
        <f>ROUND(SUM(BG77:BG79), 2)</f>
        <v>0</v>
      </c>
      <c r="G32" s="41"/>
      <c r="H32" s="41"/>
      <c r="I32" s="116">
        <v>0.21</v>
      </c>
      <c r="J32" s="115">
        <v>0</v>
      </c>
      <c r="K32" s="44"/>
    </row>
    <row r="33" spans="2:11" s="1" customFormat="1" ht="14.4" hidden="1" customHeight="1">
      <c r="B33" s="40"/>
      <c r="C33" s="41"/>
      <c r="D33" s="41"/>
      <c r="E33" s="48" t="s">
        <v>50</v>
      </c>
      <c r="F33" s="115">
        <f>ROUND(SUM(BH77:BH79), 2)</f>
        <v>0</v>
      </c>
      <c r="G33" s="41"/>
      <c r="H33" s="41"/>
      <c r="I33" s="116">
        <v>0.15</v>
      </c>
      <c r="J33" s="115">
        <v>0</v>
      </c>
      <c r="K33" s="44"/>
    </row>
    <row r="34" spans="2:11" s="1" customFormat="1" ht="14.4" hidden="1" customHeight="1">
      <c r="B34" s="40"/>
      <c r="C34" s="41"/>
      <c r="D34" s="41"/>
      <c r="E34" s="48" t="s">
        <v>51</v>
      </c>
      <c r="F34" s="115">
        <f>ROUND(SUM(BI77:BI79), 2)</f>
        <v>0</v>
      </c>
      <c r="G34" s="41"/>
      <c r="H34" s="41"/>
      <c r="I34" s="116">
        <v>0</v>
      </c>
      <c r="J34" s="115">
        <v>0</v>
      </c>
      <c r="K34" s="44"/>
    </row>
    <row r="35" spans="2:11" s="1" customFormat="1" ht="6.9" customHeight="1">
      <c r="B35" s="40"/>
      <c r="C35" s="41"/>
      <c r="D35" s="41"/>
      <c r="E35" s="41"/>
      <c r="F35" s="41"/>
      <c r="G35" s="41"/>
      <c r="H35" s="41"/>
      <c r="I35" s="41"/>
      <c r="J35" s="41"/>
      <c r="K35" s="44"/>
    </row>
    <row r="36" spans="2:11" s="1" customFormat="1" ht="25.35" customHeight="1">
      <c r="B36" s="40"/>
      <c r="C36" s="117"/>
      <c r="D36" s="118" t="s">
        <v>52</v>
      </c>
      <c r="E36" s="70"/>
      <c r="F36" s="70"/>
      <c r="G36" s="119" t="s">
        <v>53</v>
      </c>
      <c r="H36" s="120" t="s">
        <v>54</v>
      </c>
      <c r="I36" s="70"/>
      <c r="J36" s="121">
        <f>SUM(J27:J34)</f>
        <v>0</v>
      </c>
      <c r="K36" s="122"/>
    </row>
    <row r="37" spans="2:11" s="1" customFormat="1" ht="14.4" customHeight="1">
      <c r="B37" s="55"/>
      <c r="C37" s="56"/>
      <c r="D37" s="56"/>
      <c r="E37" s="56"/>
      <c r="F37" s="56"/>
      <c r="G37" s="56"/>
      <c r="H37" s="56"/>
      <c r="I37" s="56"/>
      <c r="J37" s="56"/>
      <c r="K37" s="57"/>
    </row>
    <row r="41" spans="2:11" s="1" customFormat="1" ht="6.9" customHeight="1">
      <c r="B41" s="58"/>
      <c r="C41" s="59"/>
      <c r="D41" s="59"/>
      <c r="E41" s="59"/>
      <c r="F41" s="59"/>
      <c r="G41" s="59"/>
      <c r="H41" s="59"/>
      <c r="I41" s="59"/>
      <c r="J41" s="59"/>
      <c r="K41" s="123"/>
    </row>
    <row r="42" spans="2:11" s="1" customFormat="1" ht="36.9" customHeight="1">
      <c r="B42" s="40"/>
      <c r="C42" s="31" t="s">
        <v>164</v>
      </c>
      <c r="D42" s="41"/>
      <c r="E42" s="41"/>
      <c r="F42" s="41"/>
      <c r="G42" s="41"/>
      <c r="H42" s="41"/>
      <c r="I42" s="41"/>
      <c r="J42" s="41"/>
      <c r="K42" s="44"/>
    </row>
    <row r="43" spans="2:11" s="1" customFormat="1" ht="6.9" customHeight="1">
      <c r="B43" s="40"/>
      <c r="C43" s="41"/>
      <c r="D43" s="41"/>
      <c r="E43" s="41"/>
      <c r="F43" s="41"/>
      <c r="G43" s="41"/>
      <c r="H43" s="41"/>
      <c r="I43" s="41"/>
      <c r="J43" s="41"/>
      <c r="K43" s="44"/>
    </row>
    <row r="44" spans="2:11" s="1" customFormat="1" ht="14.4" customHeight="1">
      <c r="B44" s="40"/>
      <c r="C44" s="37" t="s">
        <v>17</v>
      </c>
      <c r="D44" s="41"/>
      <c r="E44" s="41"/>
      <c r="F44" s="41"/>
      <c r="G44" s="41"/>
      <c r="H44" s="41"/>
      <c r="I44" s="41"/>
      <c r="J44" s="41"/>
      <c r="K44" s="44"/>
    </row>
    <row r="45" spans="2:11" s="1" customFormat="1" ht="16.5" customHeight="1">
      <c r="B45" s="40"/>
      <c r="C45" s="41"/>
      <c r="D45" s="41"/>
      <c r="E45" s="343" t="str">
        <f>E7</f>
        <v>ZÁZEMÍ PRO VPP V OSTRAVĚ – PORUBĚ</v>
      </c>
      <c r="F45" s="344"/>
      <c r="G45" s="344"/>
      <c r="H45" s="344"/>
      <c r="I45" s="41"/>
      <c r="J45" s="41"/>
      <c r="K45" s="44"/>
    </row>
    <row r="46" spans="2:11" s="1" customFormat="1" ht="14.4" customHeight="1">
      <c r="B46" s="40"/>
      <c r="C46" s="37" t="s">
        <v>162</v>
      </c>
      <c r="D46" s="41"/>
      <c r="E46" s="41"/>
      <c r="F46" s="41"/>
      <c r="G46" s="41"/>
      <c r="H46" s="41"/>
      <c r="I46" s="41"/>
      <c r="J46" s="41"/>
      <c r="K46" s="44"/>
    </row>
    <row r="47" spans="2:11" s="1" customFormat="1" ht="17.25" customHeight="1">
      <c r="B47" s="40"/>
      <c r="C47" s="41"/>
      <c r="D47" s="41"/>
      <c r="E47" s="345" t="str">
        <f>E9</f>
        <v>IO 04.2 - VODOVODNÍ PŘÍPOJKA</v>
      </c>
      <c r="F47" s="346"/>
      <c r="G47" s="346"/>
      <c r="H47" s="346"/>
      <c r="I47" s="41"/>
      <c r="J47" s="41"/>
      <c r="K47" s="44"/>
    </row>
    <row r="48" spans="2:11" s="1" customFormat="1" ht="6.9" customHeight="1">
      <c r="B48" s="40"/>
      <c r="C48" s="41"/>
      <c r="D48" s="41"/>
      <c r="E48" s="41"/>
      <c r="F48" s="41"/>
      <c r="G48" s="41"/>
      <c r="H48" s="41"/>
      <c r="I48" s="41"/>
      <c r="J48" s="41"/>
      <c r="K48" s="44"/>
    </row>
    <row r="49" spans="2:47" s="1" customFormat="1" ht="18" customHeight="1">
      <c r="B49" s="40"/>
      <c r="C49" s="37" t="s">
        <v>23</v>
      </c>
      <c r="D49" s="41"/>
      <c r="E49" s="41"/>
      <c r="F49" s="35" t="str">
        <f>F12</f>
        <v>Ostrava</v>
      </c>
      <c r="G49" s="41"/>
      <c r="H49" s="41"/>
      <c r="I49" s="37" t="s">
        <v>25</v>
      </c>
      <c r="J49" s="108" t="str">
        <f>IF(J12="","",J12)</f>
        <v>24. 2. 2018</v>
      </c>
      <c r="K49" s="44"/>
    </row>
    <row r="50" spans="2:47" s="1" customFormat="1" ht="6.9" customHeight="1">
      <c r="B50" s="40"/>
      <c r="C50" s="41"/>
      <c r="D50" s="41"/>
      <c r="E50" s="41"/>
      <c r="F50" s="41"/>
      <c r="G50" s="41"/>
      <c r="H50" s="41"/>
      <c r="I50" s="41"/>
      <c r="J50" s="41"/>
      <c r="K50" s="44"/>
    </row>
    <row r="51" spans="2:47" s="1" customFormat="1" ht="13.2">
      <c r="B51" s="40"/>
      <c r="C51" s="37" t="s">
        <v>31</v>
      </c>
      <c r="D51" s="41"/>
      <c r="E51" s="41"/>
      <c r="F51" s="35" t="str">
        <f>E15</f>
        <v>SMO MO Poruba</v>
      </c>
      <c r="G51" s="41"/>
      <c r="H51" s="41"/>
      <c r="I51" s="37" t="s">
        <v>37</v>
      </c>
      <c r="J51" s="303" t="str">
        <f>E21</f>
        <v>PROJEKTSTUDIO EUCZ, s.r.o.</v>
      </c>
      <c r="K51" s="44"/>
    </row>
    <row r="52" spans="2:47" s="1" customFormat="1" ht="14.4" customHeight="1">
      <c r="B52" s="40"/>
      <c r="C52" s="37" t="s">
        <v>35</v>
      </c>
      <c r="D52" s="41"/>
      <c r="E52" s="41"/>
      <c r="F52" s="35" t="str">
        <f>IF(E18="","",E18)</f>
        <v>Na základě výběrového řízení</v>
      </c>
      <c r="G52" s="41"/>
      <c r="H52" s="41"/>
      <c r="I52" s="41"/>
      <c r="J52" s="338"/>
      <c r="K52" s="44"/>
    </row>
    <row r="53" spans="2:47" s="1" customFormat="1" ht="10.35" customHeight="1">
      <c r="B53" s="40"/>
      <c r="C53" s="41"/>
      <c r="D53" s="41"/>
      <c r="E53" s="41"/>
      <c r="F53" s="41"/>
      <c r="G53" s="41"/>
      <c r="H53" s="41"/>
      <c r="I53" s="41"/>
      <c r="J53" s="41"/>
      <c r="K53" s="44"/>
    </row>
    <row r="54" spans="2:47" s="1" customFormat="1" ht="29.25" customHeight="1">
      <c r="B54" s="40"/>
      <c r="C54" s="124" t="s">
        <v>165</v>
      </c>
      <c r="D54" s="117"/>
      <c r="E54" s="117"/>
      <c r="F54" s="117"/>
      <c r="G54" s="117"/>
      <c r="H54" s="117"/>
      <c r="I54" s="117"/>
      <c r="J54" s="125" t="s">
        <v>166</v>
      </c>
      <c r="K54" s="126"/>
    </row>
    <row r="55" spans="2:47" s="1" customFormat="1" ht="10.35" customHeight="1">
      <c r="B55" s="40"/>
      <c r="C55" s="41"/>
      <c r="D55" s="41"/>
      <c r="E55" s="41"/>
      <c r="F55" s="41"/>
      <c r="G55" s="41"/>
      <c r="H55" s="41"/>
      <c r="I55" s="41"/>
      <c r="J55" s="41"/>
      <c r="K55" s="44"/>
    </row>
    <row r="56" spans="2:47" s="1" customFormat="1" ht="29.25" customHeight="1">
      <c r="B56" s="40"/>
      <c r="C56" s="127" t="s">
        <v>167</v>
      </c>
      <c r="D56" s="41"/>
      <c r="E56" s="41"/>
      <c r="F56" s="41"/>
      <c r="G56" s="41"/>
      <c r="H56" s="41"/>
      <c r="I56" s="41"/>
      <c r="J56" s="114">
        <f>J77</f>
        <v>0</v>
      </c>
      <c r="K56" s="44"/>
      <c r="AU56" s="25" t="s">
        <v>168</v>
      </c>
    </row>
    <row r="57" spans="2:47" s="8" customFormat="1" ht="24.9" customHeight="1">
      <c r="B57" s="128"/>
      <c r="C57" s="129"/>
      <c r="D57" s="130" t="s">
        <v>1599</v>
      </c>
      <c r="E57" s="131"/>
      <c r="F57" s="131"/>
      <c r="G57" s="131"/>
      <c r="H57" s="131"/>
      <c r="I57" s="131"/>
      <c r="J57" s="132">
        <f>J78</f>
        <v>0</v>
      </c>
      <c r="K57" s="133"/>
    </row>
    <row r="58" spans="2:47" s="1" customFormat="1" ht="21.75" customHeight="1">
      <c r="B58" s="40"/>
      <c r="C58" s="41"/>
      <c r="D58" s="41"/>
      <c r="E58" s="41"/>
      <c r="F58" s="41"/>
      <c r="G58" s="41"/>
      <c r="H58" s="41"/>
      <c r="I58" s="41"/>
      <c r="J58" s="41"/>
      <c r="K58" s="44"/>
    </row>
    <row r="59" spans="2:47" s="1" customFormat="1" ht="6.9" customHeight="1">
      <c r="B59" s="55"/>
      <c r="C59" s="56"/>
      <c r="D59" s="56"/>
      <c r="E59" s="56"/>
      <c r="F59" s="56"/>
      <c r="G59" s="56"/>
      <c r="H59" s="56"/>
      <c r="I59" s="56"/>
      <c r="J59" s="56"/>
      <c r="K59" s="57"/>
    </row>
    <row r="63" spans="2:47" s="1" customFormat="1" ht="6.9" customHeight="1">
      <c r="B63" s="58"/>
      <c r="C63" s="59"/>
      <c r="D63" s="59"/>
      <c r="E63" s="59"/>
      <c r="F63" s="59"/>
      <c r="G63" s="59"/>
      <c r="H63" s="59"/>
      <c r="I63" s="59"/>
      <c r="J63" s="59"/>
      <c r="K63" s="59"/>
      <c r="L63" s="40"/>
    </row>
    <row r="64" spans="2:47" s="1" customFormat="1" ht="36.9" customHeight="1">
      <c r="B64" s="40"/>
      <c r="C64" s="60" t="s">
        <v>176</v>
      </c>
      <c r="L64" s="40"/>
    </row>
    <row r="65" spans="2:65" s="1" customFormat="1" ht="6.9" customHeight="1">
      <c r="B65" s="40"/>
      <c r="L65" s="40"/>
    </row>
    <row r="66" spans="2:65" s="1" customFormat="1" ht="14.4" customHeight="1">
      <c r="B66" s="40"/>
      <c r="C66" s="62" t="s">
        <v>17</v>
      </c>
      <c r="L66" s="40"/>
    </row>
    <row r="67" spans="2:65" s="1" customFormat="1" ht="16.5" customHeight="1">
      <c r="B67" s="40"/>
      <c r="E67" s="339" t="str">
        <f>E7</f>
        <v>ZÁZEMÍ PRO VPP V OSTRAVĚ – PORUBĚ</v>
      </c>
      <c r="F67" s="340"/>
      <c r="G67" s="340"/>
      <c r="H67" s="340"/>
      <c r="L67" s="40"/>
    </row>
    <row r="68" spans="2:65" s="1" customFormat="1" ht="14.4" customHeight="1">
      <c r="B68" s="40"/>
      <c r="C68" s="62" t="s">
        <v>162</v>
      </c>
      <c r="L68" s="40"/>
    </row>
    <row r="69" spans="2:65" s="1" customFormat="1" ht="17.25" customHeight="1">
      <c r="B69" s="40"/>
      <c r="E69" s="314" t="str">
        <f>E9</f>
        <v>IO 04.2 - VODOVODNÍ PŘÍPOJKA</v>
      </c>
      <c r="F69" s="341"/>
      <c r="G69" s="341"/>
      <c r="H69" s="341"/>
      <c r="L69" s="40"/>
    </row>
    <row r="70" spans="2:65" s="1" customFormat="1" ht="6.9" customHeight="1">
      <c r="B70" s="40"/>
      <c r="L70" s="40"/>
    </row>
    <row r="71" spans="2:65" s="1" customFormat="1" ht="18" customHeight="1">
      <c r="B71" s="40"/>
      <c r="C71" s="62" t="s">
        <v>23</v>
      </c>
      <c r="F71" s="140" t="str">
        <f>F12</f>
        <v>Ostrava</v>
      </c>
      <c r="I71" s="62" t="s">
        <v>25</v>
      </c>
      <c r="J71" s="66" t="str">
        <f>IF(J12="","",J12)</f>
        <v>24. 2. 2018</v>
      </c>
      <c r="L71" s="40"/>
    </row>
    <row r="72" spans="2:65" s="1" customFormat="1" ht="6.9" customHeight="1">
      <c r="B72" s="40"/>
      <c r="L72" s="40"/>
    </row>
    <row r="73" spans="2:65" s="1" customFormat="1" ht="13.2">
      <c r="B73" s="40"/>
      <c r="C73" s="62" t="s">
        <v>31</v>
      </c>
      <c r="F73" s="140" t="str">
        <f>E15</f>
        <v>SMO MO Poruba</v>
      </c>
      <c r="I73" s="62" t="s">
        <v>37</v>
      </c>
      <c r="J73" s="140" t="str">
        <f>E21</f>
        <v>PROJEKTSTUDIO EUCZ, s.r.o.</v>
      </c>
      <c r="L73" s="40"/>
    </row>
    <row r="74" spans="2:65" s="1" customFormat="1" ht="14.4" customHeight="1">
      <c r="B74" s="40"/>
      <c r="C74" s="62" t="s">
        <v>35</v>
      </c>
      <c r="F74" s="140" t="str">
        <f>IF(E18="","",E18)</f>
        <v>Na základě výběrového řízení</v>
      </c>
      <c r="L74" s="40"/>
    </row>
    <row r="75" spans="2:65" s="1" customFormat="1" ht="10.35" customHeight="1">
      <c r="B75" s="40"/>
      <c r="L75" s="40"/>
    </row>
    <row r="76" spans="2:65" s="10" customFormat="1" ht="29.25" customHeight="1">
      <c r="B76" s="141"/>
      <c r="C76" s="142" t="s">
        <v>177</v>
      </c>
      <c r="D76" s="143" t="s">
        <v>61</v>
      </c>
      <c r="E76" s="143" t="s">
        <v>57</v>
      </c>
      <c r="F76" s="143" t="s">
        <v>178</v>
      </c>
      <c r="G76" s="143" t="s">
        <v>179</v>
      </c>
      <c r="H76" s="143" t="s">
        <v>180</v>
      </c>
      <c r="I76" s="143" t="s">
        <v>181</v>
      </c>
      <c r="J76" s="143" t="s">
        <v>166</v>
      </c>
      <c r="K76" s="144" t="s">
        <v>182</v>
      </c>
      <c r="L76" s="141"/>
      <c r="M76" s="72" t="s">
        <v>183</v>
      </c>
      <c r="N76" s="73" t="s">
        <v>46</v>
      </c>
      <c r="O76" s="73" t="s">
        <v>184</v>
      </c>
      <c r="P76" s="73" t="s">
        <v>185</v>
      </c>
      <c r="Q76" s="73" t="s">
        <v>186</v>
      </c>
      <c r="R76" s="73" t="s">
        <v>187</v>
      </c>
      <c r="S76" s="73" t="s">
        <v>188</v>
      </c>
      <c r="T76" s="74" t="s">
        <v>189</v>
      </c>
    </row>
    <row r="77" spans="2:65" s="1" customFormat="1" ht="29.25" customHeight="1">
      <c r="B77" s="40"/>
      <c r="C77" s="76" t="s">
        <v>167</v>
      </c>
      <c r="J77" s="145">
        <f>BK77</f>
        <v>0</v>
      </c>
      <c r="L77" s="40"/>
      <c r="M77" s="75"/>
      <c r="N77" s="67"/>
      <c r="O77" s="67"/>
      <c r="P77" s="146">
        <f>P78</f>
        <v>0</v>
      </c>
      <c r="Q77" s="67"/>
      <c r="R77" s="146">
        <f>R78</f>
        <v>0</v>
      </c>
      <c r="S77" s="67"/>
      <c r="T77" s="147">
        <f>T78</f>
        <v>0</v>
      </c>
      <c r="AT77" s="25" t="s">
        <v>75</v>
      </c>
      <c r="AU77" s="25" t="s">
        <v>168</v>
      </c>
      <c r="BK77" s="148">
        <f>BK78</f>
        <v>0</v>
      </c>
    </row>
    <row r="78" spans="2:65" s="11" customFormat="1" ht="37.35" customHeight="1">
      <c r="B78" s="149"/>
      <c r="D78" s="150" t="s">
        <v>75</v>
      </c>
      <c r="E78" s="151" t="s">
        <v>1473</v>
      </c>
      <c r="F78" s="151" t="s">
        <v>1600</v>
      </c>
      <c r="J78" s="152">
        <f>BK78</f>
        <v>0</v>
      </c>
      <c r="L78" s="149"/>
      <c r="M78" s="153"/>
      <c r="N78" s="154"/>
      <c r="O78" s="154"/>
      <c r="P78" s="155">
        <f>P79</f>
        <v>0</v>
      </c>
      <c r="Q78" s="154"/>
      <c r="R78" s="155">
        <f>R79</f>
        <v>0</v>
      </c>
      <c r="S78" s="154"/>
      <c r="T78" s="156">
        <f>T79</f>
        <v>0</v>
      </c>
      <c r="AR78" s="150" t="s">
        <v>211</v>
      </c>
      <c r="AT78" s="157" t="s">
        <v>75</v>
      </c>
      <c r="AU78" s="157" t="s">
        <v>76</v>
      </c>
      <c r="AY78" s="150" t="s">
        <v>192</v>
      </c>
      <c r="BK78" s="158">
        <f>BK79</f>
        <v>0</v>
      </c>
    </row>
    <row r="79" spans="2:65" s="1" customFormat="1" ht="16.5" customHeight="1">
      <c r="B79" s="161"/>
      <c r="C79" s="162" t="s">
        <v>83</v>
      </c>
      <c r="D79" s="162" t="s">
        <v>195</v>
      </c>
      <c r="E79" s="163" t="s">
        <v>1474</v>
      </c>
      <c r="F79" s="164" t="s">
        <v>1610</v>
      </c>
      <c r="G79" s="165" t="s">
        <v>198</v>
      </c>
      <c r="H79" s="166">
        <v>1</v>
      </c>
      <c r="I79" s="167"/>
      <c r="J79" s="167">
        <f>ROUND(I79*H79,2)</f>
        <v>0</v>
      </c>
      <c r="K79" s="164" t="s">
        <v>5</v>
      </c>
      <c r="L79" s="40"/>
      <c r="M79" s="168" t="s">
        <v>5</v>
      </c>
      <c r="N79" s="218" t="s">
        <v>47</v>
      </c>
      <c r="O79" s="219">
        <v>0</v>
      </c>
      <c r="P79" s="219">
        <f>O79*H79</f>
        <v>0</v>
      </c>
      <c r="Q79" s="219">
        <v>0</v>
      </c>
      <c r="R79" s="219">
        <f>Q79*H79</f>
        <v>0</v>
      </c>
      <c r="S79" s="219">
        <v>0</v>
      </c>
      <c r="T79" s="220">
        <f>S79*H79</f>
        <v>0</v>
      </c>
      <c r="AR79" s="25" t="s">
        <v>1436</v>
      </c>
      <c r="AT79" s="25" t="s">
        <v>195</v>
      </c>
      <c r="AU79" s="25" t="s">
        <v>83</v>
      </c>
      <c r="AY79" s="25" t="s">
        <v>192</v>
      </c>
      <c r="BE79" s="172">
        <f>IF(N79="základní",J79,0)</f>
        <v>0</v>
      </c>
      <c r="BF79" s="172">
        <f>IF(N79="snížená",J79,0)</f>
        <v>0</v>
      </c>
      <c r="BG79" s="172">
        <f>IF(N79="zákl. přenesená",J79,0)</f>
        <v>0</v>
      </c>
      <c r="BH79" s="172">
        <f>IF(N79="sníž. přenesená",J79,0)</f>
        <v>0</v>
      </c>
      <c r="BI79" s="172">
        <f>IF(N79="nulová",J79,0)</f>
        <v>0</v>
      </c>
      <c r="BJ79" s="25" t="s">
        <v>83</v>
      </c>
      <c r="BK79" s="172">
        <f>ROUND(I79*H79,2)</f>
        <v>0</v>
      </c>
      <c r="BL79" s="25" t="s">
        <v>1436</v>
      </c>
      <c r="BM79" s="25" t="s">
        <v>1611</v>
      </c>
    </row>
    <row r="80" spans="2:65" s="1" customFormat="1" ht="6.9" customHeight="1">
      <c r="B80" s="55"/>
      <c r="C80" s="56"/>
      <c r="D80" s="56"/>
      <c r="E80" s="56"/>
      <c r="F80" s="56"/>
      <c r="G80" s="56"/>
      <c r="H80" s="56"/>
      <c r="I80" s="56"/>
      <c r="J80" s="56"/>
      <c r="K80" s="56"/>
      <c r="L80" s="40"/>
    </row>
  </sheetData>
  <autoFilter ref="C76:K79"/>
  <mergeCells count="10">
    <mergeCell ref="J51:J52"/>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0"/>
  <sheetViews>
    <sheetView showGridLines="0" workbookViewId="0">
      <pane ySplit="1" topLeftCell="A50" activePane="bottomLeft" state="frozen"/>
      <selection pane="bottomLeft" activeCell="I79" sqref="I79"/>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143</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s="1" customFormat="1" ht="13.2">
      <c r="B8" s="40"/>
      <c r="C8" s="41"/>
      <c r="D8" s="37" t="s">
        <v>162</v>
      </c>
      <c r="E8" s="41"/>
      <c r="F8" s="41"/>
      <c r="G8" s="41"/>
      <c r="H8" s="41"/>
      <c r="I8" s="41"/>
      <c r="J8" s="41"/>
      <c r="K8" s="44"/>
    </row>
    <row r="9" spans="1:70" s="1" customFormat="1" ht="36.9" customHeight="1">
      <c r="B9" s="40"/>
      <c r="C9" s="41"/>
      <c r="D9" s="41"/>
      <c r="E9" s="345" t="s">
        <v>1612</v>
      </c>
      <c r="F9" s="346"/>
      <c r="G9" s="346"/>
      <c r="H9" s="346"/>
      <c r="I9" s="41"/>
      <c r="J9" s="41"/>
      <c r="K9" s="44"/>
    </row>
    <row r="10" spans="1:70" s="1" customFormat="1">
      <c r="B10" s="40"/>
      <c r="C10" s="41"/>
      <c r="D10" s="41"/>
      <c r="E10" s="41"/>
      <c r="F10" s="41"/>
      <c r="G10" s="41"/>
      <c r="H10" s="41"/>
      <c r="I10" s="41"/>
      <c r="J10" s="41"/>
      <c r="K10" s="44"/>
    </row>
    <row r="11" spans="1:70" s="1" customFormat="1" ht="14.4" customHeight="1">
      <c r="B11" s="40"/>
      <c r="C11" s="41"/>
      <c r="D11" s="37" t="s">
        <v>19</v>
      </c>
      <c r="E11" s="41"/>
      <c r="F11" s="35" t="s">
        <v>20</v>
      </c>
      <c r="G11" s="41"/>
      <c r="H11" s="41"/>
      <c r="I11" s="37" t="s">
        <v>21</v>
      </c>
      <c r="J11" s="35" t="s">
        <v>5</v>
      </c>
      <c r="K11" s="44"/>
    </row>
    <row r="12" spans="1:70" s="1" customFormat="1" ht="14.4" customHeight="1">
      <c r="B12" s="40"/>
      <c r="C12" s="41"/>
      <c r="D12" s="37" t="s">
        <v>23</v>
      </c>
      <c r="E12" s="41"/>
      <c r="F12" s="35" t="s">
        <v>24</v>
      </c>
      <c r="G12" s="41"/>
      <c r="H12" s="41"/>
      <c r="I12" s="37" t="s">
        <v>25</v>
      </c>
      <c r="J12" s="108" t="str">
        <f>'Rekapitulace stavby'!AN8</f>
        <v>24. 2. 2018</v>
      </c>
      <c r="K12" s="44"/>
    </row>
    <row r="13" spans="1:70" s="1" customFormat="1" ht="10.8" customHeight="1">
      <c r="B13" s="40"/>
      <c r="C13" s="41"/>
      <c r="D13" s="41"/>
      <c r="E13" s="41"/>
      <c r="F13" s="41"/>
      <c r="G13" s="41"/>
      <c r="H13" s="41"/>
      <c r="I13" s="41"/>
      <c r="J13" s="41"/>
      <c r="K13" s="44"/>
    </row>
    <row r="14" spans="1:70" s="1" customFormat="1" ht="14.4" customHeight="1">
      <c r="B14" s="40"/>
      <c r="C14" s="41"/>
      <c r="D14" s="37" t="s">
        <v>31</v>
      </c>
      <c r="E14" s="41"/>
      <c r="F14" s="41"/>
      <c r="G14" s="41"/>
      <c r="H14" s="41"/>
      <c r="I14" s="37" t="s">
        <v>32</v>
      </c>
      <c r="J14" s="35" t="s">
        <v>5</v>
      </c>
      <c r="K14" s="44"/>
    </row>
    <row r="15" spans="1:70" s="1" customFormat="1" ht="18" customHeight="1">
      <c r="B15" s="40"/>
      <c r="C15" s="41"/>
      <c r="D15" s="41"/>
      <c r="E15" s="35" t="s">
        <v>33</v>
      </c>
      <c r="F15" s="41"/>
      <c r="G15" s="41"/>
      <c r="H15" s="41"/>
      <c r="I15" s="37" t="s">
        <v>34</v>
      </c>
      <c r="J15" s="35" t="s">
        <v>5</v>
      </c>
      <c r="K15" s="44"/>
    </row>
    <row r="16" spans="1:70" s="1" customFormat="1" ht="6.9" customHeight="1">
      <c r="B16" s="40"/>
      <c r="C16" s="41"/>
      <c r="D16" s="41"/>
      <c r="E16" s="41"/>
      <c r="F16" s="41"/>
      <c r="G16" s="41"/>
      <c r="H16" s="41"/>
      <c r="I16" s="41"/>
      <c r="J16" s="41"/>
      <c r="K16" s="44"/>
    </row>
    <row r="17" spans="2:11" s="1" customFormat="1" ht="14.4" customHeight="1">
      <c r="B17" s="40"/>
      <c r="C17" s="41"/>
      <c r="D17" s="37" t="s">
        <v>35</v>
      </c>
      <c r="E17" s="41"/>
      <c r="F17" s="41"/>
      <c r="G17" s="41"/>
      <c r="H17" s="41"/>
      <c r="I17" s="37" t="s">
        <v>32</v>
      </c>
      <c r="J17" s="35" t="s">
        <v>5</v>
      </c>
      <c r="K17" s="44"/>
    </row>
    <row r="18" spans="2:11" s="1" customFormat="1" ht="18" customHeight="1">
      <c r="B18" s="40"/>
      <c r="C18" s="41"/>
      <c r="D18" s="41"/>
      <c r="E18" s="35" t="s">
        <v>36</v>
      </c>
      <c r="F18" s="41"/>
      <c r="G18" s="41"/>
      <c r="H18" s="41"/>
      <c r="I18" s="37" t="s">
        <v>34</v>
      </c>
      <c r="J18" s="35" t="s">
        <v>5</v>
      </c>
      <c r="K18" s="44"/>
    </row>
    <row r="19" spans="2:11" s="1" customFormat="1" ht="6.9" customHeight="1">
      <c r="B19" s="40"/>
      <c r="C19" s="41"/>
      <c r="D19" s="41"/>
      <c r="E19" s="41"/>
      <c r="F19" s="41"/>
      <c r="G19" s="41"/>
      <c r="H19" s="41"/>
      <c r="I19" s="41"/>
      <c r="J19" s="41"/>
      <c r="K19" s="44"/>
    </row>
    <row r="20" spans="2:11" s="1" customFormat="1" ht="14.4" customHeight="1">
      <c r="B20" s="40"/>
      <c r="C20" s="41"/>
      <c r="D20" s="37" t="s">
        <v>37</v>
      </c>
      <c r="E20" s="41"/>
      <c r="F20" s="41"/>
      <c r="G20" s="41"/>
      <c r="H20" s="41"/>
      <c r="I20" s="37" t="s">
        <v>32</v>
      </c>
      <c r="J20" s="35" t="s">
        <v>5</v>
      </c>
      <c r="K20" s="44"/>
    </row>
    <row r="21" spans="2:11" s="1" customFormat="1" ht="18" customHeight="1">
      <c r="B21" s="40"/>
      <c r="C21" s="41"/>
      <c r="D21" s="41"/>
      <c r="E21" s="35" t="s">
        <v>38</v>
      </c>
      <c r="F21" s="41"/>
      <c r="G21" s="41"/>
      <c r="H21" s="41"/>
      <c r="I21" s="37" t="s">
        <v>34</v>
      </c>
      <c r="J21" s="35" t="s">
        <v>5</v>
      </c>
      <c r="K21" s="44"/>
    </row>
    <row r="22" spans="2:11" s="1" customFormat="1" ht="6.9" customHeight="1">
      <c r="B22" s="40"/>
      <c r="C22" s="41"/>
      <c r="D22" s="41"/>
      <c r="E22" s="41"/>
      <c r="F22" s="41"/>
      <c r="G22" s="41"/>
      <c r="H22" s="41"/>
      <c r="I22" s="41"/>
      <c r="J22" s="41"/>
      <c r="K22" s="44"/>
    </row>
    <row r="23" spans="2:11" s="1" customFormat="1" ht="14.4" customHeight="1">
      <c r="B23" s="40"/>
      <c r="C23" s="41"/>
      <c r="D23" s="37" t="s">
        <v>40</v>
      </c>
      <c r="E23" s="41"/>
      <c r="F23" s="41"/>
      <c r="G23" s="41"/>
      <c r="H23" s="41"/>
      <c r="I23" s="41"/>
      <c r="J23" s="41"/>
      <c r="K23" s="44"/>
    </row>
    <row r="24" spans="2:11" s="7" customFormat="1" ht="16.5" customHeight="1">
      <c r="B24" s="109"/>
      <c r="C24" s="110"/>
      <c r="D24" s="110"/>
      <c r="E24" s="303" t="s">
        <v>5</v>
      </c>
      <c r="F24" s="303"/>
      <c r="G24" s="303"/>
      <c r="H24" s="303"/>
      <c r="I24" s="110"/>
      <c r="J24" s="110"/>
      <c r="K24" s="111"/>
    </row>
    <row r="25" spans="2:11" s="1" customFormat="1" ht="6.9" customHeight="1">
      <c r="B25" s="40"/>
      <c r="C25" s="41"/>
      <c r="D25" s="41"/>
      <c r="E25" s="41"/>
      <c r="F25" s="41"/>
      <c r="G25" s="41"/>
      <c r="H25" s="41"/>
      <c r="I25" s="41"/>
      <c r="J25" s="41"/>
      <c r="K25" s="44"/>
    </row>
    <row r="26" spans="2:11" s="1" customFormat="1" ht="6.9" customHeight="1">
      <c r="B26" s="40"/>
      <c r="C26" s="41"/>
      <c r="D26" s="67"/>
      <c r="E26" s="67"/>
      <c r="F26" s="67"/>
      <c r="G26" s="67"/>
      <c r="H26" s="67"/>
      <c r="I26" s="67"/>
      <c r="J26" s="67"/>
      <c r="K26" s="112"/>
    </row>
    <row r="27" spans="2:11" s="1" customFormat="1" ht="25.35" customHeight="1">
      <c r="B27" s="40"/>
      <c r="C27" s="41"/>
      <c r="D27" s="113" t="s">
        <v>42</v>
      </c>
      <c r="E27" s="41"/>
      <c r="F27" s="41"/>
      <c r="G27" s="41"/>
      <c r="H27" s="41"/>
      <c r="I27" s="41"/>
      <c r="J27" s="114">
        <f>ROUND(J77,2)</f>
        <v>0</v>
      </c>
      <c r="K27" s="44"/>
    </row>
    <row r="28" spans="2:11" s="1" customFormat="1" ht="6.9" customHeight="1">
      <c r="B28" s="40"/>
      <c r="C28" s="41"/>
      <c r="D28" s="67"/>
      <c r="E28" s="67"/>
      <c r="F28" s="67"/>
      <c r="G28" s="67"/>
      <c r="H28" s="67"/>
      <c r="I28" s="67"/>
      <c r="J28" s="67"/>
      <c r="K28" s="112"/>
    </row>
    <row r="29" spans="2:11" s="1" customFormat="1" ht="14.4" customHeight="1">
      <c r="B29" s="40"/>
      <c r="C29" s="41"/>
      <c r="D29" s="41"/>
      <c r="E29" s="41"/>
      <c r="F29" s="45" t="s">
        <v>44</v>
      </c>
      <c r="G29" s="41"/>
      <c r="H29" s="41"/>
      <c r="I29" s="45" t="s">
        <v>43</v>
      </c>
      <c r="J29" s="45" t="s">
        <v>45</v>
      </c>
      <c r="K29" s="44"/>
    </row>
    <row r="30" spans="2:11" s="1" customFormat="1" ht="14.4" customHeight="1">
      <c r="B30" s="40"/>
      <c r="C30" s="41"/>
      <c r="D30" s="48" t="s">
        <v>46</v>
      </c>
      <c r="E30" s="48" t="s">
        <v>47</v>
      </c>
      <c r="F30" s="115">
        <f>ROUND(SUM(BE77:BE79), 2)</f>
        <v>0</v>
      </c>
      <c r="G30" s="41"/>
      <c r="H30" s="41"/>
      <c r="I30" s="116">
        <v>0.21</v>
      </c>
      <c r="J30" s="115">
        <f>ROUND(ROUND((SUM(BE77:BE79)), 2)*I30, 2)</f>
        <v>0</v>
      </c>
      <c r="K30" s="44"/>
    </row>
    <row r="31" spans="2:11" s="1" customFormat="1" ht="14.4" customHeight="1">
      <c r="B31" s="40"/>
      <c r="C31" s="41"/>
      <c r="D31" s="41"/>
      <c r="E31" s="48" t="s">
        <v>48</v>
      </c>
      <c r="F31" s="115">
        <f>ROUND(SUM(BF77:BF79), 2)</f>
        <v>0</v>
      </c>
      <c r="G31" s="41"/>
      <c r="H31" s="41"/>
      <c r="I31" s="116">
        <v>0.15</v>
      </c>
      <c r="J31" s="115">
        <f>ROUND(ROUND((SUM(BF77:BF79)), 2)*I31, 2)</f>
        <v>0</v>
      </c>
      <c r="K31" s="44"/>
    </row>
    <row r="32" spans="2:11" s="1" customFormat="1" ht="14.4" hidden="1" customHeight="1">
      <c r="B32" s="40"/>
      <c r="C32" s="41"/>
      <c r="D32" s="41"/>
      <c r="E32" s="48" t="s">
        <v>49</v>
      </c>
      <c r="F32" s="115">
        <f>ROUND(SUM(BG77:BG79), 2)</f>
        <v>0</v>
      </c>
      <c r="G32" s="41"/>
      <c r="H32" s="41"/>
      <c r="I32" s="116">
        <v>0.21</v>
      </c>
      <c r="J32" s="115">
        <v>0</v>
      </c>
      <c r="K32" s="44"/>
    </row>
    <row r="33" spans="2:11" s="1" customFormat="1" ht="14.4" hidden="1" customHeight="1">
      <c r="B33" s="40"/>
      <c r="C33" s="41"/>
      <c r="D33" s="41"/>
      <c r="E33" s="48" t="s">
        <v>50</v>
      </c>
      <c r="F33" s="115">
        <f>ROUND(SUM(BH77:BH79), 2)</f>
        <v>0</v>
      </c>
      <c r="G33" s="41"/>
      <c r="H33" s="41"/>
      <c r="I33" s="116">
        <v>0.15</v>
      </c>
      <c r="J33" s="115">
        <v>0</v>
      </c>
      <c r="K33" s="44"/>
    </row>
    <row r="34" spans="2:11" s="1" customFormat="1" ht="14.4" hidden="1" customHeight="1">
      <c r="B34" s="40"/>
      <c r="C34" s="41"/>
      <c r="D34" s="41"/>
      <c r="E34" s="48" t="s">
        <v>51</v>
      </c>
      <c r="F34" s="115">
        <f>ROUND(SUM(BI77:BI79), 2)</f>
        <v>0</v>
      </c>
      <c r="G34" s="41"/>
      <c r="H34" s="41"/>
      <c r="I34" s="116">
        <v>0</v>
      </c>
      <c r="J34" s="115">
        <v>0</v>
      </c>
      <c r="K34" s="44"/>
    </row>
    <row r="35" spans="2:11" s="1" customFormat="1" ht="6.9" customHeight="1">
      <c r="B35" s="40"/>
      <c r="C35" s="41"/>
      <c r="D35" s="41"/>
      <c r="E35" s="41"/>
      <c r="F35" s="41"/>
      <c r="G35" s="41"/>
      <c r="H35" s="41"/>
      <c r="I35" s="41"/>
      <c r="J35" s="41"/>
      <c r="K35" s="44"/>
    </row>
    <row r="36" spans="2:11" s="1" customFormat="1" ht="25.35" customHeight="1">
      <c r="B36" s="40"/>
      <c r="C36" s="117"/>
      <c r="D36" s="118" t="s">
        <v>52</v>
      </c>
      <c r="E36" s="70"/>
      <c r="F36" s="70"/>
      <c r="G36" s="119" t="s">
        <v>53</v>
      </c>
      <c r="H36" s="120" t="s">
        <v>54</v>
      </c>
      <c r="I36" s="70"/>
      <c r="J36" s="121">
        <f>SUM(J27:J34)</f>
        <v>0</v>
      </c>
      <c r="K36" s="122"/>
    </row>
    <row r="37" spans="2:11" s="1" customFormat="1" ht="14.4" customHeight="1">
      <c r="B37" s="55"/>
      <c r="C37" s="56"/>
      <c r="D37" s="56"/>
      <c r="E37" s="56"/>
      <c r="F37" s="56"/>
      <c r="G37" s="56"/>
      <c r="H37" s="56"/>
      <c r="I37" s="56"/>
      <c r="J37" s="56"/>
      <c r="K37" s="57"/>
    </row>
    <row r="41" spans="2:11" s="1" customFormat="1" ht="6.9" customHeight="1">
      <c r="B41" s="58"/>
      <c r="C41" s="59"/>
      <c r="D41" s="59"/>
      <c r="E41" s="59"/>
      <c r="F41" s="59"/>
      <c r="G41" s="59"/>
      <c r="H41" s="59"/>
      <c r="I41" s="59"/>
      <c r="J41" s="59"/>
      <c r="K41" s="123"/>
    </row>
    <row r="42" spans="2:11" s="1" customFormat="1" ht="36.9" customHeight="1">
      <c r="B42" s="40"/>
      <c r="C42" s="31" t="s">
        <v>164</v>
      </c>
      <c r="D42" s="41"/>
      <c r="E42" s="41"/>
      <c r="F42" s="41"/>
      <c r="G42" s="41"/>
      <c r="H42" s="41"/>
      <c r="I42" s="41"/>
      <c r="J42" s="41"/>
      <c r="K42" s="44"/>
    </row>
    <row r="43" spans="2:11" s="1" customFormat="1" ht="6.9" customHeight="1">
      <c r="B43" s="40"/>
      <c r="C43" s="41"/>
      <c r="D43" s="41"/>
      <c r="E43" s="41"/>
      <c r="F43" s="41"/>
      <c r="G43" s="41"/>
      <c r="H43" s="41"/>
      <c r="I43" s="41"/>
      <c r="J43" s="41"/>
      <c r="K43" s="44"/>
    </row>
    <row r="44" spans="2:11" s="1" customFormat="1" ht="14.4" customHeight="1">
      <c r="B44" s="40"/>
      <c r="C44" s="37" t="s">
        <v>17</v>
      </c>
      <c r="D44" s="41"/>
      <c r="E44" s="41"/>
      <c r="F44" s="41"/>
      <c r="G44" s="41"/>
      <c r="H44" s="41"/>
      <c r="I44" s="41"/>
      <c r="J44" s="41"/>
      <c r="K44" s="44"/>
    </row>
    <row r="45" spans="2:11" s="1" customFormat="1" ht="16.5" customHeight="1">
      <c r="B45" s="40"/>
      <c r="C45" s="41"/>
      <c r="D45" s="41"/>
      <c r="E45" s="343" t="str">
        <f>E7</f>
        <v>ZÁZEMÍ PRO VPP V OSTRAVĚ – PORUBĚ</v>
      </c>
      <c r="F45" s="344"/>
      <c r="G45" s="344"/>
      <c r="H45" s="344"/>
      <c r="I45" s="41"/>
      <c r="J45" s="41"/>
      <c r="K45" s="44"/>
    </row>
    <row r="46" spans="2:11" s="1" customFormat="1" ht="14.4" customHeight="1">
      <c r="B46" s="40"/>
      <c r="C46" s="37" t="s">
        <v>162</v>
      </c>
      <c r="D46" s="41"/>
      <c r="E46" s="41"/>
      <c r="F46" s="41"/>
      <c r="G46" s="41"/>
      <c r="H46" s="41"/>
      <c r="I46" s="41"/>
      <c r="J46" s="41"/>
      <c r="K46" s="44"/>
    </row>
    <row r="47" spans="2:11" s="1" customFormat="1" ht="17.25" customHeight="1">
      <c r="B47" s="40"/>
      <c r="C47" s="41"/>
      <c r="D47" s="41"/>
      <c r="E47" s="345" t="str">
        <f>E9</f>
        <v>IO 06 - PRODLOUŽENÍ ROZVODU VO</v>
      </c>
      <c r="F47" s="346"/>
      <c r="G47" s="346"/>
      <c r="H47" s="346"/>
      <c r="I47" s="41"/>
      <c r="J47" s="41"/>
      <c r="K47" s="44"/>
    </row>
    <row r="48" spans="2:11" s="1" customFormat="1" ht="6.9" customHeight="1">
      <c r="B48" s="40"/>
      <c r="C48" s="41"/>
      <c r="D48" s="41"/>
      <c r="E48" s="41"/>
      <c r="F48" s="41"/>
      <c r="G48" s="41"/>
      <c r="H48" s="41"/>
      <c r="I48" s="41"/>
      <c r="J48" s="41"/>
      <c r="K48" s="44"/>
    </row>
    <row r="49" spans="2:47" s="1" customFormat="1" ht="18" customHeight="1">
      <c r="B49" s="40"/>
      <c r="C49" s="37" t="s">
        <v>23</v>
      </c>
      <c r="D49" s="41"/>
      <c r="E49" s="41"/>
      <c r="F49" s="35" t="str">
        <f>F12</f>
        <v>Ostrava</v>
      </c>
      <c r="G49" s="41"/>
      <c r="H49" s="41"/>
      <c r="I49" s="37" t="s">
        <v>25</v>
      </c>
      <c r="J49" s="108" t="str">
        <f>IF(J12="","",J12)</f>
        <v>24. 2. 2018</v>
      </c>
      <c r="K49" s="44"/>
    </row>
    <row r="50" spans="2:47" s="1" customFormat="1" ht="6.9" customHeight="1">
      <c r="B50" s="40"/>
      <c r="C50" s="41"/>
      <c r="D50" s="41"/>
      <c r="E50" s="41"/>
      <c r="F50" s="41"/>
      <c r="G50" s="41"/>
      <c r="H50" s="41"/>
      <c r="I50" s="41"/>
      <c r="J50" s="41"/>
      <c r="K50" s="44"/>
    </row>
    <row r="51" spans="2:47" s="1" customFormat="1" ht="13.2">
      <c r="B51" s="40"/>
      <c r="C51" s="37" t="s">
        <v>31</v>
      </c>
      <c r="D51" s="41"/>
      <c r="E51" s="41"/>
      <c r="F51" s="35" t="str">
        <f>E15</f>
        <v>SMO MO Poruba</v>
      </c>
      <c r="G51" s="41"/>
      <c r="H51" s="41"/>
      <c r="I51" s="37" t="s">
        <v>37</v>
      </c>
      <c r="J51" s="303" t="str">
        <f>E21</f>
        <v>PROJEKTSTUDIO EUCZ, s.r.o.</v>
      </c>
      <c r="K51" s="44"/>
    </row>
    <row r="52" spans="2:47" s="1" customFormat="1" ht="14.4" customHeight="1">
      <c r="B52" s="40"/>
      <c r="C52" s="37" t="s">
        <v>35</v>
      </c>
      <c r="D52" s="41"/>
      <c r="E52" s="41"/>
      <c r="F52" s="35" t="str">
        <f>IF(E18="","",E18)</f>
        <v>Na základě výběrového řízení</v>
      </c>
      <c r="G52" s="41"/>
      <c r="H52" s="41"/>
      <c r="I52" s="41"/>
      <c r="J52" s="338"/>
      <c r="K52" s="44"/>
    </row>
    <row r="53" spans="2:47" s="1" customFormat="1" ht="10.35" customHeight="1">
      <c r="B53" s="40"/>
      <c r="C53" s="41"/>
      <c r="D53" s="41"/>
      <c r="E53" s="41"/>
      <c r="F53" s="41"/>
      <c r="G53" s="41"/>
      <c r="H53" s="41"/>
      <c r="I53" s="41"/>
      <c r="J53" s="41"/>
      <c r="K53" s="44"/>
    </row>
    <row r="54" spans="2:47" s="1" customFormat="1" ht="29.25" customHeight="1">
      <c r="B54" s="40"/>
      <c r="C54" s="124" t="s">
        <v>165</v>
      </c>
      <c r="D54" s="117"/>
      <c r="E54" s="117"/>
      <c r="F54" s="117"/>
      <c r="G54" s="117"/>
      <c r="H54" s="117"/>
      <c r="I54" s="117"/>
      <c r="J54" s="125" t="s">
        <v>166</v>
      </c>
      <c r="K54" s="126"/>
    </row>
    <row r="55" spans="2:47" s="1" customFormat="1" ht="10.35" customHeight="1">
      <c r="B55" s="40"/>
      <c r="C55" s="41"/>
      <c r="D55" s="41"/>
      <c r="E55" s="41"/>
      <c r="F55" s="41"/>
      <c r="G55" s="41"/>
      <c r="H55" s="41"/>
      <c r="I55" s="41"/>
      <c r="J55" s="41"/>
      <c r="K55" s="44"/>
    </row>
    <row r="56" spans="2:47" s="1" customFormat="1" ht="29.25" customHeight="1">
      <c r="B56" s="40"/>
      <c r="C56" s="127" t="s">
        <v>167</v>
      </c>
      <c r="D56" s="41"/>
      <c r="E56" s="41"/>
      <c r="F56" s="41"/>
      <c r="G56" s="41"/>
      <c r="H56" s="41"/>
      <c r="I56" s="41"/>
      <c r="J56" s="114">
        <f>J77</f>
        <v>0</v>
      </c>
      <c r="K56" s="44"/>
      <c r="AU56" s="25" t="s">
        <v>168</v>
      </c>
    </row>
    <row r="57" spans="2:47" s="8" customFormat="1" ht="24.9" customHeight="1">
      <c r="B57" s="128"/>
      <c r="C57" s="129"/>
      <c r="D57" s="130" t="s">
        <v>1599</v>
      </c>
      <c r="E57" s="131"/>
      <c r="F57" s="131"/>
      <c r="G57" s="131"/>
      <c r="H57" s="131"/>
      <c r="I57" s="131"/>
      <c r="J57" s="132">
        <f>J78</f>
        <v>0</v>
      </c>
      <c r="K57" s="133"/>
    </row>
    <row r="58" spans="2:47" s="1" customFormat="1" ht="21.75" customHeight="1">
      <c r="B58" s="40"/>
      <c r="C58" s="41"/>
      <c r="D58" s="41"/>
      <c r="E58" s="41"/>
      <c r="F58" s="41"/>
      <c r="G58" s="41"/>
      <c r="H58" s="41"/>
      <c r="I58" s="41"/>
      <c r="J58" s="41"/>
      <c r="K58" s="44"/>
    </row>
    <row r="59" spans="2:47" s="1" customFormat="1" ht="6.9" customHeight="1">
      <c r="B59" s="55"/>
      <c r="C59" s="56"/>
      <c r="D59" s="56"/>
      <c r="E59" s="56"/>
      <c r="F59" s="56"/>
      <c r="G59" s="56"/>
      <c r="H59" s="56"/>
      <c r="I59" s="56"/>
      <c r="J59" s="56"/>
      <c r="K59" s="57"/>
    </row>
    <row r="63" spans="2:47" s="1" customFormat="1" ht="6.9" customHeight="1">
      <c r="B63" s="58"/>
      <c r="C63" s="59"/>
      <c r="D63" s="59"/>
      <c r="E63" s="59"/>
      <c r="F63" s="59"/>
      <c r="G63" s="59"/>
      <c r="H63" s="59"/>
      <c r="I63" s="59"/>
      <c r="J63" s="59"/>
      <c r="K63" s="59"/>
      <c r="L63" s="40"/>
    </row>
    <row r="64" spans="2:47" s="1" customFormat="1" ht="36.9" customHeight="1">
      <c r="B64" s="40"/>
      <c r="C64" s="60" t="s">
        <v>176</v>
      </c>
      <c r="L64" s="40"/>
    </row>
    <row r="65" spans="2:65" s="1" customFormat="1" ht="6.9" customHeight="1">
      <c r="B65" s="40"/>
      <c r="L65" s="40"/>
    </row>
    <row r="66" spans="2:65" s="1" customFormat="1" ht="14.4" customHeight="1">
      <c r="B66" s="40"/>
      <c r="C66" s="62" t="s">
        <v>17</v>
      </c>
      <c r="L66" s="40"/>
    </row>
    <row r="67" spans="2:65" s="1" customFormat="1" ht="16.5" customHeight="1">
      <c r="B67" s="40"/>
      <c r="E67" s="339" t="str">
        <f>E7</f>
        <v>ZÁZEMÍ PRO VPP V OSTRAVĚ – PORUBĚ</v>
      </c>
      <c r="F67" s="340"/>
      <c r="G67" s="340"/>
      <c r="H67" s="340"/>
      <c r="L67" s="40"/>
    </row>
    <row r="68" spans="2:65" s="1" customFormat="1" ht="14.4" customHeight="1">
      <c r="B68" s="40"/>
      <c r="C68" s="62" t="s">
        <v>162</v>
      </c>
      <c r="L68" s="40"/>
    </row>
    <row r="69" spans="2:65" s="1" customFormat="1" ht="17.25" customHeight="1">
      <c r="B69" s="40"/>
      <c r="E69" s="314" t="str">
        <f>E9</f>
        <v>IO 06 - PRODLOUŽENÍ ROZVODU VO</v>
      </c>
      <c r="F69" s="341"/>
      <c r="G69" s="341"/>
      <c r="H69" s="341"/>
      <c r="L69" s="40"/>
    </row>
    <row r="70" spans="2:65" s="1" customFormat="1" ht="6.9" customHeight="1">
      <c r="B70" s="40"/>
      <c r="L70" s="40"/>
    </row>
    <row r="71" spans="2:65" s="1" customFormat="1" ht="18" customHeight="1">
      <c r="B71" s="40"/>
      <c r="C71" s="62" t="s">
        <v>23</v>
      </c>
      <c r="F71" s="140" t="str">
        <f>F12</f>
        <v>Ostrava</v>
      </c>
      <c r="I71" s="62" t="s">
        <v>25</v>
      </c>
      <c r="J71" s="66" t="str">
        <f>IF(J12="","",J12)</f>
        <v>24. 2. 2018</v>
      </c>
      <c r="L71" s="40"/>
    </row>
    <row r="72" spans="2:65" s="1" customFormat="1" ht="6.9" customHeight="1">
      <c r="B72" s="40"/>
      <c r="L72" s="40"/>
    </row>
    <row r="73" spans="2:65" s="1" customFormat="1" ht="13.2">
      <c r="B73" s="40"/>
      <c r="C73" s="62" t="s">
        <v>31</v>
      </c>
      <c r="F73" s="140" t="str">
        <f>E15</f>
        <v>SMO MO Poruba</v>
      </c>
      <c r="I73" s="62" t="s">
        <v>37</v>
      </c>
      <c r="J73" s="140" t="str">
        <f>E21</f>
        <v>PROJEKTSTUDIO EUCZ, s.r.o.</v>
      </c>
      <c r="L73" s="40"/>
    </row>
    <row r="74" spans="2:65" s="1" customFormat="1" ht="14.4" customHeight="1">
      <c r="B74" s="40"/>
      <c r="C74" s="62" t="s">
        <v>35</v>
      </c>
      <c r="F74" s="140" t="str">
        <f>IF(E18="","",E18)</f>
        <v>Na základě výběrového řízení</v>
      </c>
      <c r="L74" s="40"/>
    </row>
    <row r="75" spans="2:65" s="1" customFormat="1" ht="10.35" customHeight="1">
      <c r="B75" s="40"/>
      <c r="L75" s="40"/>
    </row>
    <row r="76" spans="2:65" s="10" customFormat="1" ht="29.25" customHeight="1">
      <c r="B76" s="141"/>
      <c r="C76" s="142" t="s">
        <v>177</v>
      </c>
      <c r="D76" s="143" t="s">
        <v>61</v>
      </c>
      <c r="E76" s="143" t="s">
        <v>57</v>
      </c>
      <c r="F76" s="143" t="s">
        <v>178</v>
      </c>
      <c r="G76" s="143" t="s">
        <v>179</v>
      </c>
      <c r="H76" s="143" t="s">
        <v>180</v>
      </c>
      <c r="I76" s="143" t="s">
        <v>181</v>
      </c>
      <c r="J76" s="143" t="s">
        <v>166</v>
      </c>
      <c r="K76" s="144" t="s">
        <v>182</v>
      </c>
      <c r="L76" s="141"/>
      <c r="M76" s="72" t="s">
        <v>183</v>
      </c>
      <c r="N76" s="73" t="s">
        <v>46</v>
      </c>
      <c r="O76" s="73" t="s">
        <v>184</v>
      </c>
      <c r="P76" s="73" t="s">
        <v>185</v>
      </c>
      <c r="Q76" s="73" t="s">
        <v>186</v>
      </c>
      <c r="R76" s="73" t="s">
        <v>187</v>
      </c>
      <c r="S76" s="73" t="s">
        <v>188</v>
      </c>
      <c r="T76" s="74" t="s">
        <v>189</v>
      </c>
    </row>
    <row r="77" spans="2:65" s="1" customFormat="1" ht="29.25" customHeight="1">
      <c r="B77" s="40"/>
      <c r="C77" s="76" t="s">
        <v>167</v>
      </c>
      <c r="J77" s="145">
        <f>BK77</f>
        <v>0</v>
      </c>
      <c r="L77" s="40"/>
      <c r="M77" s="75"/>
      <c r="N77" s="67"/>
      <c r="O77" s="67"/>
      <c r="P77" s="146">
        <f>P78</f>
        <v>0</v>
      </c>
      <c r="Q77" s="67"/>
      <c r="R77" s="146">
        <f>R78</f>
        <v>0</v>
      </c>
      <c r="S77" s="67"/>
      <c r="T77" s="147">
        <f>T78</f>
        <v>0</v>
      </c>
      <c r="AT77" s="25" t="s">
        <v>75</v>
      </c>
      <c r="AU77" s="25" t="s">
        <v>168</v>
      </c>
      <c r="BK77" s="148">
        <f>BK78</f>
        <v>0</v>
      </c>
    </row>
    <row r="78" spans="2:65" s="11" customFormat="1" ht="37.35" customHeight="1">
      <c r="B78" s="149"/>
      <c r="D78" s="150" t="s">
        <v>75</v>
      </c>
      <c r="E78" s="151" t="s">
        <v>1473</v>
      </c>
      <c r="F78" s="151" t="s">
        <v>1600</v>
      </c>
      <c r="J78" s="152">
        <f>BK78</f>
        <v>0</v>
      </c>
      <c r="L78" s="149"/>
      <c r="M78" s="153"/>
      <c r="N78" s="154"/>
      <c r="O78" s="154"/>
      <c r="P78" s="155">
        <f>P79</f>
        <v>0</v>
      </c>
      <c r="Q78" s="154"/>
      <c r="R78" s="155">
        <f>R79</f>
        <v>0</v>
      </c>
      <c r="S78" s="154"/>
      <c r="T78" s="156">
        <f>T79</f>
        <v>0</v>
      </c>
      <c r="AR78" s="150" t="s">
        <v>211</v>
      </c>
      <c r="AT78" s="157" t="s">
        <v>75</v>
      </c>
      <c r="AU78" s="157" t="s">
        <v>76</v>
      </c>
      <c r="AY78" s="150" t="s">
        <v>192</v>
      </c>
      <c r="BK78" s="158">
        <f>BK79</f>
        <v>0</v>
      </c>
    </row>
    <row r="79" spans="2:65" s="1" customFormat="1" ht="16.5" customHeight="1">
      <c r="B79" s="161"/>
      <c r="C79" s="162" t="s">
        <v>83</v>
      </c>
      <c r="D79" s="162" t="s">
        <v>195</v>
      </c>
      <c r="E79" s="163" t="s">
        <v>1474</v>
      </c>
      <c r="F79" s="164" t="s">
        <v>1613</v>
      </c>
      <c r="G79" s="165" t="s">
        <v>198</v>
      </c>
      <c r="H79" s="166">
        <v>1</v>
      </c>
      <c r="I79" s="167"/>
      <c r="J79" s="167">
        <f>ROUND(I79*H79,2)</f>
        <v>0</v>
      </c>
      <c r="K79" s="164" t="s">
        <v>5</v>
      </c>
      <c r="L79" s="40"/>
      <c r="M79" s="168" t="s">
        <v>5</v>
      </c>
      <c r="N79" s="218" t="s">
        <v>47</v>
      </c>
      <c r="O79" s="219">
        <v>0</v>
      </c>
      <c r="P79" s="219">
        <f>O79*H79</f>
        <v>0</v>
      </c>
      <c r="Q79" s="219">
        <v>0</v>
      </c>
      <c r="R79" s="219">
        <f>Q79*H79</f>
        <v>0</v>
      </c>
      <c r="S79" s="219">
        <v>0</v>
      </c>
      <c r="T79" s="220">
        <f>S79*H79</f>
        <v>0</v>
      </c>
      <c r="AR79" s="25" t="s">
        <v>1436</v>
      </c>
      <c r="AT79" s="25" t="s">
        <v>195</v>
      </c>
      <c r="AU79" s="25" t="s">
        <v>83</v>
      </c>
      <c r="AY79" s="25" t="s">
        <v>192</v>
      </c>
      <c r="BE79" s="172">
        <f>IF(N79="základní",J79,0)</f>
        <v>0</v>
      </c>
      <c r="BF79" s="172">
        <f>IF(N79="snížená",J79,0)</f>
        <v>0</v>
      </c>
      <c r="BG79" s="172">
        <f>IF(N79="zákl. přenesená",J79,0)</f>
        <v>0</v>
      </c>
      <c r="BH79" s="172">
        <f>IF(N79="sníž. přenesená",J79,0)</f>
        <v>0</v>
      </c>
      <c r="BI79" s="172">
        <f>IF(N79="nulová",J79,0)</f>
        <v>0</v>
      </c>
      <c r="BJ79" s="25" t="s">
        <v>83</v>
      </c>
      <c r="BK79" s="172">
        <f>ROUND(I79*H79,2)</f>
        <v>0</v>
      </c>
      <c r="BL79" s="25" t="s">
        <v>1436</v>
      </c>
      <c r="BM79" s="25" t="s">
        <v>1614</v>
      </c>
    </row>
    <row r="80" spans="2:65" s="1" customFormat="1" ht="6.9" customHeight="1">
      <c r="B80" s="55"/>
      <c r="C80" s="56"/>
      <c r="D80" s="56"/>
      <c r="E80" s="56"/>
      <c r="F80" s="56"/>
      <c r="G80" s="56"/>
      <c r="H80" s="56"/>
      <c r="I80" s="56"/>
      <c r="J80" s="56"/>
      <c r="K80" s="56"/>
      <c r="L80" s="40"/>
    </row>
  </sheetData>
  <autoFilter ref="C76:K79"/>
  <mergeCells count="10">
    <mergeCell ref="J51:J52"/>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14"/>
  <sheetViews>
    <sheetView showGridLines="0" workbookViewId="0">
      <pane ySplit="1" topLeftCell="A95" activePane="bottomLeft" state="frozen"/>
      <selection pane="bottomLeft" activeCell="W98" sqref="W98"/>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84</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s="1" customFormat="1" ht="13.2">
      <c r="B8" s="40"/>
      <c r="C8" s="41"/>
      <c r="D8" s="37" t="s">
        <v>162</v>
      </c>
      <c r="E8" s="41"/>
      <c r="F8" s="41"/>
      <c r="G8" s="41"/>
      <c r="H8" s="41"/>
      <c r="I8" s="41"/>
      <c r="J8" s="41"/>
      <c r="K8" s="44"/>
    </row>
    <row r="9" spans="1:70" s="1" customFormat="1" ht="36.9" customHeight="1">
      <c r="B9" s="40"/>
      <c r="C9" s="41"/>
      <c r="D9" s="41"/>
      <c r="E9" s="345" t="s">
        <v>163</v>
      </c>
      <c r="F9" s="346"/>
      <c r="G9" s="346"/>
      <c r="H9" s="346"/>
      <c r="I9" s="41"/>
      <c r="J9" s="41"/>
      <c r="K9" s="44"/>
    </row>
    <row r="10" spans="1:70" s="1" customFormat="1">
      <c r="B10" s="40"/>
      <c r="C10" s="41"/>
      <c r="D10" s="41"/>
      <c r="E10" s="41"/>
      <c r="F10" s="41"/>
      <c r="G10" s="41"/>
      <c r="H10" s="41"/>
      <c r="I10" s="41"/>
      <c r="J10" s="41"/>
      <c r="K10" s="44"/>
    </row>
    <row r="11" spans="1:70" s="1" customFormat="1" ht="14.4" customHeight="1">
      <c r="B11" s="40"/>
      <c r="C11" s="41"/>
      <c r="D11" s="37" t="s">
        <v>19</v>
      </c>
      <c r="E11" s="41"/>
      <c r="F11" s="35" t="s">
        <v>20</v>
      </c>
      <c r="G11" s="41"/>
      <c r="H11" s="41"/>
      <c r="I11" s="37" t="s">
        <v>21</v>
      </c>
      <c r="J11" s="35" t="s">
        <v>5</v>
      </c>
      <c r="K11" s="44"/>
    </row>
    <row r="12" spans="1:70" s="1" customFormat="1" ht="14.4" customHeight="1">
      <c r="B12" s="40"/>
      <c r="C12" s="41"/>
      <c r="D12" s="37" t="s">
        <v>23</v>
      </c>
      <c r="E12" s="41"/>
      <c r="F12" s="35" t="s">
        <v>24</v>
      </c>
      <c r="G12" s="41"/>
      <c r="H12" s="41"/>
      <c r="I12" s="37" t="s">
        <v>25</v>
      </c>
      <c r="J12" s="108" t="str">
        <f>'Rekapitulace stavby'!AN8</f>
        <v>24. 2. 2018</v>
      </c>
      <c r="K12" s="44"/>
    </row>
    <row r="13" spans="1:70" s="1" customFormat="1" ht="10.8" customHeight="1">
      <c r="B13" s="40"/>
      <c r="C13" s="41"/>
      <c r="D13" s="41"/>
      <c r="E13" s="41"/>
      <c r="F13" s="41"/>
      <c r="G13" s="41"/>
      <c r="H13" s="41"/>
      <c r="I13" s="41"/>
      <c r="J13" s="41"/>
      <c r="K13" s="44"/>
    </row>
    <row r="14" spans="1:70" s="1" customFormat="1" ht="14.4" customHeight="1">
      <c r="B14" s="40"/>
      <c r="C14" s="41"/>
      <c r="D14" s="37" t="s">
        <v>31</v>
      </c>
      <c r="E14" s="41"/>
      <c r="F14" s="41"/>
      <c r="G14" s="41"/>
      <c r="H14" s="41"/>
      <c r="I14" s="37" t="s">
        <v>32</v>
      </c>
      <c r="J14" s="35" t="s">
        <v>5</v>
      </c>
      <c r="K14" s="44"/>
    </row>
    <row r="15" spans="1:70" s="1" customFormat="1" ht="18" customHeight="1">
      <c r="B15" s="40"/>
      <c r="C15" s="41"/>
      <c r="D15" s="41"/>
      <c r="E15" s="35" t="s">
        <v>33</v>
      </c>
      <c r="F15" s="41"/>
      <c r="G15" s="41"/>
      <c r="H15" s="41"/>
      <c r="I15" s="37" t="s">
        <v>34</v>
      </c>
      <c r="J15" s="35" t="s">
        <v>5</v>
      </c>
      <c r="K15" s="44"/>
    </row>
    <row r="16" spans="1:70" s="1" customFormat="1" ht="6.9" customHeight="1">
      <c r="B16" s="40"/>
      <c r="C16" s="41"/>
      <c r="D16" s="41"/>
      <c r="E16" s="41"/>
      <c r="F16" s="41"/>
      <c r="G16" s="41"/>
      <c r="H16" s="41"/>
      <c r="I16" s="41"/>
      <c r="J16" s="41"/>
      <c r="K16" s="44"/>
    </row>
    <row r="17" spans="2:11" s="1" customFormat="1" ht="14.4" customHeight="1">
      <c r="B17" s="40"/>
      <c r="C17" s="41"/>
      <c r="D17" s="37" t="s">
        <v>35</v>
      </c>
      <c r="E17" s="41"/>
      <c r="F17" s="41"/>
      <c r="G17" s="41"/>
      <c r="H17" s="41"/>
      <c r="I17" s="37" t="s">
        <v>32</v>
      </c>
      <c r="J17" s="35" t="s">
        <v>5</v>
      </c>
      <c r="K17" s="44"/>
    </row>
    <row r="18" spans="2:11" s="1" customFormat="1" ht="18" customHeight="1">
      <c r="B18" s="40"/>
      <c r="C18" s="41"/>
      <c r="D18" s="41"/>
      <c r="E18" s="35" t="s">
        <v>36</v>
      </c>
      <c r="F18" s="41"/>
      <c r="G18" s="41"/>
      <c r="H18" s="41"/>
      <c r="I18" s="37" t="s">
        <v>34</v>
      </c>
      <c r="J18" s="35" t="s">
        <v>5</v>
      </c>
      <c r="K18" s="44"/>
    </row>
    <row r="19" spans="2:11" s="1" customFormat="1" ht="6.9" customHeight="1">
      <c r="B19" s="40"/>
      <c r="C19" s="41"/>
      <c r="D19" s="41"/>
      <c r="E19" s="41"/>
      <c r="F19" s="41"/>
      <c r="G19" s="41"/>
      <c r="H19" s="41"/>
      <c r="I19" s="41"/>
      <c r="J19" s="41"/>
      <c r="K19" s="44"/>
    </row>
    <row r="20" spans="2:11" s="1" customFormat="1" ht="14.4" customHeight="1">
      <c r="B20" s="40"/>
      <c r="C20" s="41"/>
      <c r="D20" s="37" t="s">
        <v>37</v>
      </c>
      <c r="E20" s="41"/>
      <c r="F20" s="41"/>
      <c r="G20" s="41"/>
      <c r="H20" s="41"/>
      <c r="I20" s="37" t="s">
        <v>32</v>
      </c>
      <c r="J20" s="35" t="s">
        <v>5</v>
      </c>
      <c r="K20" s="44"/>
    </row>
    <row r="21" spans="2:11" s="1" customFormat="1" ht="18" customHeight="1">
      <c r="B21" s="40"/>
      <c r="C21" s="41"/>
      <c r="D21" s="41"/>
      <c r="E21" s="35" t="s">
        <v>38</v>
      </c>
      <c r="F21" s="41"/>
      <c r="G21" s="41"/>
      <c r="H21" s="41"/>
      <c r="I21" s="37" t="s">
        <v>34</v>
      </c>
      <c r="J21" s="35" t="s">
        <v>5</v>
      </c>
      <c r="K21" s="44"/>
    </row>
    <row r="22" spans="2:11" s="1" customFormat="1" ht="6.9" customHeight="1">
      <c r="B22" s="40"/>
      <c r="C22" s="41"/>
      <c r="D22" s="41"/>
      <c r="E22" s="41"/>
      <c r="F22" s="41"/>
      <c r="G22" s="41"/>
      <c r="H22" s="41"/>
      <c r="I22" s="41"/>
      <c r="J22" s="41"/>
      <c r="K22" s="44"/>
    </row>
    <row r="23" spans="2:11" s="1" customFormat="1" ht="14.4" customHeight="1">
      <c r="B23" s="40"/>
      <c r="C23" s="41"/>
      <c r="D23" s="37" t="s">
        <v>40</v>
      </c>
      <c r="E23" s="41"/>
      <c r="F23" s="41"/>
      <c r="G23" s="41"/>
      <c r="H23" s="41"/>
      <c r="I23" s="41"/>
      <c r="J23" s="41"/>
      <c r="K23" s="44"/>
    </row>
    <row r="24" spans="2:11" s="7" customFormat="1" ht="114" customHeight="1">
      <c r="B24" s="109"/>
      <c r="C24" s="110"/>
      <c r="D24" s="110"/>
      <c r="E24" s="303" t="s">
        <v>41</v>
      </c>
      <c r="F24" s="303"/>
      <c r="G24" s="303"/>
      <c r="H24" s="303"/>
      <c r="I24" s="110"/>
      <c r="J24" s="110"/>
      <c r="K24" s="111"/>
    </row>
    <row r="25" spans="2:11" s="1" customFormat="1" ht="6.9" customHeight="1">
      <c r="B25" s="40"/>
      <c r="C25" s="41"/>
      <c r="D25" s="41"/>
      <c r="E25" s="41"/>
      <c r="F25" s="41"/>
      <c r="G25" s="41"/>
      <c r="H25" s="41"/>
      <c r="I25" s="41"/>
      <c r="J25" s="41"/>
      <c r="K25" s="44"/>
    </row>
    <row r="26" spans="2:11" s="1" customFormat="1" ht="6.9" customHeight="1">
      <c r="B26" s="40"/>
      <c r="C26" s="41"/>
      <c r="D26" s="67"/>
      <c r="E26" s="67"/>
      <c r="F26" s="67"/>
      <c r="G26" s="67"/>
      <c r="H26" s="67"/>
      <c r="I26" s="67"/>
      <c r="J26" s="67"/>
      <c r="K26" s="112"/>
    </row>
    <row r="27" spans="2:11" s="1" customFormat="1" ht="25.35" customHeight="1">
      <c r="B27" s="40"/>
      <c r="C27" s="41"/>
      <c r="D27" s="113" t="s">
        <v>42</v>
      </c>
      <c r="E27" s="41"/>
      <c r="F27" s="41"/>
      <c r="G27" s="41"/>
      <c r="H27" s="41"/>
      <c r="I27" s="41"/>
      <c r="J27" s="114">
        <f>ROUND(J83,2)</f>
        <v>0</v>
      </c>
      <c r="K27" s="44"/>
    </row>
    <row r="28" spans="2:11" s="1" customFormat="1" ht="6.9" customHeight="1">
      <c r="B28" s="40"/>
      <c r="C28" s="41"/>
      <c r="D28" s="67"/>
      <c r="E28" s="67"/>
      <c r="F28" s="67"/>
      <c r="G28" s="67"/>
      <c r="H28" s="67"/>
      <c r="I28" s="67"/>
      <c r="J28" s="67"/>
      <c r="K28" s="112"/>
    </row>
    <row r="29" spans="2:11" s="1" customFormat="1" ht="14.4" customHeight="1">
      <c r="B29" s="40"/>
      <c r="C29" s="41"/>
      <c r="D29" s="41"/>
      <c r="E29" s="41"/>
      <c r="F29" s="45" t="s">
        <v>44</v>
      </c>
      <c r="G29" s="41"/>
      <c r="H29" s="41"/>
      <c r="I29" s="45" t="s">
        <v>43</v>
      </c>
      <c r="J29" s="45" t="s">
        <v>45</v>
      </c>
      <c r="K29" s="44"/>
    </row>
    <row r="30" spans="2:11" s="1" customFormat="1" ht="14.4" customHeight="1">
      <c r="B30" s="40"/>
      <c r="C30" s="41"/>
      <c r="D30" s="48" t="s">
        <v>46</v>
      </c>
      <c r="E30" s="48" t="s">
        <v>47</v>
      </c>
      <c r="F30" s="115">
        <f>ROUND(SUM(BE83:BE113), 2)</f>
        <v>0</v>
      </c>
      <c r="G30" s="41"/>
      <c r="H30" s="41"/>
      <c r="I30" s="116">
        <v>0.21</v>
      </c>
      <c r="J30" s="115">
        <f>ROUND(ROUND((SUM(BE83:BE113)), 2)*I30, 2)</f>
        <v>0</v>
      </c>
      <c r="K30" s="44"/>
    </row>
    <row r="31" spans="2:11" s="1" customFormat="1" ht="14.4" customHeight="1">
      <c r="B31" s="40"/>
      <c r="C31" s="41"/>
      <c r="D31" s="41"/>
      <c r="E31" s="48" t="s">
        <v>48</v>
      </c>
      <c r="F31" s="115">
        <f>ROUND(SUM(BF83:BF113), 2)</f>
        <v>0</v>
      </c>
      <c r="G31" s="41"/>
      <c r="H31" s="41"/>
      <c r="I31" s="116">
        <v>0.15</v>
      </c>
      <c r="J31" s="115">
        <f>ROUND(ROUND((SUM(BF83:BF113)), 2)*I31, 2)</f>
        <v>0</v>
      </c>
      <c r="K31" s="44"/>
    </row>
    <row r="32" spans="2:11" s="1" customFormat="1" ht="14.4" hidden="1" customHeight="1">
      <c r="B32" s="40"/>
      <c r="C32" s="41"/>
      <c r="D32" s="41"/>
      <c r="E32" s="48" t="s">
        <v>49</v>
      </c>
      <c r="F32" s="115">
        <f>ROUND(SUM(BG83:BG113), 2)</f>
        <v>0</v>
      </c>
      <c r="G32" s="41"/>
      <c r="H32" s="41"/>
      <c r="I32" s="116">
        <v>0.21</v>
      </c>
      <c r="J32" s="115">
        <v>0</v>
      </c>
      <c r="K32" s="44"/>
    </row>
    <row r="33" spans="2:11" s="1" customFormat="1" ht="14.4" hidden="1" customHeight="1">
      <c r="B33" s="40"/>
      <c r="C33" s="41"/>
      <c r="D33" s="41"/>
      <c r="E33" s="48" t="s">
        <v>50</v>
      </c>
      <c r="F33" s="115">
        <f>ROUND(SUM(BH83:BH113), 2)</f>
        <v>0</v>
      </c>
      <c r="G33" s="41"/>
      <c r="H33" s="41"/>
      <c r="I33" s="116">
        <v>0.15</v>
      </c>
      <c r="J33" s="115">
        <v>0</v>
      </c>
      <c r="K33" s="44"/>
    </row>
    <row r="34" spans="2:11" s="1" customFormat="1" ht="14.4" hidden="1" customHeight="1">
      <c r="B34" s="40"/>
      <c r="C34" s="41"/>
      <c r="D34" s="41"/>
      <c r="E34" s="48" t="s">
        <v>51</v>
      </c>
      <c r="F34" s="115">
        <f>ROUND(SUM(BI83:BI113), 2)</f>
        <v>0</v>
      </c>
      <c r="G34" s="41"/>
      <c r="H34" s="41"/>
      <c r="I34" s="116">
        <v>0</v>
      </c>
      <c r="J34" s="115">
        <v>0</v>
      </c>
      <c r="K34" s="44"/>
    </row>
    <row r="35" spans="2:11" s="1" customFormat="1" ht="6.9" customHeight="1">
      <c r="B35" s="40"/>
      <c r="C35" s="41"/>
      <c r="D35" s="41"/>
      <c r="E35" s="41"/>
      <c r="F35" s="41"/>
      <c r="G35" s="41"/>
      <c r="H35" s="41"/>
      <c r="I35" s="41"/>
      <c r="J35" s="41"/>
      <c r="K35" s="44"/>
    </row>
    <row r="36" spans="2:11" s="1" customFormat="1" ht="25.35" customHeight="1">
      <c r="B36" s="40"/>
      <c r="C36" s="117"/>
      <c r="D36" s="118" t="s">
        <v>52</v>
      </c>
      <c r="E36" s="70"/>
      <c r="F36" s="70"/>
      <c r="G36" s="119" t="s">
        <v>53</v>
      </c>
      <c r="H36" s="120" t="s">
        <v>54</v>
      </c>
      <c r="I36" s="70"/>
      <c r="J36" s="121">
        <f>SUM(J27:J34)</f>
        <v>0</v>
      </c>
      <c r="K36" s="122"/>
    </row>
    <row r="37" spans="2:11" s="1" customFormat="1" ht="14.4" customHeight="1">
      <c r="B37" s="55"/>
      <c r="C37" s="56"/>
      <c r="D37" s="56"/>
      <c r="E37" s="56"/>
      <c r="F37" s="56"/>
      <c r="G37" s="56"/>
      <c r="H37" s="56"/>
      <c r="I37" s="56"/>
      <c r="J37" s="56"/>
      <c r="K37" s="57"/>
    </row>
    <row r="41" spans="2:11" s="1" customFormat="1" ht="6.9" customHeight="1">
      <c r="B41" s="58"/>
      <c r="C41" s="59"/>
      <c r="D41" s="59"/>
      <c r="E41" s="59"/>
      <c r="F41" s="59"/>
      <c r="G41" s="59"/>
      <c r="H41" s="59"/>
      <c r="I41" s="59"/>
      <c r="J41" s="59"/>
      <c r="K41" s="123"/>
    </row>
    <row r="42" spans="2:11" s="1" customFormat="1" ht="36.9" customHeight="1">
      <c r="B42" s="40"/>
      <c r="C42" s="31" t="s">
        <v>164</v>
      </c>
      <c r="D42" s="41"/>
      <c r="E42" s="41"/>
      <c r="F42" s="41"/>
      <c r="G42" s="41"/>
      <c r="H42" s="41"/>
      <c r="I42" s="41"/>
      <c r="J42" s="41"/>
      <c r="K42" s="44"/>
    </row>
    <row r="43" spans="2:11" s="1" customFormat="1" ht="6.9" customHeight="1">
      <c r="B43" s="40"/>
      <c r="C43" s="41"/>
      <c r="D43" s="41"/>
      <c r="E43" s="41"/>
      <c r="F43" s="41"/>
      <c r="G43" s="41"/>
      <c r="H43" s="41"/>
      <c r="I43" s="41"/>
      <c r="J43" s="41"/>
      <c r="K43" s="44"/>
    </row>
    <row r="44" spans="2:11" s="1" customFormat="1" ht="14.4" customHeight="1">
      <c r="B44" s="40"/>
      <c r="C44" s="37" t="s">
        <v>17</v>
      </c>
      <c r="D44" s="41"/>
      <c r="E44" s="41"/>
      <c r="F44" s="41"/>
      <c r="G44" s="41"/>
      <c r="H44" s="41"/>
      <c r="I44" s="41"/>
      <c r="J44" s="41"/>
      <c r="K44" s="44"/>
    </row>
    <row r="45" spans="2:11" s="1" customFormat="1" ht="16.5" customHeight="1">
      <c r="B45" s="40"/>
      <c r="C45" s="41"/>
      <c r="D45" s="41"/>
      <c r="E45" s="343" t="str">
        <f>E7</f>
        <v>ZÁZEMÍ PRO VPP V OSTRAVĚ – PORUBĚ</v>
      </c>
      <c r="F45" s="344"/>
      <c r="G45" s="344"/>
      <c r="H45" s="344"/>
      <c r="I45" s="41"/>
      <c r="J45" s="41"/>
      <c r="K45" s="44"/>
    </row>
    <row r="46" spans="2:11" s="1" customFormat="1" ht="14.4" customHeight="1">
      <c r="B46" s="40"/>
      <c r="C46" s="37" t="s">
        <v>162</v>
      </c>
      <c r="D46" s="41"/>
      <c r="E46" s="41"/>
      <c r="F46" s="41"/>
      <c r="G46" s="41"/>
      <c r="H46" s="41"/>
      <c r="I46" s="41"/>
      <c r="J46" s="41"/>
      <c r="K46" s="44"/>
    </row>
    <row r="47" spans="2:11" s="1" customFormat="1" ht="17.25" customHeight="1">
      <c r="B47" s="40"/>
      <c r="C47" s="41"/>
      <c r="D47" s="41"/>
      <c r="E47" s="345" t="str">
        <f>E9</f>
        <v>VON - Vedlejší a ostatní náklady stavby</v>
      </c>
      <c r="F47" s="346"/>
      <c r="G47" s="346"/>
      <c r="H47" s="346"/>
      <c r="I47" s="41"/>
      <c r="J47" s="41"/>
      <c r="K47" s="44"/>
    </row>
    <row r="48" spans="2:11" s="1" customFormat="1" ht="6.9" customHeight="1">
      <c r="B48" s="40"/>
      <c r="C48" s="41"/>
      <c r="D48" s="41"/>
      <c r="E48" s="41"/>
      <c r="F48" s="41"/>
      <c r="G48" s="41"/>
      <c r="H48" s="41"/>
      <c r="I48" s="41"/>
      <c r="J48" s="41"/>
      <c r="K48" s="44"/>
    </row>
    <row r="49" spans="2:47" s="1" customFormat="1" ht="18" customHeight="1">
      <c r="B49" s="40"/>
      <c r="C49" s="37" t="s">
        <v>23</v>
      </c>
      <c r="D49" s="41"/>
      <c r="E49" s="41"/>
      <c r="F49" s="35" t="str">
        <f>F12</f>
        <v>Ostrava</v>
      </c>
      <c r="G49" s="41"/>
      <c r="H49" s="41"/>
      <c r="I49" s="37" t="s">
        <v>25</v>
      </c>
      <c r="J49" s="108" t="str">
        <f>IF(J12="","",J12)</f>
        <v>24. 2. 2018</v>
      </c>
      <c r="K49" s="44"/>
    </row>
    <row r="50" spans="2:47" s="1" customFormat="1" ht="6.9" customHeight="1">
      <c r="B50" s="40"/>
      <c r="C50" s="41"/>
      <c r="D50" s="41"/>
      <c r="E50" s="41"/>
      <c r="F50" s="41"/>
      <c r="G50" s="41"/>
      <c r="H50" s="41"/>
      <c r="I50" s="41"/>
      <c r="J50" s="41"/>
      <c r="K50" s="44"/>
    </row>
    <row r="51" spans="2:47" s="1" customFormat="1" ht="13.2">
      <c r="B51" s="40"/>
      <c r="C51" s="37" t="s">
        <v>31</v>
      </c>
      <c r="D51" s="41"/>
      <c r="E51" s="41"/>
      <c r="F51" s="35" t="str">
        <f>E15</f>
        <v>SMO MO Poruba</v>
      </c>
      <c r="G51" s="41"/>
      <c r="H51" s="41"/>
      <c r="I51" s="37" t="s">
        <v>37</v>
      </c>
      <c r="J51" s="303" t="str">
        <f>E21</f>
        <v>PROJEKTSTUDIO EUCZ, s.r.o.</v>
      </c>
      <c r="K51" s="44"/>
    </row>
    <row r="52" spans="2:47" s="1" customFormat="1" ht="14.4" customHeight="1">
      <c r="B52" s="40"/>
      <c r="C52" s="37" t="s">
        <v>35</v>
      </c>
      <c r="D52" s="41"/>
      <c r="E52" s="41"/>
      <c r="F52" s="35" t="str">
        <f>IF(E18="","",E18)</f>
        <v>Na základě výběrového řízení</v>
      </c>
      <c r="G52" s="41"/>
      <c r="H52" s="41"/>
      <c r="I52" s="41"/>
      <c r="J52" s="338"/>
      <c r="K52" s="44"/>
    </row>
    <row r="53" spans="2:47" s="1" customFormat="1" ht="10.35" customHeight="1">
      <c r="B53" s="40"/>
      <c r="C53" s="41"/>
      <c r="D53" s="41"/>
      <c r="E53" s="41"/>
      <c r="F53" s="41"/>
      <c r="G53" s="41"/>
      <c r="H53" s="41"/>
      <c r="I53" s="41"/>
      <c r="J53" s="41"/>
      <c r="K53" s="44"/>
    </row>
    <row r="54" spans="2:47" s="1" customFormat="1" ht="29.25" customHeight="1">
      <c r="B54" s="40"/>
      <c r="C54" s="124" t="s">
        <v>165</v>
      </c>
      <c r="D54" s="117"/>
      <c r="E54" s="117"/>
      <c r="F54" s="117"/>
      <c r="G54" s="117"/>
      <c r="H54" s="117"/>
      <c r="I54" s="117"/>
      <c r="J54" s="125" t="s">
        <v>166</v>
      </c>
      <c r="K54" s="126"/>
    </row>
    <row r="55" spans="2:47" s="1" customFormat="1" ht="10.35" customHeight="1">
      <c r="B55" s="40"/>
      <c r="C55" s="41"/>
      <c r="D55" s="41"/>
      <c r="E55" s="41"/>
      <c r="F55" s="41"/>
      <c r="G55" s="41"/>
      <c r="H55" s="41"/>
      <c r="I55" s="41"/>
      <c r="J55" s="41"/>
      <c r="K55" s="44"/>
    </row>
    <row r="56" spans="2:47" s="1" customFormat="1" ht="29.25" customHeight="1">
      <c r="B56" s="40"/>
      <c r="C56" s="127" t="s">
        <v>167</v>
      </c>
      <c r="D56" s="41"/>
      <c r="E56" s="41"/>
      <c r="F56" s="41"/>
      <c r="G56" s="41"/>
      <c r="H56" s="41"/>
      <c r="I56" s="41"/>
      <c r="J56" s="114">
        <f>J83</f>
        <v>0</v>
      </c>
      <c r="K56" s="44"/>
      <c r="AU56" s="25" t="s">
        <v>168</v>
      </c>
    </row>
    <row r="57" spans="2:47" s="8" customFormat="1" ht="24.9" customHeight="1">
      <c r="B57" s="128"/>
      <c r="C57" s="129"/>
      <c r="D57" s="130" t="s">
        <v>169</v>
      </c>
      <c r="E57" s="131"/>
      <c r="F57" s="131"/>
      <c r="G57" s="131"/>
      <c r="H57" s="131"/>
      <c r="I57" s="131"/>
      <c r="J57" s="132">
        <f>J84</f>
        <v>0</v>
      </c>
      <c r="K57" s="133"/>
    </row>
    <row r="58" spans="2:47" s="9" customFormat="1" ht="19.95" customHeight="1">
      <c r="B58" s="134"/>
      <c r="C58" s="135"/>
      <c r="D58" s="136" t="s">
        <v>170</v>
      </c>
      <c r="E58" s="137"/>
      <c r="F58" s="137"/>
      <c r="G58" s="137"/>
      <c r="H58" s="137"/>
      <c r="I58" s="137"/>
      <c r="J58" s="138">
        <f>J85</f>
        <v>0</v>
      </c>
      <c r="K58" s="139"/>
    </row>
    <row r="59" spans="2:47" s="9" customFormat="1" ht="19.95" customHeight="1">
      <c r="B59" s="134"/>
      <c r="C59" s="135"/>
      <c r="D59" s="136" t="s">
        <v>171</v>
      </c>
      <c r="E59" s="137"/>
      <c r="F59" s="137"/>
      <c r="G59" s="137"/>
      <c r="H59" s="137"/>
      <c r="I59" s="137"/>
      <c r="J59" s="138">
        <f>J95</f>
        <v>0</v>
      </c>
      <c r="K59" s="139"/>
    </row>
    <row r="60" spans="2:47" s="9" customFormat="1" ht="19.95" customHeight="1">
      <c r="B60" s="134"/>
      <c r="C60" s="135"/>
      <c r="D60" s="136" t="s">
        <v>172</v>
      </c>
      <c r="E60" s="137"/>
      <c r="F60" s="137"/>
      <c r="G60" s="137"/>
      <c r="H60" s="137"/>
      <c r="I60" s="137"/>
      <c r="J60" s="138">
        <f>J98</f>
        <v>0</v>
      </c>
      <c r="K60" s="139"/>
    </row>
    <row r="61" spans="2:47" s="9" customFormat="1" ht="19.95" customHeight="1">
      <c r="B61" s="134"/>
      <c r="C61" s="135"/>
      <c r="D61" s="136" t="s">
        <v>173</v>
      </c>
      <c r="E61" s="137"/>
      <c r="F61" s="137"/>
      <c r="G61" s="137"/>
      <c r="H61" s="137"/>
      <c r="I61" s="137"/>
      <c r="J61" s="138">
        <f>J103</f>
        <v>0</v>
      </c>
      <c r="K61" s="139"/>
    </row>
    <row r="62" spans="2:47" s="9" customFormat="1" ht="19.95" customHeight="1">
      <c r="B62" s="134"/>
      <c r="C62" s="135"/>
      <c r="D62" s="136" t="s">
        <v>174</v>
      </c>
      <c r="E62" s="137"/>
      <c r="F62" s="137"/>
      <c r="G62" s="137"/>
      <c r="H62" s="137"/>
      <c r="I62" s="137"/>
      <c r="J62" s="138">
        <f>J108</f>
        <v>0</v>
      </c>
      <c r="K62" s="139"/>
    </row>
    <row r="63" spans="2:47" s="9" customFormat="1" ht="19.95" customHeight="1">
      <c r="B63" s="134"/>
      <c r="C63" s="135"/>
      <c r="D63" s="136" t="s">
        <v>175</v>
      </c>
      <c r="E63" s="137"/>
      <c r="F63" s="137"/>
      <c r="G63" s="137"/>
      <c r="H63" s="137"/>
      <c r="I63" s="137"/>
      <c r="J63" s="138">
        <f>J111</f>
        <v>0</v>
      </c>
      <c r="K63" s="139"/>
    </row>
    <row r="64" spans="2:47" s="1" customFormat="1" ht="21.75" customHeight="1">
      <c r="B64" s="40"/>
      <c r="C64" s="41"/>
      <c r="D64" s="41"/>
      <c r="E64" s="41"/>
      <c r="F64" s="41"/>
      <c r="G64" s="41"/>
      <c r="H64" s="41"/>
      <c r="I64" s="41"/>
      <c r="J64" s="41"/>
      <c r="K64" s="44"/>
    </row>
    <row r="65" spans="2:12" s="1" customFormat="1" ht="6.9" customHeight="1">
      <c r="B65" s="55"/>
      <c r="C65" s="56"/>
      <c r="D65" s="56"/>
      <c r="E65" s="56"/>
      <c r="F65" s="56"/>
      <c r="G65" s="56"/>
      <c r="H65" s="56"/>
      <c r="I65" s="56"/>
      <c r="J65" s="56"/>
      <c r="K65" s="57"/>
    </row>
    <row r="69" spans="2:12" s="1" customFormat="1" ht="6.9" customHeight="1">
      <c r="B69" s="58"/>
      <c r="C69" s="59"/>
      <c r="D69" s="59"/>
      <c r="E69" s="59"/>
      <c r="F69" s="59"/>
      <c r="G69" s="59"/>
      <c r="H69" s="59"/>
      <c r="I69" s="59"/>
      <c r="J69" s="59"/>
      <c r="K69" s="59"/>
      <c r="L69" s="40"/>
    </row>
    <row r="70" spans="2:12" s="1" customFormat="1" ht="36.9" customHeight="1">
      <c r="B70" s="40"/>
      <c r="C70" s="60" t="s">
        <v>176</v>
      </c>
      <c r="L70" s="40"/>
    </row>
    <row r="71" spans="2:12" s="1" customFormat="1" ht="6.9" customHeight="1">
      <c r="B71" s="40"/>
      <c r="L71" s="40"/>
    </row>
    <row r="72" spans="2:12" s="1" customFormat="1" ht="14.4" customHeight="1">
      <c r="B72" s="40"/>
      <c r="C72" s="62" t="s">
        <v>17</v>
      </c>
      <c r="L72" s="40"/>
    </row>
    <row r="73" spans="2:12" s="1" customFormat="1" ht="16.5" customHeight="1">
      <c r="B73" s="40"/>
      <c r="E73" s="339" t="str">
        <f>E7</f>
        <v>ZÁZEMÍ PRO VPP V OSTRAVĚ – PORUBĚ</v>
      </c>
      <c r="F73" s="340"/>
      <c r="G73" s="340"/>
      <c r="H73" s="340"/>
      <c r="L73" s="40"/>
    </row>
    <row r="74" spans="2:12" s="1" customFormat="1" ht="14.4" customHeight="1">
      <c r="B74" s="40"/>
      <c r="C74" s="62" t="s">
        <v>162</v>
      </c>
      <c r="L74" s="40"/>
    </row>
    <row r="75" spans="2:12" s="1" customFormat="1" ht="17.25" customHeight="1">
      <c r="B75" s="40"/>
      <c r="E75" s="314" t="str">
        <f>E9</f>
        <v>VON - Vedlejší a ostatní náklady stavby</v>
      </c>
      <c r="F75" s="341"/>
      <c r="G75" s="341"/>
      <c r="H75" s="341"/>
      <c r="L75" s="40"/>
    </row>
    <row r="76" spans="2:12" s="1" customFormat="1" ht="6.9" customHeight="1">
      <c r="B76" s="40"/>
      <c r="L76" s="40"/>
    </row>
    <row r="77" spans="2:12" s="1" customFormat="1" ht="18" customHeight="1">
      <c r="B77" s="40"/>
      <c r="C77" s="62" t="s">
        <v>23</v>
      </c>
      <c r="F77" s="140" t="str">
        <f>F12</f>
        <v>Ostrava</v>
      </c>
      <c r="I77" s="62" t="s">
        <v>25</v>
      </c>
      <c r="J77" s="66" t="str">
        <f>IF(J12="","",J12)</f>
        <v>24. 2. 2018</v>
      </c>
      <c r="L77" s="40"/>
    </row>
    <row r="78" spans="2:12" s="1" customFormat="1" ht="6.9" customHeight="1">
      <c r="B78" s="40"/>
      <c r="L78" s="40"/>
    </row>
    <row r="79" spans="2:12" s="1" customFormat="1" ht="13.2">
      <c r="B79" s="40"/>
      <c r="C79" s="62" t="s">
        <v>31</v>
      </c>
      <c r="F79" s="140" t="str">
        <f>E15</f>
        <v>SMO MO Poruba</v>
      </c>
      <c r="I79" s="62" t="s">
        <v>37</v>
      </c>
      <c r="J79" s="140" t="str">
        <f>E21</f>
        <v>PROJEKTSTUDIO EUCZ, s.r.o.</v>
      </c>
      <c r="L79" s="40"/>
    </row>
    <row r="80" spans="2:12" s="1" customFormat="1" ht="14.4" customHeight="1">
      <c r="B80" s="40"/>
      <c r="C80" s="62" t="s">
        <v>35</v>
      </c>
      <c r="F80" s="140" t="str">
        <f>IF(E18="","",E18)</f>
        <v>Na základě výběrového řízení</v>
      </c>
      <c r="L80" s="40"/>
    </row>
    <row r="81" spans="2:65" s="1" customFormat="1" ht="10.35" customHeight="1">
      <c r="B81" s="40"/>
      <c r="L81" s="40"/>
    </row>
    <row r="82" spans="2:65" s="10" customFormat="1" ht="29.25" customHeight="1">
      <c r="B82" s="141"/>
      <c r="C82" s="142" t="s">
        <v>177</v>
      </c>
      <c r="D82" s="143" t="s">
        <v>61</v>
      </c>
      <c r="E82" s="143" t="s">
        <v>57</v>
      </c>
      <c r="F82" s="143" t="s">
        <v>178</v>
      </c>
      <c r="G82" s="143" t="s">
        <v>179</v>
      </c>
      <c r="H82" s="143" t="s">
        <v>180</v>
      </c>
      <c r="I82" s="143" t="s">
        <v>181</v>
      </c>
      <c r="J82" s="143" t="s">
        <v>166</v>
      </c>
      <c r="K82" s="144" t="s">
        <v>182</v>
      </c>
      <c r="L82" s="141"/>
      <c r="M82" s="72" t="s">
        <v>183</v>
      </c>
      <c r="N82" s="73" t="s">
        <v>46</v>
      </c>
      <c r="O82" s="73" t="s">
        <v>184</v>
      </c>
      <c r="P82" s="73" t="s">
        <v>185</v>
      </c>
      <c r="Q82" s="73" t="s">
        <v>186</v>
      </c>
      <c r="R82" s="73" t="s">
        <v>187</v>
      </c>
      <c r="S82" s="73" t="s">
        <v>188</v>
      </c>
      <c r="T82" s="74" t="s">
        <v>189</v>
      </c>
    </row>
    <row r="83" spans="2:65" s="1" customFormat="1" ht="29.25" customHeight="1">
      <c r="B83" s="40"/>
      <c r="C83" s="76" t="s">
        <v>167</v>
      </c>
      <c r="J83" s="145">
        <f>BK83</f>
        <v>0</v>
      </c>
      <c r="L83" s="40"/>
      <c r="M83" s="75"/>
      <c r="N83" s="67"/>
      <c r="O83" s="67"/>
      <c r="P83" s="146">
        <f>P84</f>
        <v>0</v>
      </c>
      <c r="Q83" s="67"/>
      <c r="R83" s="146">
        <f>R84</f>
        <v>0</v>
      </c>
      <c r="S83" s="67"/>
      <c r="T83" s="147">
        <f>T84</f>
        <v>0</v>
      </c>
      <c r="AT83" s="25" t="s">
        <v>75</v>
      </c>
      <c r="AU83" s="25" t="s">
        <v>168</v>
      </c>
      <c r="BK83" s="148">
        <f>BK84</f>
        <v>0</v>
      </c>
    </row>
    <row r="84" spans="2:65" s="11" customFormat="1" ht="37.35" customHeight="1">
      <c r="B84" s="149"/>
      <c r="D84" s="150" t="s">
        <v>75</v>
      </c>
      <c r="E84" s="151" t="s">
        <v>190</v>
      </c>
      <c r="F84" s="151" t="s">
        <v>190</v>
      </c>
      <c r="J84" s="152">
        <f>BK84</f>
        <v>0</v>
      </c>
      <c r="L84" s="149"/>
      <c r="M84" s="153"/>
      <c r="N84" s="154"/>
      <c r="O84" s="154"/>
      <c r="P84" s="155">
        <f>P85+P95+P98+P103+P108+P111</f>
        <v>0</v>
      </c>
      <c r="Q84" s="154"/>
      <c r="R84" s="155">
        <f>R85+R95+R98+R103+R108+R111</f>
        <v>0</v>
      </c>
      <c r="S84" s="154"/>
      <c r="T84" s="156">
        <f>T85+T95+T98+T103+T108+T111</f>
        <v>0</v>
      </c>
      <c r="AR84" s="150" t="s">
        <v>191</v>
      </c>
      <c r="AT84" s="157" t="s">
        <v>75</v>
      </c>
      <c r="AU84" s="157" t="s">
        <v>76</v>
      </c>
      <c r="AY84" s="150" t="s">
        <v>192</v>
      </c>
      <c r="BK84" s="158">
        <f>BK85+BK95+BK98+BK103+BK108+BK111</f>
        <v>0</v>
      </c>
    </row>
    <row r="85" spans="2:65" s="11" customFormat="1" ht="19.95" customHeight="1">
      <c r="B85" s="149"/>
      <c r="D85" s="150" t="s">
        <v>75</v>
      </c>
      <c r="E85" s="159" t="s">
        <v>193</v>
      </c>
      <c r="F85" s="159" t="s">
        <v>194</v>
      </c>
      <c r="J85" s="160">
        <f>BK85</f>
        <v>0</v>
      </c>
      <c r="L85" s="149"/>
      <c r="M85" s="153"/>
      <c r="N85" s="154"/>
      <c r="O85" s="154"/>
      <c r="P85" s="155">
        <f>SUM(P86:P94)</f>
        <v>0</v>
      </c>
      <c r="Q85" s="154"/>
      <c r="R85" s="155">
        <f>SUM(R86:R94)</f>
        <v>0</v>
      </c>
      <c r="S85" s="154"/>
      <c r="T85" s="156">
        <f>SUM(T86:T94)</f>
        <v>0</v>
      </c>
      <c r="AR85" s="150" t="s">
        <v>191</v>
      </c>
      <c r="AT85" s="157" t="s">
        <v>75</v>
      </c>
      <c r="AU85" s="157" t="s">
        <v>83</v>
      </c>
      <c r="AY85" s="150" t="s">
        <v>192</v>
      </c>
      <c r="BK85" s="158">
        <f>SUM(BK86:BK94)</f>
        <v>0</v>
      </c>
    </row>
    <row r="86" spans="2:65" s="1" customFormat="1" ht="16.5" customHeight="1">
      <c r="B86" s="161"/>
      <c r="C86" s="162" t="s">
        <v>83</v>
      </c>
      <c r="D86" s="162" t="s">
        <v>195</v>
      </c>
      <c r="E86" s="163" t="s">
        <v>196</v>
      </c>
      <c r="F86" s="164" t="s">
        <v>197</v>
      </c>
      <c r="G86" s="165" t="s">
        <v>198</v>
      </c>
      <c r="H86" s="166">
        <v>1</v>
      </c>
      <c r="I86" s="167"/>
      <c r="J86" s="167">
        <f>ROUND(I86*H86,2)</f>
        <v>0</v>
      </c>
      <c r="K86" s="164" t="s">
        <v>199</v>
      </c>
      <c r="L86" s="40"/>
      <c r="M86" s="168" t="s">
        <v>5</v>
      </c>
      <c r="N86" s="169" t="s">
        <v>47</v>
      </c>
      <c r="O86" s="170">
        <v>0</v>
      </c>
      <c r="P86" s="170">
        <f>O86*H86</f>
        <v>0</v>
      </c>
      <c r="Q86" s="170">
        <v>0</v>
      </c>
      <c r="R86" s="170">
        <f>Q86*H86</f>
        <v>0</v>
      </c>
      <c r="S86" s="170">
        <v>0</v>
      </c>
      <c r="T86" s="171">
        <f>S86*H86</f>
        <v>0</v>
      </c>
      <c r="AR86" s="25" t="s">
        <v>200</v>
      </c>
      <c r="AT86" s="25" t="s">
        <v>195</v>
      </c>
      <c r="AU86" s="25" t="s">
        <v>85</v>
      </c>
      <c r="AY86" s="25" t="s">
        <v>192</v>
      </c>
      <c r="BE86" s="172">
        <f>IF(N86="základní",J86,0)</f>
        <v>0</v>
      </c>
      <c r="BF86" s="172">
        <f>IF(N86="snížená",J86,0)</f>
        <v>0</v>
      </c>
      <c r="BG86" s="172">
        <f>IF(N86="zákl. přenesená",J86,0)</f>
        <v>0</v>
      </c>
      <c r="BH86" s="172">
        <f>IF(N86="sníž. přenesená",J86,0)</f>
        <v>0</v>
      </c>
      <c r="BI86" s="172">
        <f>IF(N86="nulová",J86,0)</f>
        <v>0</v>
      </c>
      <c r="BJ86" s="25" t="s">
        <v>83</v>
      </c>
      <c r="BK86" s="172">
        <f>ROUND(I86*H86,2)</f>
        <v>0</v>
      </c>
      <c r="BL86" s="25" t="s">
        <v>200</v>
      </c>
      <c r="BM86" s="25" t="s">
        <v>201</v>
      </c>
    </row>
    <row r="87" spans="2:65" s="1" customFormat="1" ht="72">
      <c r="B87" s="40"/>
      <c r="D87" s="173" t="s">
        <v>202</v>
      </c>
      <c r="F87" s="174" t="s">
        <v>203</v>
      </c>
      <c r="L87" s="40"/>
      <c r="M87" s="175"/>
      <c r="N87" s="41"/>
      <c r="O87" s="41"/>
      <c r="P87" s="41"/>
      <c r="Q87" s="41"/>
      <c r="R87" s="41"/>
      <c r="S87" s="41"/>
      <c r="T87" s="69"/>
      <c r="AT87" s="25" t="s">
        <v>202</v>
      </c>
      <c r="AU87" s="25" t="s">
        <v>85</v>
      </c>
    </row>
    <row r="88" spans="2:65" s="1" customFormat="1" ht="16.5" customHeight="1">
      <c r="B88" s="161"/>
      <c r="C88" s="162" t="s">
        <v>85</v>
      </c>
      <c r="D88" s="162" t="s">
        <v>195</v>
      </c>
      <c r="E88" s="163" t="s">
        <v>204</v>
      </c>
      <c r="F88" s="164" t="s">
        <v>205</v>
      </c>
      <c r="G88" s="165" t="s">
        <v>198</v>
      </c>
      <c r="H88" s="166">
        <v>1</v>
      </c>
      <c r="I88" s="167"/>
      <c r="J88" s="167">
        <f>ROUND(I88*H88,2)</f>
        <v>0</v>
      </c>
      <c r="K88" s="164" t="s">
        <v>199</v>
      </c>
      <c r="L88" s="40"/>
      <c r="M88" s="168" t="s">
        <v>5</v>
      </c>
      <c r="N88" s="169" t="s">
        <v>47</v>
      </c>
      <c r="O88" s="170">
        <v>0</v>
      </c>
      <c r="P88" s="170">
        <f>O88*H88</f>
        <v>0</v>
      </c>
      <c r="Q88" s="170">
        <v>0</v>
      </c>
      <c r="R88" s="170">
        <f>Q88*H88</f>
        <v>0</v>
      </c>
      <c r="S88" s="170">
        <v>0</v>
      </c>
      <c r="T88" s="171">
        <f>S88*H88</f>
        <v>0</v>
      </c>
      <c r="AR88" s="25" t="s">
        <v>200</v>
      </c>
      <c r="AT88" s="25" t="s">
        <v>195</v>
      </c>
      <c r="AU88" s="25" t="s">
        <v>85</v>
      </c>
      <c r="AY88" s="25" t="s">
        <v>192</v>
      </c>
      <c r="BE88" s="172">
        <f>IF(N88="základní",J88,0)</f>
        <v>0</v>
      </c>
      <c r="BF88" s="172">
        <f>IF(N88="snížená",J88,0)</f>
        <v>0</v>
      </c>
      <c r="BG88" s="172">
        <f>IF(N88="zákl. přenesená",J88,0)</f>
        <v>0</v>
      </c>
      <c r="BH88" s="172">
        <f>IF(N88="sníž. přenesená",J88,0)</f>
        <v>0</v>
      </c>
      <c r="BI88" s="172">
        <f>IF(N88="nulová",J88,0)</f>
        <v>0</v>
      </c>
      <c r="BJ88" s="25" t="s">
        <v>83</v>
      </c>
      <c r="BK88" s="172">
        <f>ROUND(I88*H88,2)</f>
        <v>0</v>
      </c>
      <c r="BL88" s="25" t="s">
        <v>200</v>
      </c>
      <c r="BM88" s="25" t="s">
        <v>206</v>
      </c>
    </row>
    <row r="89" spans="2:65" s="1" customFormat="1" ht="16.5" customHeight="1">
      <c r="B89" s="161"/>
      <c r="C89" s="162" t="s">
        <v>102</v>
      </c>
      <c r="D89" s="162" t="s">
        <v>195</v>
      </c>
      <c r="E89" s="163" t="s">
        <v>207</v>
      </c>
      <c r="F89" s="164" t="s">
        <v>208</v>
      </c>
      <c r="G89" s="165" t="s">
        <v>198</v>
      </c>
      <c r="H89" s="166">
        <v>1</v>
      </c>
      <c r="I89" s="167"/>
      <c r="J89" s="167">
        <f>ROUND(I89*H89,2)</f>
        <v>0</v>
      </c>
      <c r="K89" s="164" t="s">
        <v>199</v>
      </c>
      <c r="L89" s="40"/>
      <c r="M89" s="168" t="s">
        <v>5</v>
      </c>
      <c r="N89" s="169" t="s">
        <v>47</v>
      </c>
      <c r="O89" s="170">
        <v>0</v>
      </c>
      <c r="P89" s="170">
        <f>O89*H89</f>
        <v>0</v>
      </c>
      <c r="Q89" s="170">
        <v>0</v>
      </c>
      <c r="R89" s="170">
        <f>Q89*H89</f>
        <v>0</v>
      </c>
      <c r="S89" s="170">
        <v>0</v>
      </c>
      <c r="T89" s="171">
        <f>S89*H89</f>
        <v>0</v>
      </c>
      <c r="AR89" s="25" t="s">
        <v>200</v>
      </c>
      <c r="AT89" s="25" t="s">
        <v>195</v>
      </c>
      <c r="AU89" s="25" t="s">
        <v>85</v>
      </c>
      <c r="AY89" s="25" t="s">
        <v>192</v>
      </c>
      <c r="BE89" s="172">
        <f>IF(N89="základní",J89,0)</f>
        <v>0</v>
      </c>
      <c r="BF89" s="172">
        <f>IF(N89="snížená",J89,0)</f>
        <v>0</v>
      </c>
      <c r="BG89" s="172">
        <f>IF(N89="zákl. přenesená",J89,0)</f>
        <v>0</v>
      </c>
      <c r="BH89" s="172">
        <f>IF(N89="sníž. přenesená",J89,0)</f>
        <v>0</v>
      </c>
      <c r="BI89" s="172">
        <f>IF(N89="nulová",J89,0)</f>
        <v>0</v>
      </c>
      <c r="BJ89" s="25" t="s">
        <v>83</v>
      </c>
      <c r="BK89" s="172">
        <f>ROUND(I89*H89,2)</f>
        <v>0</v>
      </c>
      <c r="BL89" s="25" t="s">
        <v>200</v>
      </c>
      <c r="BM89" s="25" t="s">
        <v>209</v>
      </c>
    </row>
    <row r="90" spans="2:65" s="1" customFormat="1" ht="72">
      <c r="B90" s="40"/>
      <c r="D90" s="173" t="s">
        <v>202</v>
      </c>
      <c r="F90" s="174" t="s">
        <v>210</v>
      </c>
      <c r="L90" s="40"/>
      <c r="M90" s="175"/>
      <c r="N90" s="41"/>
      <c r="O90" s="41"/>
      <c r="P90" s="41"/>
      <c r="Q90" s="41"/>
      <c r="R90" s="41"/>
      <c r="S90" s="41"/>
      <c r="T90" s="69"/>
      <c r="AT90" s="25" t="s">
        <v>202</v>
      </c>
      <c r="AU90" s="25" t="s">
        <v>85</v>
      </c>
    </row>
    <row r="91" spans="2:65" s="1" customFormat="1" ht="16.5" customHeight="1">
      <c r="B91" s="161"/>
      <c r="C91" s="162" t="s">
        <v>211</v>
      </c>
      <c r="D91" s="162" t="s">
        <v>195</v>
      </c>
      <c r="E91" s="163" t="s">
        <v>212</v>
      </c>
      <c r="F91" s="164" t="s">
        <v>213</v>
      </c>
      <c r="G91" s="165" t="s">
        <v>198</v>
      </c>
      <c r="H91" s="166">
        <v>1</v>
      </c>
      <c r="I91" s="167"/>
      <c r="J91" s="167">
        <f>ROUND(I91*H91,2)</f>
        <v>0</v>
      </c>
      <c r="K91" s="164" t="s">
        <v>199</v>
      </c>
      <c r="L91" s="40"/>
      <c r="M91" s="168" t="s">
        <v>5</v>
      </c>
      <c r="N91" s="169" t="s">
        <v>47</v>
      </c>
      <c r="O91" s="170">
        <v>0</v>
      </c>
      <c r="P91" s="170">
        <f>O91*H91</f>
        <v>0</v>
      </c>
      <c r="Q91" s="170">
        <v>0</v>
      </c>
      <c r="R91" s="170">
        <f>Q91*H91</f>
        <v>0</v>
      </c>
      <c r="S91" s="170">
        <v>0</v>
      </c>
      <c r="T91" s="171">
        <f>S91*H91</f>
        <v>0</v>
      </c>
      <c r="AR91" s="25" t="s">
        <v>200</v>
      </c>
      <c r="AT91" s="25" t="s">
        <v>195</v>
      </c>
      <c r="AU91" s="25" t="s">
        <v>85</v>
      </c>
      <c r="AY91" s="25" t="s">
        <v>192</v>
      </c>
      <c r="BE91" s="172">
        <f>IF(N91="základní",J91,0)</f>
        <v>0</v>
      </c>
      <c r="BF91" s="172">
        <f>IF(N91="snížená",J91,0)</f>
        <v>0</v>
      </c>
      <c r="BG91" s="172">
        <f>IF(N91="zákl. přenesená",J91,0)</f>
        <v>0</v>
      </c>
      <c r="BH91" s="172">
        <f>IF(N91="sníž. přenesená",J91,0)</f>
        <v>0</v>
      </c>
      <c r="BI91" s="172">
        <f>IF(N91="nulová",J91,0)</f>
        <v>0</v>
      </c>
      <c r="BJ91" s="25" t="s">
        <v>83</v>
      </c>
      <c r="BK91" s="172">
        <f>ROUND(I91*H91,2)</f>
        <v>0</v>
      </c>
      <c r="BL91" s="25" t="s">
        <v>200</v>
      </c>
      <c r="BM91" s="25" t="s">
        <v>214</v>
      </c>
    </row>
    <row r="92" spans="2:65" s="1" customFormat="1" ht="48">
      <c r="B92" s="40"/>
      <c r="D92" s="173" t="s">
        <v>202</v>
      </c>
      <c r="F92" s="174" t="s">
        <v>215</v>
      </c>
      <c r="L92" s="40"/>
      <c r="M92" s="175"/>
      <c r="N92" s="41"/>
      <c r="O92" s="41"/>
      <c r="P92" s="41"/>
      <c r="Q92" s="41"/>
      <c r="R92" s="41"/>
      <c r="S92" s="41"/>
      <c r="T92" s="69"/>
      <c r="AT92" s="25" t="s">
        <v>202</v>
      </c>
      <c r="AU92" s="25" t="s">
        <v>85</v>
      </c>
    </row>
    <row r="93" spans="2:65" s="1" customFormat="1" ht="16.5" customHeight="1">
      <c r="B93" s="161"/>
      <c r="C93" s="162" t="s">
        <v>191</v>
      </c>
      <c r="D93" s="162" t="s">
        <v>195</v>
      </c>
      <c r="E93" s="163" t="s">
        <v>216</v>
      </c>
      <c r="F93" s="164" t="s">
        <v>217</v>
      </c>
      <c r="G93" s="165" t="s">
        <v>198</v>
      </c>
      <c r="H93" s="166">
        <v>1</v>
      </c>
      <c r="I93" s="167"/>
      <c r="J93" s="167">
        <f>ROUND(I93*H93,2)</f>
        <v>0</v>
      </c>
      <c r="K93" s="164" t="s">
        <v>199</v>
      </c>
      <c r="L93" s="40"/>
      <c r="M93" s="168" t="s">
        <v>5</v>
      </c>
      <c r="N93" s="169" t="s">
        <v>47</v>
      </c>
      <c r="O93" s="170">
        <v>0</v>
      </c>
      <c r="P93" s="170">
        <f>O93*H93</f>
        <v>0</v>
      </c>
      <c r="Q93" s="170">
        <v>0</v>
      </c>
      <c r="R93" s="170">
        <f>Q93*H93</f>
        <v>0</v>
      </c>
      <c r="S93" s="170">
        <v>0</v>
      </c>
      <c r="T93" s="171">
        <f>S93*H93</f>
        <v>0</v>
      </c>
      <c r="AR93" s="25" t="s">
        <v>200</v>
      </c>
      <c r="AT93" s="25" t="s">
        <v>195</v>
      </c>
      <c r="AU93" s="25" t="s">
        <v>85</v>
      </c>
      <c r="AY93" s="25" t="s">
        <v>192</v>
      </c>
      <c r="BE93" s="172">
        <f>IF(N93="základní",J93,0)</f>
        <v>0</v>
      </c>
      <c r="BF93" s="172">
        <f>IF(N93="snížená",J93,0)</f>
        <v>0</v>
      </c>
      <c r="BG93" s="172">
        <f>IF(N93="zákl. přenesená",J93,0)</f>
        <v>0</v>
      </c>
      <c r="BH93" s="172">
        <f>IF(N93="sníž. přenesená",J93,0)</f>
        <v>0</v>
      </c>
      <c r="BI93" s="172">
        <f>IF(N93="nulová",J93,0)</f>
        <v>0</v>
      </c>
      <c r="BJ93" s="25" t="s">
        <v>83</v>
      </c>
      <c r="BK93" s="172">
        <f>ROUND(I93*H93,2)</f>
        <v>0</v>
      </c>
      <c r="BL93" s="25" t="s">
        <v>200</v>
      </c>
      <c r="BM93" s="25" t="s">
        <v>218</v>
      </c>
    </row>
    <row r="94" spans="2:65" s="1" customFormat="1" ht="24">
      <c r="B94" s="40"/>
      <c r="D94" s="173" t="s">
        <v>202</v>
      </c>
      <c r="F94" s="174" t="s">
        <v>219</v>
      </c>
      <c r="L94" s="40"/>
      <c r="M94" s="175"/>
      <c r="N94" s="41"/>
      <c r="O94" s="41"/>
      <c r="P94" s="41"/>
      <c r="Q94" s="41"/>
      <c r="R94" s="41"/>
      <c r="S94" s="41"/>
      <c r="T94" s="69"/>
      <c r="AT94" s="25" t="s">
        <v>202</v>
      </c>
      <c r="AU94" s="25" t="s">
        <v>85</v>
      </c>
    </row>
    <row r="95" spans="2:65" s="11" customFormat="1" ht="29.85" customHeight="1">
      <c r="B95" s="149"/>
      <c r="D95" s="150" t="s">
        <v>75</v>
      </c>
      <c r="E95" s="159" t="s">
        <v>220</v>
      </c>
      <c r="F95" s="159" t="s">
        <v>221</v>
      </c>
      <c r="J95" s="160">
        <f>BK95</f>
        <v>0</v>
      </c>
      <c r="L95" s="149"/>
      <c r="M95" s="153"/>
      <c r="N95" s="154"/>
      <c r="O95" s="154"/>
      <c r="P95" s="155">
        <f>SUM(P96:P97)</f>
        <v>0</v>
      </c>
      <c r="Q95" s="154"/>
      <c r="R95" s="155">
        <f>SUM(R96:R97)</f>
        <v>0</v>
      </c>
      <c r="S95" s="154"/>
      <c r="T95" s="156">
        <f>SUM(T96:T97)</f>
        <v>0</v>
      </c>
      <c r="AR95" s="150" t="s">
        <v>191</v>
      </c>
      <c r="AT95" s="157" t="s">
        <v>75</v>
      </c>
      <c r="AU95" s="157" t="s">
        <v>83</v>
      </c>
      <c r="AY95" s="150" t="s">
        <v>192</v>
      </c>
      <c r="BK95" s="158">
        <f>SUM(BK96:BK97)</f>
        <v>0</v>
      </c>
    </row>
    <row r="96" spans="2:65" s="1" customFormat="1" ht="16.5" customHeight="1">
      <c r="B96" s="161"/>
      <c r="C96" s="162" t="s">
        <v>222</v>
      </c>
      <c r="D96" s="162" t="s">
        <v>195</v>
      </c>
      <c r="E96" s="163" t="s">
        <v>223</v>
      </c>
      <c r="F96" s="164" t="s">
        <v>224</v>
      </c>
      <c r="G96" s="165" t="s">
        <v>198</v>
      </c>
      <c r="H96" s="166">
        <v>1</v>
      </c>
      <c r="I96" s="167"/>
      <c r="J96" s="167">
        <f>ROUND(I96*H96,2)</f>
        <v>0</v>
      </c>
      <c r="K96" s="164" t="s">
        <v>199</v>
      </c>
      <c r="L96" s="40"/>
      <c r="M96" s="168" t="s">
        <v>5</v>
      </c>
      <c r="N96" s="169" t="s">
        <v>47</v>
      </c>
      <c r="O96" s="170">
        <v>0</v>
      </c>
      <c r="P96" s="170">
        <f>O96*H96</f>
        <v>0</v>
      </c>
      <c r="Q96" s="170">
        <v>0</v>
      </c>
      <c r="R96" s="170">
        <f>Q96*H96</f>
        <v>0</v>
      </c>
      <c r="S96" s="170">
        <v>0</v>
      </c>
      <c r="T96" s="171">
        <f>S96*H96</f>
        <v>0</v>
      </c>
      <c r="AR96" s="25" t="s">
        <v>200</v>
      </c>
      <c r="AT96" s="25" t="s">
        <v>195</v>
      </c>
      <c r="AU96" s="25" t="s">
        <v>85</v>
      </c>
      <c r="AY96" s="25" t="s">
        <v>192</v>
      </c>
      <c r="BE96" s="172">
        <f>IF(N96="základní",J96,0)</f>
        <v>0</v>
      </c>
      <c r="BF96" s="172">
        <f>IF(N96="snížená",J96,0)</f>
        <v>0</v>
      </c>
      <c r="BG96" s="172">
        <f>IF(N96="zákl. přenesená",J96,0)</f>
        <v>0</v>
      </c>
      <c r="BH96" s="172">
        <f>IF(N96="sníž. přenesená",J96,0)</f>
        <v>0</v>
      </c>
      <c r="BI96" s="172">
        <f>IF(N96="nulová",J96,0)</f>
        <v>0</v>
      </c>
      <c r="BJ96" s="25" t="s">
        <v>83</v>
      </c>
      <c r="BK96" s="172">
        <f>ROUND(I96*H96,2)</f>
        <v>0</v>
      </c>
      <c r="BL96" s="25" t="s">
        <v>200</v>
      </c>
      <c r="BM96" s="25" t="s">
        <v>225</v>
      </c>
    </row>
    <row r="97" spans="2:65" s="1" customFormat="1" ht="144">
      <c r="B97" s="40"/>
      <c r="D97" s="173" t="s">
        <v>202</v>
      </c>
      <c r="F97" s="174" t="s">
        <v>226</v>
      </c>
      <c r="L97" s="40"/>
      <c r="M97" s="175"/>
      <c r="N97" s="41"/>
      <c r="O97" s="41"/>
      <c r="P97" s="41"/>
      <c r="Q97" s="41"/>
      <c r="R97" s="41"/>
      <c r="S97" s="41"/>
      <c r="T97" s="69"/>
      <c r="AT97" s="25" t="s">
        <v>202</v>
      </c>
      <c r="AU97" s="25" t="s">
        <v>85</v>
      </c>
    </row>
    <row r="98" spans="2:65" s="11" customFormat="1" ht="29.85" customHeight="1">
      <c r="B98" s="149"/>
      <c r="D98" s="150" t="s">
        <v>75</v>
      </c>
      <c r="E98" s="159" t="s">
        <v>227</v>
      </c>
      <c r="F98" s="159" t="s">
        <v>228</v>
      </c>
      <c r="J98" s="160">
        <f>BK98</f>
        <v>0</v>
      </c>
      <c r="L98" s="149"/>
      <c r="M98" s="153"/>
      <c r="N98" s="154"/>
      <c r="O98" s="154"/>
      <c r="P98" s="155">
        <f>SUM(P99:P102)</f>
        <v>0</v>
      </c>
      <c r="Q98" s="154"/>
      <c r="R98" s="155">
        <f>SUM(R99:R102)</f>
        <v>0</v>
      </c>
      <c r="S98" s="154"/>
      <c r="T98" s="156">
        <f>SUM(T99:T102)</f>
        <v>0</v>
      </c>
      <c r="AR98" s="150" t="s">
        <v>191</v>
      </c>
      <c r="AT98" s="157" t="s">
        <v>75</v>
      </c>
      <c r="AU98" s="157" t="s">
        <v>83</v>
      </c>
      <c r="AY98" s="150" t="s">
        <v>192</v>
      </c>
      <c r="BK98" s="158">
        <f>SUM(BK99:BK102)</f>
        <v>0</v>
      </c>
    </row>
    <row r="99" spans="2:65" s="1" customFormat="1" ht="16.5" customHeight="1">
      <c r="B99" s="161"/>
      <c r="C99" s="162" t="s">
        <v>229</v>
      </c>
      <c r="D99" s="162" t="s">
        <v>195</v>
      </c>
      <c r="E99" s="163" t="s">
        <v>230</v>
      </c>
      <c r="F99" s="164" t="s">
        <v>231</v>
      </c>
      <c r="G99" s="165" t="s">
        <v>198</v>
      </c>
      <c r="H99" s="166">
        <v>1</v>
      </c>
      <c r="I99" s="167"/>
      <c r="J99" s="167">
        <f>ROUND(I99*H99,2)</f>
        <v>0</v>
      </c>
      <c r="K99" s="164" t="s">
        <v>199</v>
      </c>
      <c r="L99" s="40"/>
      <c r="M99" s="168" t="s">
        <v>5</v>
      </c>
      <c r="N99" s="169" t="s">
        <v>47</v>
      </c>
      <c r="O99" s="170">
        <v>0</v>
      </c>
      <c r="P99" s="170">
        <f>O99*H99</f>
        <v>0</v>
      </c>
      <c r="Q99" s="170">
        <v>0</v>
      </c>
      <c r="R99" s="170">
        <f>Q99*H99</f>
        <v>0</v>
      </c>
      <c r="S99" s="170">
        <v>0</v>
      </c>
      <c r="T99" s="171">
        <f>S99*H99</f>
        <v>0</v>
      </c>
      <c r="AR99" s="25" t="s">
        <v>200</v>
      </c>
      <c r="AT99" s="25" t="s">
        <v>195</v>
      </c>
      <c r="AU99" s="25" t="s">
        <v>85</v>
      </c>
      <c r="AY99" s="25" t="s">
        <v>192</v>
      </c>
      <c r="BE99" s="172">
        <f>IF(N99="základní",J99,0)</f>
        <v>0</v>
      </c>
      <c r="BF99" s="172">
        <f>IF(N99="snížená",J99,0)</f>
        <v>0</v>
      </c>
      <c r="BG99" s="172">
        <f>IF(N99="zákl. přenesená",J99,0)</f>
        <v>0</v>
      </c>
      <c r="BH99" s="172">
        <f>IF(N99="sníž. přenesená",J99,0)</f>
        <v>0</v>
      </c>
      <c r="BI99" s="172">
        <f>IF(N99="nulová",J99,0)</f>
        <v>0</v>
      </c>
      <c r="BJ99" s="25" t="s">
        <v>83</v>
      </c>
      <c r="BK99" s="172">
        <f>ROUND(I99*H99,2)</f>
        <v>0</v>
      </c>
      <c r="BL99" s="25" t="s">
        <v>200</v>
      </c>
      <c r="BM99" s="25" t="s">
        <v>232</v>
      </c>
    </row>
    <row r="100" spans="2:65" s="1" customFormat="1" ht="60">
      <c r="B100" s="40"/>
      <c r="D100" s="173" t="s">
        <v>202</v>
      </c>
      <c r="F100" s="174" t="s">
        <v>233</v>
      </c>
      <c r="L100" s="40"/>
      <c r="M100" s="175"/>
      <c r="N100" s="41"/>
      <c r="O100" s="41"/>
      <c r="P100" s="41"/>
      <c r="Q100" s="41"/>
      <c r="R100" s="41"/>
      <c r="S100" s="41"/>
      <c r="T100" s="69"/>
      <c r="AT100" s="25" t="s">
        <v>202</v>
      </c>
      <c r="AU100" s="25" t="s">
        <v>85</v>
      </c>
    </row>
    <row r="101" spans="2:65" s="1" customFormat="1" ht="16.5" customHeight="1">
      <c r="B101" s="161"/>
      <c r="C101" s="162" t="s">
        <v>234</v>
      </c>
      <c r="D101" s="162" t="s">
        <v>195</v>
      </c>
      <c r="E101" s="163" t="s">
        <v>235</v>
      </c>
      <c r="F101" s="164" t="s">
        <v>236</v>
      </c>
      <c r="G101" s="165" t="s">
        <v>198</v>
      </c>
      <c r="H101" s="166">
        <v>1</v>
      </c>
      <c r="I101" s="167"/>
      <c r="J101" s="167">
        <f>ROUND(I101*H101,2)</f>
        <v>0</v>
      </c>
      <c r="K101" s="164" t="s">
        <v>199</v>
      </c>
      <c r="L101" s="40"/>
      <c r="M101" s="168" t="s">
        <v>5</v>
      </c>
      <c r="N101" s="169" t="s">
        <v>47</v>
      </c>
      <c r="O101" s="170">
        <v>0</v>
      </c>
      <c r="P101" s="170">
        <f>O101*H101</f>
        <v>0</v>
      </c>
      <c r="Q101" s="170">
        <v>0</v>
      </c>
      <c r="R101" s="170">
        <f>Q101*H101</f>
        <v>0</v>
      </c>
      <c r="S101" s="170">
        <v>0</v>
      </c>
      <c r="T101" s="171">
        <f>S101*H101</f>
        <v>0</v>
      </c>
      <c r="AR101" s="25" t="s">
        <v>200</v>
      </c>
      <c r="AT101" s="25" t="s">
        <v>195</v>
      </c>
      <c r="AU101" s="25" t="s">
        <v>85</v>
      </c>
      <c r="AY101" s="25" t="s">
        <v>192</v>
      </c>
      <c r="BE101" s="172">
        <f>IF(N101="základní",J101,0)</f>
        <v>0</v>
      </c>
      <c r="BF101" s="172">
        <f>IF(N101="snížená",J101,0)</f>
        <v>0</v>
      </c>
      <c r="BG101" s="172">
        <f>IF(N101="zákl. přenesená",J101,0)</f>
        <v>0</v>
      </c>
      <c r="BH101" s="172">
        <f>IF(N101="sníž. přenesená",J101,0)</f>
        <v>0</v>
      </c>
      <c r="BI101" s="172">
        <f>IF(N101="nulová",J101,0)</f>
        <v>0</v>
      </c>
      <c r="BJ101" s="25" t="s">
        <v>83</v>
      </c>
      <c r="BK101" s="172">
        <f>ROUND(I101*H101,2)</f>
        <v>0</v>
      </c>
      <c r="BL101" s="25" t="s">
        <v>200</v>
      </c>
      <c r="BM101" s="25" t="s">
        <v>237</v>
      </c>
    </row>
    <row r="102" spans="2:65" s="1" customFormat="1" ht="36">
      <c r="B102" s="40"/>
      <c r="D102" s="173" t="s">
        <v>202</v>
      </c>
      <c r="F102" s="174" t="s">
        <v>238</v>
      </c>
      <c r="L102" s="40"/>
      <c r="M102" s="175"/>
      <c r="N102" s="41"/>
      <c r="O102" s="41"/>
      <c r="P102" s="41"/>
      <c r="Q102" s="41"/>
      <c r="R102" s="41"/>
      <c r="S102" s="41"/>
      <c r="T102" s="69"/>
      <c r="AT102" s="25" t="s">
        <v>202</v>
      </c>
      <c r="AU102" s="25" t="s">
        <v>85</v>
      </c>
    </row>
    <row r="103" spans="2:65" s="11" customFormat="1" ht="29.85" customHeight="1">
      <c r="B103" s="149"/>
      <c r="D103" s="150" t="s">
        <v>75</v>
      </c>
      <c r="E103" s="159" t="s">
        <v>239</v>
      </c>
      <c r="F103" s="159" t="s">
        <v>240</v>
      </c>
      <c r="J103" s="160">
        <f>BK103</f>
        <v>0</v>
      </c>
      <c r="L103" s="149"/>
      <c r="M103" s="153"/>
      <c r="N103" s="154"/>
      <c r="O103" s="154"/>
      <c r="P103" s="155">
        <f>SUM(P104:P107)</f>
        <v>0</v>
      </c>
      <c r="Q103" s="154"/>
      <c r="R103" s="155">
        <f>SUM(R104:R107)</f>
        <v>0</v>
      </c>
      <c r="S103" s="154"/>
      <c r="T103" s="156">
        <f>SUM(T104:T107)</f>
        <v>0</v>
      </c>
      <c r="AR103" s="150" t="s">
        <v>191</v>
      </c>
      <c r="AT103" s="157" t="s">
        <v>75</v>
      </c>
      <c r="AU103" s="157" t="s">
        <v>83</v>
      </c>
      <c r="AY103" s="150" t="s">
        <v>192</v>
      </c>
      <c r="BK103" s="158">
        <f>SUM(BK104:BK107)</f>
        <v>0</v>
      </c>
    </row>
    <row r="104" spans="2:65" s="1" customFormat="1" ht="16.5" customHeight="1">
      <c r="B104" s="161"/>
      <c r="C104" s="162" t="s">
        <v>241</v>
      </c>
      <c r="D104" s="162" t="s">
        <v>195</v>
      </c>
      <c r="E104" s="163" t="s">
        <v>242</v>
      </c>
      <c r="F104" s="164" t="s">
        <v>240</v>
      </c>
      <c r="G104" s="165" t="s">
        <v>198</v>
      </c>
      <c r="H104" s="166">
        <v>1</v>
      </c>
      <c r="I104" s="167"/>
      <c r="J104" s="167">
        <f>ROUND(I104*H104,2)</f>
        <v>0</v>
      </c>
      <c r="K104" s="164" t="s">
        <v>199</v>
      </c>
      <c r="L104" s="40"/>
      <c r="M104" s="168" t="s">
        <v>5</v>
      </c>
      <c r="N104" s="169" t="s">
        <v>47</v>
      </c>
      <c r="O104" s="170">
        <v>0</v>
      </c>
      <c r="P104" s="170">
        <f>O104*H104</f>
        <v>0</v>
      </c>
      <c r="Q104" s="170">
        <v>0</v>
      </c>
      <c r="R104" s="170">
        <f>Q104*H104</f>
        <v>0</v>
      </c>
      <c r="S104" s="170">
        <v>0</v>
      </c>
      <c r="T104" s="171">
        <f>S104*H104</f>
        <v>0</v>
      </c>
      <c r="AR104" s="25" t="s">
        <v>200</v>
      </c>
      <c r="AT104" s="25" t="s">
        <v>195</v>
      </c>
      <c r="AU104" s="25" t="s">
        <v>85</v>
      </c>
      <c r="AY104" s="25" t="s">
        <v>192</v>
      </c>
      <c r="BE104" s="172">
        <f>IF(N104="základní",J104,0)</f>
        <v>0</v>
      </c>
      <c r="BF104" s="172">
        <f>IF(N104="snížená",J104,0)</f>
        <v>0</v>
      </c>
      <c r="BG104" s="172">
        <f>IF(N104="zákl. přenesená",J104,0)</f>
        <v>0</v>
      </c>
      <c r="BH104" s="172">
        <f>IF(N104="sníž. přenesená",J104,0)</f>
        <v>0</v>
      </c>
      <c r="BI104" s="172">
        <f>IF(N104="nulová",J104,0)</f>
        <v>0</v>
      </c>
      <c r="BJ104" s="25" t="s">
        <v>83</v>
      </c>
      <c r="BK104" s="172">
        <f>ROUND(I104*H104,2)</f>
        <v>0</v>
      </c>
      <c r="BL104" s="25" t="s">
        <v>200</v>
      </c>
      <c r="BM104" s="25" t="s">
        <v>243</v>
      </c>
    </row>
    <row r="105" spans="2:65" s="1" customFormat="1" ht="16.5" customHeight="1">
      <c r="B105" s="161"/>
      <c r="C105" s="162" t="s">
        <v>244</v>
      </c>
      <c r="D105" s="162" t="s">
        <v>195</v>
      </c>
      <c r="E105" s="163" t="s">
        <v>245</v>
      </c>
      <c r="F105" s="164" t="s">
        <v>246</v>
      </c>
      <c r="G105" s="165" t="s">
        <v>198</v>
      </c>
      <c r="H105" s="166">
        <v>1</v>
      </c>
      <c r="I105" s="167"/>
      <c r="J105" s="167">
        <f>ROUND(I105*H105,2)</f>
        <v>0</v>
      </c>
      <c r="K105" s="164" t="s">
        <v>199</v>
      </c>
      <c r="L105" s="40"/>
      <c r="M105" s="168" t="s">
        <v>5</v>
      </c>
      <c r="N105" s="169" t="s">
        <v>47</v>
      </c>
      <c r="O105" s="170">
        <v>0</v>
      </c>
      <c r="P105" s="170">
        <f>O105*H105</f>
        <v>0</v>
      </c>
      <c r="Q105" s="170">
        <v>0</v>
      </c>
      <c r="R105" s="170">
        <f>Q105*H105</f>
        <v>0</v>
      </c>
      <c r="S105" s="170">
        <v>0</v>
      </c>
      <c r="T105" s="171">
        <f>S105*H105</f>
        <v>0</v>
      </c>
      <c r="AR105" s="25" t="s">
        <v>200</v>
      </c>
      <c r="AT105" s="25" t="s">
        <v>195</v>
      </c>
      <c r="AU105" s="25" t="s">
        <v>85</v>
      </c>
      <c r="AY105" s="25" t="s">
        <v>192</v>
      </c>
      <c r="BE105" s="172">
        <f>IF(N105="základní",J105,0)</f>
        <v>0</v>
      </c>
      <c r="BF105" s="172">
        <f>IF(N105="snížená",J105,0)</f>
        <v>0</v>
      </c>
      <c r="BG105" s="172">
        <f>IF(N105="zákl. přenesená",J105,0)</f>
        <v>0</v>
      </c>
      <c r="BH105" s="172">
        <f>IF(N105="sníž. přenesená",J105,0)</f>
        <v>0</v>
      </c>
      <c r="BI105" s="172">
        <f>IF(N105="nulová",J105,0)</f>
        <v>0</v>
      </c>
      <c r="BJ105" s="25" t="s">
        <v>83</v>
      </c>
      <c r="BK105" s="172">
        <f>ROUND(I105*H105,2)</f>
        <v>0</v>
      </c>
      <c r="BL105" s="25" t="s">
        <v>200</v>
      </c>
      <c r="BM105" s="25" t="s">
        <v>247</v>
      </c>
    </row>
    <row r="106" spans="2:65" s="1" customFormat="1" ht="36">
      <c r="B106" s="40"/>
      <c r="D106" s="173" t="s">
        <v>202</v>
      </c>
      <c r="F106" s="174" t="s">
        <v>248</v>
      </c>
      <c r="L106" s="40"/>
      <c r="M106" s="175"/>
      <c r="N106" s="41"/>
      <c r="O106" s="41"/>
      <c r="P106" s="41"/>
      <c r="Q106" s="41"/>
      <c r="R106" s="41"/>
      <c r="S106" s="41"/>
      <c r="T106" s="69"/>
      <c r="AT106" s="25" t="s">
        <v>202</v>
      </c>
      <c r="AU106" s="25" t="s">
        <v>85</v>
      </c>
    </row>
    <row r="107" spans="2:65" s="1" customFormat="1" ht="16.5" customHeight="1">
      <c r="B107" s="161"/>
      <c r="C107" s="162" t="s">
        <v>249</v>
      </c>
      <c r="D107" s="162" t="s">
        <v>195</v>
      </c>
      <c r="E107" s="163" t="s">
        <v>250</v>
      </c>
      <c r="F107" s="164" t="s">
        <v>251</v>
      </c>
      <c r="G107" s="165" t="s">
        <v>198</v>
      </c>
      <c r="H107" s="166">
        <v>1</v>
      </c>
      <c r="I107" s="167"/>
      <c r="J107" s="167">
        <f>ROUND(I107*H107,2)</f>
        <v>0</v>
      </c>
      <c r="K107" s="164" t="s">
        <v>199</v>
      </c>
      <c r="L107" s="40"/>
      <c r="M107" s="168" t="s">
        <v>5</v>
      </c>
      <c r="N107" s="169" t="s">
        <v>47</v>
      </c>
      <c r="O107" s="170">
        <v>0</v>
      </c>
      <c r="P107" s="170">
        <f>O107*H107</f>
        <v>0</v>
      </c>
      <c r="Q107" s="170">
        <v>0</v>
      </c>
      <c r="R107" s="170">
        <f>Q107*H107</f>
        <v>0</v>
      </c>
      <c r="S107" s="170">
        <v>0</v>
      </c>
      <c r="T107" s="171">
        <f>S107*H107</f>
        <v>0</v>
      </c>
      <c r="AR107" s="25" t="s">
        <v>200</v>
      </c>
      <c r="AT107" s="25" t="s">
        <v>195</v>
      </c>
      <c r="AU107" s="25" t="s">
        <v>85</v>
      </c>
      <c r="AY107" s="25" t="s">
        <v>192</v>
      </c>
      <c r="BE107" s="172">
        <f>IF(N107="základní",J107,0)</f>
        <v>0</v>
      </c>
      <c r="BF107" s="172">
        <f>IF(N107="snížená",J107,0)</f>
        <v>0</v>
      </c>
      <c r="BG107" s="172">
        <f>IF(N107="zákl. přenesená",J107,0)</f>
        <v>0</v>
      </c>
      <c r="BH107" s="172">
        <f>IF(N107="sníž. přenesená",J107,0)</f>
        <v>0</v>
      </c>
      <c r="BI107" s="172">
        <f>IF(N107="nulová",J107,0)</f>
        <v>0</v>
      </c>
      <c r="BJ107" s="25" t="s">
        <v>83</v>
      </c>
      <c r="BK107" s="172">
        <f>ROUND(I107*H107,2)</f>
        <v>0</v>
      </c>
      <c r="BL107" s="25" t="s">
        <v>200</v>
      </c>
      <c r="BM107" s="25" t="s">
        <v>252</v>
      </c>
    </row>
    <row r="108" spans="2:65" s="11" customFormat="1" ht="29.85" customHeight="1">
      <c r="B108" s="149"/>
      <c r="D108" s="150" t="s">
        <v>75</v>
      </c>
      <c r="E108" s="159" t="s">
        <v>253</v>
      </c>
      <c r="F108" s="159" t="s">
        <v>254</v>
      </c>
      <c r="J108" s="160">
        <f>BK108</f>
        <v>0</v>
      </c>
      <c r="L108" s="149"/>
      <c r="M108" s="153"/>
      <c r="N108" s="154"/>
      <c r="O108" s="154"/>
      <c r="P108" s="155">
        <f>SUM(P109:P110)</f>
        <v>0</v>
      </c>
      <c r="Q108" s="154"/>
      <c r="R108" s="155">
        <f>SUM(R109:R110)</f>
        <v>0</v>
      </c>
      <c r="S108" s="154"/>
      <c r="T108" s="156">
        <f>SUM(T109:T110)</f>
        <v>0</v>
      </c>
      <c r="AR108" s="150" t="s">
        <v>191</v>
      </c>
      <c r="AT108" s="157" t="s">
        <v>75</v>
      </c>
      <c r="AU108" s="157" t="s">
        <v>83</v>
      </c>
      <c r="AY108" s="150" t="s">
        <v>192</v>
      </c>
      <c r="BK108" s="158">
        <f>SUM(BK109:BK110)</f>
        <v>0</v>
      </c>
    </row>
    <row r="109" spans="2:65" s="1" customFormat="1" ht="16.5" customHeight="1">
      <c r="B109" s="161"/>
      <c r="C109" s="162" t="s">
        <v>255</v>
      </c>
      <c r="D109" s="162" t="s">
        <v>195</v>
      </c>
      <c r="E109" s="163" t="s">
        <v>256</v>
      </c>
      <c r="F109" s="164" t="s">
        <v>257</v>
      </c>
      <c r="G109" s="165" t="s">
        <v>198</v>
      </c>
      <c r="H109" s="166">
        <v>1</v>
      </c>
      <c r="I109" s="167"/>
      <c r="J109" s="167">
        <f>ROUND(I109*H109,2)</f>
        <v>0</v>
      </c>
      <c r="K109" s="164" t="s">
        <v>199</v>
      </c>
      <c r="L109" s="40"/>
      <c r="M109" s="168" t="s">
        <v>5</v>
      </c>
      <c r="N109" s="169" t="s">
        <v>47</v>
      </c>
      <c r="O109" s="170">
        <v>0</v>
      </c>
      <c r="P109" s="170">
        <f>O109*H109</f>
        <v>0</v>
      </c>
      <c r="Q109" s="170">
        <v>0</v>
      </c>
      <c r="R109" s="170">
        <f>Q109*H109</f>
        <v>0</v>
      </c>
      <c r="S109" s="170">
        <v>0</v>
      </c>
      <c r="T109" s="171">
        <f>S109*H109</f>
        <v>0</v>
      </c>
      <c r="AR109" s="25" t="s">
        <v>200</v>
      </c>
      <c r="AT109" s="25" t="s">
        <v>195</v>
      </c>
      <c r="AU109" s="25" t="s">
        <v>85</v>
      </c>
      <c r="AY109" s="25" t="s">
        <v>192</v>
      </c>
      <c r="BE109" s="172">
        <f>IF(N109="základní",J109,0)</f>
        <v>0</v>
      </c>
      <c r="BF109" s="172">
        <f>IF(N109="snížená",J109,0)</f>
        <v>0</v>
      </c>
      <c r="BG109" s="172">
        <f>IF(N109="zákl. přenesená",J109,0)</f>
        <v>0</v>
      </c>
      <c r="BH109" s="172">
        <f>IF(N109="sníž. přenesená",J109,0)</f>
        <v>0</v>
      </c>
      <c r="BI109" s="172">
        <f>IF(N109="nulová",J109,0)</f>
        <v>0</v>
      </c>
      <c r="BJ109" s="25" t="s">
        <v>83</v>
      </c>
      <c r="BK109" s="172">
        <f>ROUND(I109*H109,2)</f>
        <v>0</v>
      </c>
      <c r="BL109" s="25" t="s">
        <v>200</v>
      </c>
      <c r="BM109" s="25" t="s">
        <v>258</v>
      </c>
    </row>
    <row r="110" spans="2:65" s="1" customFormat="1" ht="72">
      <c r="B110" s="40"/>
      <c r="D110" s="173" t="s">
        <v>202</v>
      </c>
      <c r="F110" s="174" t="s">
        <v>259</v>
      </c>
      <c r="L110" s="40"/>
      <c r="M110" s="175"/>
      <c r="N110" s="41"/>
      <c r="O110" s="41"/>
      <c r="P110" s="41"/>
      <c r="Q110" s="41"/>
      <c r="R110" s="41"/>
      <c r="S110" s="41"/>
      <c r="T110" s="69"/>
      <c r="AT110" s="25" t="s">
        <v>202</v>
      </c>
      <c r="AU110" s="25" t="s">
        <v>85</v>
      </c>
    </row>
    <row r="111" spans="2:65" s="11" customFormat="1" ht="29.85" customHeight="1">
      <c r="B111" s="149"/>
      <c r="D111" s="150" t="s">
        <v>75</v>
      </c>
      <c r="E111" s="159" t="s">
        <v>260</v>
      </c>
      <c r="F111" s="159" t="s">
        <v>261</v>
      </c>
      <c r="J111" s="160">
        <f>BK111</f>
        <v>0</v>
      </c>
      <c r="L111" s="149"/>
      <c r="M111" s="153"/>
      <c r="N111" s="154"/>
      <c r="O111" s="154"/>
      <c r="P111" s="155">
        <f>SUM(P112:P113)</f>
        <v>0</v>
      </c>
      <c r="Q111" s="154"/>
      <c r="R111" s="155">
        <f>SUM(R112:R113)</f>
        <v>0</v>
      </c>
      <c r="S111" s="154"/>
      <c r="T111" s="156">
        <f>SUM(T112:T113)</f>
        <v>0</v>
      </c>
      <c r="AR111" s="150" t="s">
        <v>191</v>
      </c>
      <c r="AT111" s="157" t="s">
        <v>75</v>
      </c>
      <c r="AU111" s="157" t="s">
        <v>83</v>
      </c>
      <c r="AY111" s="150" t="s">
        <v>192</v>
      </c>
      <c r="BK111" s="158">
        <f>SUM(BK112:BK113)</f>
        <v>0</v>
      </c>
    </row>
    <row r="112" spans="2:65" s="1" customFormat="1" ht="16.5" customHeight="1">
      <c r="B112" s="161"/>
      <c r="C112" s="162" t="s">
        <v>262</v>
      </c>
      <c r="D112" s="162" t="s">
        <v>195</v>
      </c>
      <c r="E112" s="163" t="s">
        <v>263</v>
      </c>
      <c r="F112" s="164" t="s">
        <v>261</v>
      </c>
      <c r="G112" s="165" t="s">
        <v>198</v>
      </c>
      <c r="H112" s="166">
        <v>1</v>
      </c>
      <c r="I112" s="167"/>
      <c r="J112" s="167">
        <f>ROUND(I112*H112,2)</f>
        <v>0</v>
      </c>
      <c r="K112" s="164" t="s">
        <v>199</v>
      </c>
      <c r="L112" s="40"/>
      <c r="M112" s="168" t="s">
        <v>5</v>
      </c>
      <c r="N112" s="169" t="s">
        <v>47</v>
      </c>
      <c r="O112" s="170">
        <v>0</v>
      </c>
      <c r="P112" s="170">
        <f>O112*H112</f>
        <v>0</v>
      </c>
      <c r="Q112" s="170">
        <v>0</v>
      </c>
      <c r="R112" s="170">
        <f>Q112*H112</f>
        <v>0</v>
      </c>
      <c r="S112" s="170">
        <v>0</v>
      </c>
      <c r="T112" s="171">
        <f>S112*H112</f>
        <v>0</v>
      </c>
      <c r="AR112" s="25" t="s">
        <v>200</v>
      </c>
      <c r="AT112" s="25" t="s">
        <v>195</v>
      </c>
      <c r="AU112" s="25" t="s">
        <v>85</v>
      </c>
      <c r="AY112" s="25" t="s">
        <v>192</v>
      </c>
      <c r="BE112" s="172">
        <f>IF(N112="základní",J112,0)</f>
        <v>0</v>
      </c>
      <c r="BF112" s="172">
        <f>IF(N112="snížená",J112,0)</f>
        <v>0</v>
      </c>
      <c r="BG112" s="172">
        <f>IF(N112="zákl. přenesená",J112,0)</f>
        <v>0</v>
      </c>
      <c r="BH112" s="172">
        <f>IF(N112="sníž. přenesená",J112,0)</f>
        <v>0</v>
      </c>
      <c r="BI112" s="172">
        <f>IF(N112="nulová",J112,0)</f>
        <v>0</v>
      </c>
      <c r="BJ112" s="25" t="s">
        <v>83</v>
      </c>
      <c r="BK112" s="172">
        <f>ROUND(I112*H112,2)</f>
        <v>0</v>
      </c>
      <c r="BL112" s="25" t="s">
        <v>200</v>
      </c>
      <c r="BM112" s="25" t="s">
        <v>264</v>
      </c>
    </row>
    <row r="113" spans="2:47" s="1" customFormat="1" ht="132">
      <c r="B113" s="40"/>
      <c r="D113" s="173" t="s">
        <v>202</v>
      </c>
      <c r="F113" s="174" t="s">
        <v>265</v>
      </c>
      <c r="L113" s="40"/>
      <c r="M113" s="176"/>
      <c r="N113" s="177"/>
      <c r="O113" s="177"/>
      <c r="P113" s="177"/>
      <c r="Q113" s="177"/>
      <c r="R113" s="177"/>
      <c r="S113" s="177"/>
      <c r="T113" s="178"/>
      <c r="AT113" s="25" t="s">
        <v>202</v>
      </c>
      <c r="AU113" s="25" t="s">
        <v>85</v>
      </c>
    </row>
    <row r="114" spans="2:47" s="1" customFormat="1" ht="6.9" customHeight="1">
      <c r="B114" s="55"/>
      <c r="C114" s="56"/>
      <c r="D114" s="56"/>
      <c r="E114" s="56"/>
      <c r="F114" s="56"/>
      <c r="G114" s="56"/>
      <c r="H114" s="56"/>
      <c r="I114" s="56"/>
      <c r="J114" s="56"/>
      <c r="K114" s="56"/>
      <c r="L114" s="40"/>
    </row>
  </sheetData>
  <autoFilter ref="C82:K113"/>
  <mergeCells count="10">
    <mergeCell ref="J51:J52"/>
    <mergeCell ref="E73:H73"/>
    <mergeCell ref="E75:H75"/>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2"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0"/>
  <sheetViews>
    <sheetView showGridLines="0" workbookViewId="0">
      <pane ySplit="1" topLeftCell="A59" activePane="bottomLeft" state="frozen"/>
      <selection pane="bottomLeft" activeCell="I79" sqref="I79"/>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146</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s="1" customFormat="1" ht="13.2">
      <c r="B8" s="40"/>
      <c r="C8" s="41"/>
      <c r="D8" s="37" t="s">
        <v>162</v>
      </c>
      <c r="E8" s="41"/>
      <c r="F8" s="41"/>
      <c r="G8" s="41"/>
      <c r="H8" s="41"/>
      <c r="I8" s="41"/>
      <c r="J8" s="41"/>
      <c r="K8" s="44"/>
    </row>
    <row r="9" spans="1:70" s="1" customFormat="1" ht="36.9" customHeight="1">
      <c r="B9" s="40"/>
      <c r="C9" s="41"/>
      <c r="D9" s="41"/>
      <c r="E9" s="345" t="s">
        <v>1615</v>
      </c>
      <c r="F9" s="346"/>
      <c r="G9" s="346"/>
      <c r="H9" s="346"/>
      <c r="I9" s="41"/>
      <c r="J9" s="41"/>
      <c r="K9" s="44"/>
    </row>
    <row r="10" spans="1:70" s="1" customFormat="1">
      <c r="B10" s="40"/>
      <c r="C10" s="41"/>
      <c r="D10" s="41"/>
      <c r="E10" s="41"/>
      <c r="F10" s="41"/>
      <c r="G10" s="41"/>
      <c r="H10" s="41"/>
      <c r="I10" s="41"/>
      <c r="J10" s="41"/>
      <c r="K10" s="44"/>
    </row>
    <row r="11" spans="1:70" s="1" customFormat="1" ht="14.4" customHeight="1">
      <c r="B11" s="40"/>
      <c r="C11" s="41"/>
      <c r="D11" s="37" t="s">
        <v>19</v>
      </c>
      <c r="E11" s="41"/>
      <c r="F11" s="35" t="s">
        <v>20</v>
      </c>
      <c r="G11" s="41"/>
      <c r="H11" s="41"/>
      <c r="I11" s="37" t="s">
        <v>21</v>
      </c>
      <c r="J11" s="35" t="s">
        <v>5</v>
      </c>
      <c r="K11" s="44"/>
    </row>
    <row r="12" spans="1:70" s="1" customFormat="1" ht="14.4" customHeight="1">
      <c r="B12" s="40"/>
      <c r="C12" s="41"/>
      <c r="D12" s="37" t="s">
        <v>23</v>
      </c>
      <c r="E12" s="41"/>
      <c r="F12" s="35" t="s">
        <v>24</v>
      </c>
      <c r="G12" s="41"/>
      <c r="H12" s="41"/>
      <c r="I12" s="37" t="s">
        <v>25</v>
      </c>
      <c r="J12" s="108" t="str">
        <f>'Rekapitulace stavby'!AN8</f>
        <v>24. 2. 2018</v>
      </c>
      <c r="K12" s="44"/>
    </row>
    <row r="13" spans="1:70" s="1" customFormat="1" ht="10.8" customHeight="1">
      <c r="B13" s="40"/>
      <c r="C13" s="41"/>
      <c r="D13" s="41"/>
      <c r="E13" s="41"/>
      <c r="F13" s="41"/>
      <c r="G13" s="41"/>
      <c r="H13" s="41"/>
      <c r="I13" s="41"/>
      <c r="J13" s="41"/>
      <c r="K13" s="44"/>
    </row>
    <row r="14" spans="1:70" s="1" customFormat="1" ht="14.4" customHeight="1">
      <c r="B14" s="40"/>
      <c r="C14" s="41"/>
      <c r="D14" s="37" t="s">
        <v>31</v>
      </c>
      <c r="E14" s="41"/>
      <c r="F14" s="41"/>
      <c r="G14" s="41"/>
      <c r="H14" s="41"/>
      <c r="I14" s="37" t="s">
        <v>32</v>
      </c>
      <c r="J14" s="35" t="s">
        <v>5</v>
      </c>
      <c r="K14" s="44"/>
    </row>
    <row r="15" spans="1:70" s="1" customFormat="1" ht="18" customHeight="1">
      <c r="B15" s="40"/>
      <c r="C15" s="41"/>
      <c r="D15" s="41"/>
      <c r="E15" s="35" t="s">
        <v>33</v>
      </c>
      <c r="F15" s="41"/>
      <c r="G15" s="41"/>
      <c r="H15" s="41"/>
      <c r="I15" s="37" t="s">
        <v>34</v>
      </c>
      <c r="J15" s="35" t="s">
        <v>5</v>
      </c>
      <c r="K15" s="44"/>
    </row>
    <row r="16" spans="1:70" s="1" customFormat="1" ht="6.9" customHeight="1">
      <c r="B16" s="40"/>
      <c r="C16" s="41"/>
      <c r="D16" s="41"/>
      <c r="E16" s="41"/>
      <c r="F16" s="41"/>
      <c r="G16" s="41"/>
      <c r="H16" s="41"/>
      <c r="I16" s="41"/>
      <c r="J16" s="41"/>
      <c r="K16" s="44"/>
    </row>
    <row r="17" spans="2:11" s="1" customFormat="1" ht="14.4" customHeight="1">
      <c r="B17" s="40"/>
      <c r="C17" s="41"/>
      <c r="D17" s="37" t="s">
        <v>35</v>
      </c>
      <c r="E17" s="41"/>
      <c r="F17" s="41"/>
      <c r="G17" s="41"/>
      <c r="H17" s="41"/>
      <c r="I17" s="37" t="s">
        <v>32</v>
      </c>
      <c r="J17" s="35" t="s">
        <v>5</v>
      </c>
      <c r="K17" s="44"/>
    </row>
    <row r="18" spans="2:11" s="1" customFormat="1" ht="18" customHeight="1">
      <c r="B18" s="40"/>
      <c r="C18" s="41"/>
      <c r="D18" s="41"/>
      <c r="E18" s="35" t="s">
        <v>36</v>
      </c>
      <c r="F18" s="41"/>
      <c r="G18" s="41"/>
      <c r="H18" s="41"/>
      <c r="I18" s="37" t="s">
        <v>34</v>
      </c>
      <c r="J18" s="35" t="s">
        <v>5</v>
      </c>
      <c r="K18" s="44"/>
    </row>
    <row r="19" spans="2:11" s="1" customFormat="1" ht="6.9" customHeight="1">
      <c r="B19" s="40"/>
      <c r="C19" s="41"/>
      <c r="D19" s="41"/>
      <c r="E19" s="41"/>
      <c r="F19" s="41"/>
      <c r="G19" s="41"/>
      <c r="H19" s="41"/>
      <c r="I19" s="41"/>
      <c r="J19" s="41"/>
      <c r="K19" s="44"/>
    </row>
    <row r="20" spans="2:11" s="1" customFormat="1" ht="14.4" customHeight="1">
      <c r="B20" s="40"/>
      <c r="C20" s="41"/>
      <c r="D20" s="37" t="s">
        <v>37</v>
      </c>
      <c r="E20" s="41"/>
      <c r="F20" s="41"/>
      <c r="G20" s="41"/>
      <c r="H20" s="41"/>
      <c r="I20" s="37" t="s">
        <v>32</v>
      </c>
      <c r="J20" s="35" t="s">
        <v>5</v>
      </c>
      <c r="K20" s="44"/>
    </row>
    <row r="21" spans="2:11" s="1" customFormat="1" ht="18" customHeight="1">
      <c r="B21" s="40"/>
      <c r="C21" s="41"/>
      <c r="D21" s="41"/>
      <c r="E21" s="35" t="s">
        <v>38</v>
      </c>
      <c r="F21" s="41"/>
      <c r="G21" s="41"/>
      <c r="H21" s="41"/>
      <c r="I21" s="37" t="s">
        <v>34</v>
      </c>
      <c r="J21" s="35" t="s">
        <v>5</v>
      </c>
      <c r="K21" s="44"/>
    </row>
    <row r="22" spans="2:11" s="1" customFormat="1" ht="6.9" customHeight="1">
      <c r="B22" s="40"/>
      <c r="C22" s="41"/>
      <c r="D22" s="41"/>
      <c r="E22" s="41"/>
      <c r="F22" s="41"/>
      <c r="G22" s="41"/>
      <c r="H22" s="41"/>
      <c r="I22" s="41"/>
      <c r="J22" s="41"/>
      <c r="K22" s="44"/>
    </row>
    <row r="23" spans="2:11" s="1" customFormat="1" ht="14.4" customHeight="1">
      <c r="B23" s="40"/>
      <c r="C23" s="41"/>
      <c r="D23" s="37" t="s">
        <v>40</v>
      </c>
      <c r="E23" s="41"/>
      <c r="F23" s="41"/>
      <c r="G23" s="41"/>
      <c r="H23" s="41"/>
      <c r="I23" s="41"/>
      <c r="J23" s="41"/>
      <c r="K23" s="44"/>
    </row>
    <row r="24" spans="2:11" s="7" customFormat="1" ht="16.5" customHeight="1">
      <c r="B24" s="109"/>
      <c r="C24" s="110"/>
      <c r="D24" s="110"/>
      <c r="E24" s="303" t="s">
        <v>5</v>
      </c>
      <c r="F24" s="303"/>
      <c r="G24" s="303"/>
      <c r="H24" s="303"/>
      <c r="I24" s="110"/>
      <c r="J24" s="110"/>
      <c r="K24" s="111"/>
    </row>
    <row r="25" spans="2:11" s="1" customFormat="1" ht="6.9" customHeight="1">
      <c r="B25" s="40"/>
      <c r="C25" s="41"/>
      <c r="D25" s="41"/>
      <c r="E25" s="41"/>
      <c r="F25" s="41"/>
      <c r="G25" s="41"/>
      <c r="H25" s="41"/>
      <c r="I25" s="41"/>
      <c r="J25" s="41"/>
      <c r="K25" s="44"/>
    </row>
    <row r="26" spans="2:11" s="1" customFormat="1" ht="6.9" customHeight="1">
      <c r="B26" s="40"/>
      <c r="C26" s="41"/>
      <c r="D26" s="67"/>
      <c r="E26" s="67"/>
      <c r="F26" s="67"/>
      <c r="G26" s="67"/>
      <c r="H26" s="67"/>
      <c r="I26" s="67"/>
      <c r="J26" s="67"/>
      <c r="K26" s="112"/>
    </row>
    <row r="27" spans="2:11" s="1" customFormat="1" ht="25.35" customHeight="1">
      <c r="B27" s="40"/>
      <c r="C27" s="41"/>
      <c r="D27" s="113" t="s">
        <v>42</v>
      </c>
      <c r="E27" s="41"/>
      <c r="F27" s="41"/>
      <c r="G27" s="41"/>
      <c r="H27" s="41"/>
      <c r="I27" s="41"/>
      <c r="J27" s="114">
        <f>ROUND(J77,2)</f>
        <v>0</v>
      </c>
      <c r="K27" s="44"/>
    </row>
    <row r="28" spans="2:11" s="1" customFormat="1" ht="6.9" customHeight="1">
      <c r="B28" s="40"/>
      <c r="C28" s="41"/>
      <c r="D28" s="67"/>
      <c r="E28" s="67"/>
      <c r="F28" s="67"/>
      <c r="G28" s="67"/>
      <c r="H28" s="67"/>
      <c r="I28" s="67"/>
      <c r="J28" s="67"/>
      <c r="K28" s="112"/>
    </row>
    <row r="29" spans="2:11" s="1" customFormat="1" ht="14.4" customHeight="1">
      <c r="B29" s="40"/>
      <c r="C29" s="41"/>
      <c r="D29" s="41"/>
      <c r="E29" s="41"/>
      <c r="F29" s="45" t="s">
        <v>44</v>
      </c>
      <c r="G29" s="41"/>
      <c r="H29" s="41"/>
      <c r="I29" s="45" t="s">
        <v>43</v>
      </c>
      <c r="J29" s="45" t="s">
        <v>45</v>
      </c>
      <c r="K29" s="44"/>
    </row>
    <row r="30" spans="2:11" s="1" customFormat="1" ht="14.4" customHeight="1">
      <c r="B30" s="40"/>
      <c r="C30" s="41"/>
      <c r="D30" s="48" t="s">
        <v>46</v>
      </c>
      <c r="E30" s="48" t="s">
        <v>47</v>
      </c>
      <c r="F30" s="115">
        <f>ROUND(SUM(BE77:BE79), 2)</f>
        <v>0</v>
      </c>
      <c r="G30" s="41"/>
      <c r="H30" s="41"/>
      <c r="I30" s="116">
        <v>0.21</v>
      </c>
      <c r="J30" s="115">
        <f>ROUND(ROUND((SUM(BE77:BE79)), 2)*I30, 2)</f>
        <v>0</v>
      </c>
      <c r="K30" s="44"/>
    </row>
    <row r="31" spans="2:11" s="1" customFormat="1" ht="14.4" customHeight="1">
      <c r="B31" s="40"/>
      <c r="C31" s="41"/>
      <c r="D31" s="41"/>
      <c r="E31" s="48" t="s">
        <v>48</v>
      </c>
      <c r="F31" s="115">
        <f>ROUND(SUM(BF77:BF79), 2)</f>
        <v>0</v>
      </c>
      <c r="G31" s="41"/>
      <c r="H31" s="41"/>
      <c r="I31" s="116">
        <v>0.15</v>
      </c>
      <c r="J31" s="115">
        <f>ROUND(ROUND((SUM(BF77:BF79)), 2)*I31, 2)</f>
        <v>0</v>
      </c>
      <c r="K31" s="44"/>
    </row>
    <row r="32" spans="2:11" s="1" customFormat="1" ht="14.4" hidden="1" customHeight="1">
      <c r="B32" s="40"/>
      <c r="C32" s="41"/>
      <c r="D32" s="41"/>
      <c r="E32" s="48" t="s">
        <v>49</v>
      </c>
      <c r="F32" s="115">
        <f>ROUND(SUM(BG77:BG79), 2)</f>
        <v>0</v>
      </c>
      <c r="G32" s="41"/>
      <c r="H32" s="41"/>
      <c r="I32" s="116">
        <v>0.21</v>
      </c>
      <c r="J32" s="115">
        <v>0</v>
      </c>
      <c r="K32" s="44"/>
    </row>
    <row r="33" spans="2:11" s="1" customFormat="1" ht="14.4" hidden="1" customHeight="1">
      <c r="B33" s="40"/>
      <c r="C33" s="41"/>
      <c r="D33" s="41"/>
      <c r="E33" s="48" t="s">
        <v>50</v>
      </c>
      <c r="F33" s="115">
        <f>ROUND(SUM(BH77:BH79), 2)</f>
        <v>0</v>
      </c>
      <c r="G33" s="41"/>
      <c r="H33" s="41"/>
      <c r="I33" s="116">
        <v>0.15</v>
      </c>
      <c r="J33" s="115">
        <v>0</v>
      </c>
      <c r="K33" s="44"/>
    </row>
    <row r="34" spans="2:11" s="1" customFormat="1" ht="14.4" hidden="1" customHeight="1">
      <c r="B34" s="40"/>
      <c r="C34" s="41"/>
      <c r="D34" s="41"/>
      <c r="E34" s="48" t="s">
        <v>51</v>
      </c>
      <c r="F34" s="115">
        <f>ROUND(SUM(BI77:BI79), 2)</f>
        <v>0</v>
      </c>
      <c r="G34" s="41"/>
      <c r="H34" s="41"/>
      <c r="I34" s="116">
        <v>0</v>
      </c>
      <c r="J34" s="115">
        <v>0</v>
      </c>
      <c r="K34" s="44"/>
    </row>
    <row r="35" spans="2:11" s="1" customFormat="1" ht="6.9" customHeight="1">
      <c r="B35" s="40"/>
      <c r="C35" s="41"/>
      <c r="D35" s="41"/>
      <c r="E35" s="41"/>
      <c r="F35" s="41"/>
      <c r="G35" s="41"/>
      <c r="H35" s="41"/>
      <c r="I35" s="41"/>
      <c r="J35" s="41"/>
      <c r="K35" s="44"/>
    </row>
    <row r="36" spans="2:11" s="1" customFormat="1" ht="25.35" customHeight="1">
      <c r="B36" s="40"/>
      <c r="C36" s="117"/>
      <c r="D36" s="118" t="s">
        <v>52</v>
      </c>
      <c r="E36" s="70"/>
      <c r="F36" s="70"/>
      <c r="G36" s="119" t="s">
        <v>53</v>
      </c>
      <c r="H36" s="120" t="s">
        <v>54</v>
      </c>
      <c r="I36" s="70"/>
      <c r="J36" s="121">
        <f>SUM(J27:J34)</f>
        <v>0</v>
      </c>
      <c r="K36" s="122"/>
    </row>
    <row r="37" spans="2:11" s="1" customFormat="1" ht="14.4" customHeight="1">
      <c r="B37" s="55"/>
      <c r="C37" s="56"/>
      <c r="D37" s="56"/>
      <c r="E37" s="56"/>
      <c r="F37" s="56"/>
      <c r="G37" s="56"/>
      <c r="H37" s="56"/>
      <c r="I37" s="56"/>
      <c r="J37" s="56"/>
      <c r="K37" s="57"/>
    </row>
    <row r="41" spans="2:11" s="1" customFormat="1" ht="6.9" customHeight="1">
      <c r="B41" s="58"/>
      <c r="C41" s="59"/>
      <c r="D41" s="59"/>
      <c r="E41" s="59"/>
      <c r="F41" s="59"/>
      <c r="G41" s="59"/>
      <c r="H41" s="59"/>
      <c r="I41" s="59"/>
      <c r="J41" s="59"/>
      <c r="K41" s="123"/>
    </row>
    <row r="42" spans="2:11" s="1" customFormat="1" ht="36.9" customHeight="1">
      <c r="B42" s="40"/>
      <c r="C42" s="31" t="s">
        <v>164</v>
      </c>
      <c r="D42" s="41"/>
      <c r="E42" s="41"/>
      <c r="F42" s="41"/>
      <c r="G42" s="41"/>
      <c r="H42" s="41"/>
      <c r="I42" s="41"/>
      <c r="J42" s="41"/>
      <c r="K42" s="44"/>
    </row>
    <row r="43" spans="2:11" s="1" customFormat="1" ht="6.9" customHeight="1">
      <c r="B43" s="40"/>
      <c r="C43" s="41"/>
      <c r="D43" s="41"/>
      <c r="E43" s="41"/>
      <c r="F43" s="41"/>
      <c r="G43" s="41"/>
      <c r="H43" s="41"/>
      <c r="I43" s="41"/>
      <c r="J43" s="41"/>
      <c r="K43" s="44"/>
    </row>
    <row r="44" spans="2:11" s="1" customFormat="1" ht="14.4" customHeight="1">
      <c r="B44" s="40"/>
      <c r="C44" s="37" t="s">
        <v>17</v>
      </c>
      <c r="D44" s="41"/>
      <c r="E44" s="41"/>
      <c r="F44" s="41"/>
      <c r="G44" s="41"/>
      <c r="H44" s="41"/>
      <c r="I44" s="41"/>
      <c r="J44" s="41"/>
      <c r="K44" s="44"/>
    </row>
    <row r="45" spans="2:11" s="1" customFormat="1" ht="16.5" customHeight="1">
      <c r="B45" s="40"/>
      <c r="C45" s="41"/>
      <c r="D45" s="41"/>
      <c r="E45" s="343" t="str">
        <f>E7</f>
        <v>ZÁZEMÍ PRO VPP V OSTRAVĚ – PORUBĚ</v>
      </c>
      <c r="F45" s="344"/>
      <c r="G45" s="344"/>
      <c r="H45" s="344"/>
      <c r="I45" s="41"/>
      <c r="J45" s="41"/>
      <c r="K45" s="44"/>
    </row>
    <row r="46" spans="2:11" s="1" customFormat="1" ht="14.4" customHeight="1">
      <c r="B46" s="40"/>
      <c r="C46" s="37" t="s">
        <v>162</v>
      </c>
      <c r="D46" s="41"/>
      <c r="E46" s="41"/>
      <c r="F46" s="41"/>
      <c r="G46" s="41"/>
      <c r="H46" s="41"/>
      <c r="I46" s="41"/>
      <c r="J46" s="41"/>
      <c r="K46" s="44"/>
    </row>
    <row r="47" spans="2:11" s="1" customFormat="1" ht="17.25" customHeight="1">
      <c r="B47" s="40"/>
      <c r="C47" s="41"/>
      <c r="D47" s="41"/>
      <c r="E47" s="345" t="str">
        <f>E9</f>
        <v xml:space="preserve">SO 02.1 - PŘELOŽKA KANALIZACE </v>
      </c>
      <c r="F47" s="346"/>
      <c r="G47" s="346"/>
      <c r="H47" s="346"/>
      <c r="I47" s="41"/>
      <c r="J47" s="41"/>
      <c r="K47" s="44"/>
    </row>
    <row r="48" spans="2:11" s="1" customFormat="1" ht="6.9" customHeight="1">
      <c r="B48" s="40"/>
      <c r="C48" s="41"/>
      <c r="D48" s="41"/>
      <c r="E48" s="41"/>
      <c r="F48" s="41"/>
      <c r="G48" s="41"/>
      <c r="H48" s="41"/>
      <c r="I48" s="41"/>
      <c r="J48" s="41"/>
      <c r="K48" s="44"/>
    </row>
    <row r="49" spans="2:47" s="1" customFormat="1" ht="18" customHeight="1">
      <c r="B49" s="40"/>
      <c r="C49" s="37" t="s">
        <v>23</v>
      </c>
      <c r="D49" s="41"/>
      <c r="E49" s="41"/>
      <c r="F49" s="35" t="str">
        <f>F12</f>
        <v>Ostrava</v>
      </c>
      <c r="G49" s="41"/>
      <c r="H49" s="41"/>
      <c r="I49" s="37" t="s">
        <v>25</v>
      </c>
      <c r="J49" s="108" t="str">
        <f>IF(J12="","",J12)</f>
        <v>24. 2. 2018</v>
      </c>
      <c r="K49" s="44"/>
    </row>
    <row r="50" spans="2:47" s="1" customFormat="1" ht="6.9" customHeight="1">
      <c r="B50" s="40"/>
      <c r="C50" s="41"/>
      <c r="D50" s="41"/>
      <c r="E50" s="41"/>
      <c r="F50" s="41"/>
      <c r="G50" s="41"/>
      <c r="H50" s="41"/>
      <c r="I50" s="41"/>
      <c r="J50" s="41"/>
      <c r="K50" s="44"/>
    </row>
    <row r="51" spans="2:47" s="1" customFormat="1" ht="13.2">
      <c r="B51" s="40"/>
      <c r="C51" s="37" t="s">
        <v>31</v>
      </c>
      <c r="D51" s="41"/>
      <c r="E51" s="41"/>
      <c r="F51" s="35" t="str">
        <f>E15</f>
        <v>SMO MO Poruba</v>
      </c>
      <c r="G51" s="41"/>
      <c r="H51" s="41"/>
      <c r="I51" s="37" t="s">
        <v>37</v>
      </c>
      <c r="J51" s="303" t="str">
        <f>E21</f>
        <v>PROJEKTSTUDIO EUCZ, s.r.o.</v>
      </c>
      <c r="K51" s="44"/>
    </row>
    <row r="52" spans="2:47" s="1" customFormat="1" ht="14.4" customHeight="1">
      <c r="B52" s="40"/>
      <c r="C52" s="37" t="s">
        <v>35</v>
      </c>
      <c r="D52" s="41"/>
      <c r="E52" s="41"/>
      <c r="F52" s="35" t="str">
        <f>IF(E18="","",E18)</f>
        <v>Na základě výběrového řízení</v>
      </c>
      <c r="G52" s="41"/>
      <c r="H52" s="41"/>
      <c r="I52" s="41"/>
      <c r="J52" s="338"/>
      <c r="K52" s="44"/>
    </row>
    <row r="53" spans="2:47" s="1" customFormat="1" ht="10.35" customHeight="1">
      <c r="B53" s="40"/>
      <c r="C53" s="41"/>
      <c r="D53" s="41"/>
      <c r="E53" s="41"/>
      <c r="F53" s="41"/>
      <c r="G53" s="41"/>
      <c r="H53" s="41"/>
      <c r="I53" s="41"/>
      <c r="J53" s="41"/>
      <c r="K53" s="44"/>
    </row>
    <row r="54" spans="2:47" s="1" customFormat="1" ht="29.25" customHeight="1">
      <c r="B54" s="40"/>
      <c r="C54" s="124" t="s">
        <v>165</v>
      </c>
      <c r="D54" s="117"/>
      <c r="E54" s="117"/>
      <c r="F54" s="117"/>
      <c r="G54" s="117"/>
      <c r="H54" s="117"/>
      <c r="I54" s="117"/>
      <c r="J54" s="125" t="s">
        <v>166</v>
      </c>
      <c r="K54" s="126"/>
    </row>
    <row r="55" spans="2:47" s="1" customFormat="1" ht="10.35" customHeight="1">
      <c r="B55" s="40"/>
      <c r="C55" s="41"/>
      <c r="D55" s="41"/>
      <c r="E55" s="41"/>
      <c r="F55" s="41"/>
      <c r="G55" s="41"/>
      <c r="H55" s="41"/>
      <c r="I55" s="41"/>
      <c r="J55" s="41"/>
      <c r="K55" s="44"/>
    </row>
    <row r="56" spans="2:47" s="1" customFormat="1" ht="29.25" customHeight="1">
      <c r="B56" s="40"/>
      <c r="C56" s="127" t="s">
        <v>167</v>
      </c>
      <c r="D56" s="41"/>
      <c r="E56" s="41"/>
      <c r="F56" s="41"/>
      <c r="G56" s="41"/>
      <c r="H56" s="41"/>
      <c r="I56" s="41"/>
      <c r="J56" s="114">
        <f>J77</f>
        <v>0</v>
      </c>
      <c r="K56" s="44"/>
      <c r="AU56" s="25" t="s">
        <v>168</v>
      </c>
    </row>
    <row r="57" spans="2:47" s="8" customFormat="1" ht="24.9" customHeight="1">
      <c r="B57" s="128"/>
      <c r="C57" s="129"/>
      <c r="D57" s="130" t="s">
        <v>1599</v>
      </c>
      <c r="E57" s="131"/>
      <c r="F57" s="131"/>
      <c r="G57" s="131"/>
      <c r="H57" s="131"/>
      <c r="I57" s="131"/>
      <c r="J57" s="132">
        <f>J78</f>
        <v>0</v>
      </c>
      <c r="K57" s="133"/>
    </row>
    <row r="58" spans="2:47" s="1" customFormat="1" ht="21.75" customHeight="1">
      <c r="B58" s="40"/>
      <c r="C58" s="41"/>
      <c r="D58" s="41"/>
      <c r="E58" s="41"/>
      <c r="F58" s="41"/>
      <c r="G58" s="41"/>
      <c r="H58" s="41"/>
      <c r="I58" s="41"/>
      <c r="J58" s="41"/>
      <c r="K58" s="44"/>
    </row>
    <row r="59" spans="2:47" s="1" customFormat="1" ht="6.9" customHeight="1">
      <c r="B59" s="55"/>
      <c r="C59" s="56"/>
      <c r="D59" s="56"/>
      <c r="E59" s="56"/>
      <c r="F59" s="56"/>
      <c r="G59" s="56"/>
      <c r="H59" s="56"/>
      <c r="I59" s="56"/>
      <c r="J59" s="56"/>
      <c r="K59" s="57"/>
    </row>
    <row r="63" spans="2:47" s="1" customFormat="1" ht="6.9" customHeight="1">
      <c r="B63" s="58"/>
      <c r="C63" s="59"/>
      <c r="D63" s="59"/>
      <c r="E63" s="59"/>
      <c r="F63" s="59"/>
      <c r="G63" s="59"/>
      <c r="H63" s="59"/>
      <c r="I63" s="59"/>
      <c r="J63" s="59"/>
      <c r="K63" s="59"/>
      <c r="L63" s="40"/>
    </row>
    <row r="64" spans="2:47" s="1" customFormat="1" ht="36.9" customHeight="1">
      <c r="B64" s="40"/>
      <c r="C64" s="60" t="s">
        <v>176</v>
      </c>
      <c r="L64" s="40"/>
    </row>
    <row r="65" spans="2:65" s="1" customFormat="1" ht="6.9" customHeight="1">
      <c r="B65" s="40"/>
      <c r="L65" s="40"/>
    </row>
    <row r="66" spans="2:65" s="1" customFormat="1" ht="14.4" customHeight="1">
      <c r="B66" s="40"/>
      <c r="C66" s="62" t="s">
        <v>17</v>
      </c>
      <c r="L66" s="40"/>
    </row>
    <row r="67" spans="2:65" s="1" customFormat="1" ht="16.5" customHeight="1">
      <c r="B67" s="40"/>
      <c r="E67" s="339" t="str">
        <f>E7</f>
        <v>ZÁZEMÍ PRO VPP V OSTRAVĚ – PORUBĚ</v>
      </c>
      <c r="F67" s="340"/>
      <c r="G67" s="340"/>
      <c r="H67" s="340"/>
      <c r="L67" s="40"/>
    </row>
    <row r="68" spans="2:65" s="1" customFormat="1" ht="14.4" customHeight="1">
      <c r="B68" s="40"/>
      <c r="C68" s="62" t="s">
        <v>162</v>
      </c>
      <c r="L68" s="40"/>
    </row>
    <row r="69" spans="2:65" s="1" customFormat="1" ht="17.25" customHeight="1">
      <c r="B69" s="40"/>
      <c r="E69" s="314" t="str">
        <f>E9</f>
        <v xml:space="preserve">SO 02.1 - PŘELOŽKA KANALIZACE </v>
      </c>
      <c r="F69" s="341"/>
      <c r="G69" s="341"/>
      <c r="H69" s="341"/>
      <c r="L69" s="40"/>
    </row>
    <row r="70" spans="2:65" s="1" customFormat="1" ht="6.9" customHeight="1">
      <c r="B70" s="40"/>
      <c r="L70" s="40"/>
    </row>
    <row r="71" spans="2:65" s="1" customFormat="1" ht="18" customHeight="1">
      <c r="B71" s="40"/>
      <c r="C71" s="62" t="s">
        <v>23</v>
      </c>
      <c r="F71" s="140" t="str">
        <f>F12</f>
        <v>Ostrava</v>
      </c>
      <c r="I71" s="62" t="s">
        <v>25</v>
      </c>
      <c r="J71" s="66" t="str">
        <f>IF(J12="","",J12)</f>
        <v>24. 2. 2018</v>
      </c>
      <c r="L71" s="40"/>
    </row>
    <row r="72" spans="2:65" s="1" customFormat="1" ht="6.9" customHeight="1">
      <c r="B72" s="40"/>
      <c r="L72" s="40"/>
    </row>
    <row r="73" spans="2:65" s="1" customFormat="1" ht="13.2">
      <c r="B73" s="40"/>
      <c r="C73" s="62" t="s">
        <v>31</v>
      </c>
      <c r="F73" s="140" t="str">
        <f>E15</f>
        <v>SMO MO Poruba</v>
      </c>
      <c r="I73" s="62" t="s">
        <v>37</v>
      </c>
      <c r="J73" s="140" t="str">
        <f>E21</f>
        <v>PROJEKTSTUDIO EUCZ, s.r.o.</v>
      </c>
      <c r="L73" s="40"/>
    </row>
    <row r="74" spans="2:65" s="1" customFormat="1" ht="14.4" customHeight="1">
      <c r="B74" s="40"/>
      <c r="C74" s="62" t="s">
        <v>35</v>
      </c>
      <c r="F74" s="140" t="str">
        <f>IF(E18="","",E18)</f>
        <v>Na základě výběrového řízení</v>
      </c>
      <c r="L74" s="40"/>
    </row>
    <row r="75" spans="2:65" s="1" customFormat="1" ht="10.35" customHeight="1">
      <c r="B75" s="40"/>
      <c r="L75" s="40"/>
    </row>
    <row r="76" spans="2:65" s="10" customFormat="1" ht="29.25" customHeight="1">
      <c r="B76" s="141"/>
      <c r="C76" s="142" t="s">
        <v>177</v>
      </c>
      <c r="D76" s="143" t="s">
        <v>61</v>
      </c>
      <c r="E76" s="143" t="s">
        <v>57</v>
      </c>
      <c r="F76" s="143" t="s">
        <v>178</v>
      </c>
      <c r="G76" s="143" t="s">
        <v>179</v>
      </c>
      <c r="H76" s="143" t="s">
        <v>180</v>
      </c>
      <c r="I76" s="143" t="s">
        <v>181</v>
      </c>
      <c r="J76" s="143" t="s">
        <v>166</v>
      </c>
      <c r="K76" s="144" t="s">
        <v>182</v>
      </c>
      <c r="L76" s="141"/>
      <c r="M76" s="72" t="s">
        <v>183</v>
      </c>
      <c r="N76" s="73" t="s">
        <v>46</v>
      </c>
      <c r="O76" s="73" t="s">
        <v>184</v>
      </c>
      <c r="P76" s="73" t="s">
        <v>185</v>
      </c>
      <c r="Q76" s="73" t="s">
        <v>186</v>
      </c>
      <c r="R76" s="73" t="s">
        <v>187</v>
      </c>
      <c r="S76" s="73" t="s">
        <v>188</v>
      </c>
      <c r="T76" s="74" t="s">
        <v>189</v>
      </c>
    </row>
    <row r="77" spans="2:65" s="1" customFormat="1" ht="29.25" customHeight="1">
      <c r="B77" s="40"/>
      <c r="C77" s="76" t="s">
        <v>167</v>
      </c>
      <c r="J77" s="145">
        <f>BK77</f>
        <v>0</v>
      </c>
      <c r="L77" s="40"/>
      <c r="M77" s="75"/>
      <c r="N77" s="67"/>
      <c r="O77" s="67"/>
      <c r="P77" s="146">
        <f>P78</f>
        <v>0</v>
      </c>
      <c r="Q77" s="67"/>
      <c r="R77" s="146">
        <f>R78</f>
        <v>0</v>
      </c>
      <c r="S77" s="67"/>
      <c r="T77" s="147">
        <f>T78</f>
        <v>0</v>
      </c>
      <c r="AT77" s="25" t="s">
        <v>75</v>
      </c>
      <c r="AU77" s="25" t="s">
        <v>168</v>
      </c>
      <c r="BK77" s="148">
        <f>BK78</f>
        <v>0</v>
      </c>
    </row>
    <row r="78" spans="2:65" s="11" customFormat="1" ht="37.35" customHeight="1">
      <c r="B78" s="149"/>
      <c r="D78" s="150" t="s">
        <v>75</v>
      </c>
      <c r="E78" s="151" t="s">
        <v>1473</v>
      </c>
      <c r="F78" s="151" t="s">
        <v>1600</v>
      </c>
      <c r="J78" s="152">
        <f>BK78</f>
        <v>0</v>
      </c>
      <c r="L78" s="149"/>
      <c r="M78" s="153"/>
      <c r="N78" s="154"/>
      <c r="O78" s="154"/>
      <c r="P78" s="155">
        <f>P79</f>
        <v>0</v>
      </c>
      <c r="Q78" s="154"/>
      <c r="R78" s="155">
        <f>R79</f>
        <v>0</v>
      </c>
      <c r="S78" s="154"/>
      <c r="T78" s="156">
        <f>T79</f>
        <v>0</v>
      </c>
      <c r="AR78" s="150" t="s">
        <v>211</v>
      </c>
      <c r="AT78" s="157" t="s">
        <v>75</v>
      </c>
      <c r="AU78" s="157" t="s">
        <v>76</v>
      </c>
      <c r="AY78" s="150" t="s">
        <v>192</v>
      </c>
      <c r="BK78" s="158">
        <f>BK79</f>
        <v>0</v>
      </c>
    </row>
    <row r="79" spans="2:65" s="1" customFormat="1" ht="16.5" customHeight="1">
      <c r="B79" s="161"/>
      <c r="C79" s="162" t="s">
        <v>83</v>
      </c>
      <c r="D79" s="162" t="s">
        <v>195</v>
      </c>
      <c r="E79" s="163" t="s">
        <v>1474</v>
      </c>
      <c r="F79" s="164" t="s">
        <v>1616</v>
      </c>
      <c r="G79" s="165" t="s">
        <v>198</v>
      </c>
      <c r="H79" s="166">
        <v>1</v>
      </c>
      <c r="I79" s="167"/>
      <c r="J79" s="167">
        <f>ROUND(I79*H79,2)</f>
        <v>0</v>
      </c>
      <c r="K79" s="164" t="s">
        <v>5</v>
      </c>
      <c r="L79" s="40"/>
      <c r="M79" s="168" t="s">
        <v>5</v>
      </c>
      <c r="N79" s="218" t="s">
        <v>47</v>
      </c>
      <c r="O79" s="219">
        <v>0</v>
      </c>
      <c r="P79" s="219">
        <f>O79*H79</f>
        <v>0</v>
      </c>
      <c r="Q79" s="219">
        <v>0</v>
      </c>
      <c r="R79" s="219">
        <f>Q79*H79</f>
        <v>0</v>
      </c>
      <c r="S79" s="219">
        <v>0</v>
      </c>
      <c r="T79" s="220">
        <f>S79*H79</f>
        <v>0</v>
      </c>
      <c r="AR79" s="25" t="s">
        <v>1436</v>
      </c>
      <c r="AT79" s="25" t="s">
        <v>195</v>
      </c>
      <c r="AU79" s="25" t="s">
        <v>83</v>
      </c>
      <c r="AY79" s="25" t="s">
        <v>192</v>
      </c>
      <c r="BE79" s="172">
        <f>IF(N79="základní",J79,0)</f>
        <v>0</v>
      </c>
      <c r="BF79" s="172">
        <f>IF(N79="snížená",J79,0)</f>
        <v>0</v>
      </c>
      <c r="BG79" s="172">
        <f>IF(N79="zákl. přenesená",J79,0)</f>
        <v>0</v>
      </c>
      <c r="BH79" s="172">
        <f>IF(N79="sníž. přenesená",J79,0)</f>
        <v>0</v>
      </c>
      <c r="BI79" s="172">
        <f>IF(N79="nulová",J79,0)</f>
        <v>0</v>
      </c>
      <c r="BJ79" s="25" t="s">
        <v>83</v>
      </c>
      <c r="BK79" s="172">
        <f>ROUND(I79*H79,2)</f>
        <v>0</v>
      </c>
      <c r="BL79" s="25" t="s">
        <v>1436</v>
      </c>
      <c r="BM79" s="25" t="s">
        <v>1617</v>
      </c>
    </row>
    <row r="80" spans="2:65" s="1" customFormat="1" ht="6.9" customHeight="1">
      <c r="B80" s="55"/>
      <c r="C80" s="56"/>
      <c r="D80" s="56"/>
      <c r="E80" s="56"/>
      <c r="F80" s="56"/>
      <c r="G80" s="56"/>
      <c r="H80" s="56"/>
      <c r="I80" s="56"/>
      <c r="J80" s="56"/>
      <c r="K80" s="56"/>
      <c r="L80" s="40"/>
    </row>
  </sheetData>
  <autoFilter ref="C76:K79"/>
  <mergeCells count="10">
    <mergeCell ref="J51:J52"/>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0"/>
  <sheetViews>
    <sheetView showGridLines="0" workbookViewId="0">
      <pane ySplit="1" topLeftCell="A53" activePane="bottomLeft" state="frozen"/>
      <selection pane="bottomLeft" activeCell="I79" sqref="I79"/>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149</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s="1" customFormat="1" ht="13.2">
      <c r="B8" s="40"/>
      <c r="C8" s="41"/>
      <c r="D8" s="37" t="s">
        <v>162</v>
      </c>
      <c r="E8" s="41"/>
      <c r="F8" s="41"/>
      <c r="G8" s="41"/>
      <c r="H8" s="41"/>
      <c r="I8" s="41"/>
      <c r="J8" s="41"/>
      <c r="K8" s="44"/>
    </row>
    <row r="9" spans="1:70" s="1" customFormat="1" ht="36.9" customHeight="1">
      <c r="B9" s="40"/>
      <c r="C9" s="41"/>
      <c r="D9" s="41"/>
      <c r="E9" s="345" t="s">
        <v>1618</v>
      </c>
      <c r="F9" s="346"/>
      <c r="G9" s="346"/>
      <c r="H9" s="346"/>
      <c r="I9" s="41"/>
      <c r="J9" s="41"/>
      <c r="K9" s="44"/>
    </row>
    <row r="10" spans="1:70" s="1" customFormat="1">
      <c r="B10" s="40"/>
      <c r="C10" s="41"/>
      <c r="D10" s="41"/>
      <c r="E10" s="41"/>
      <c r="F10" s="41"/>
      <c r="G10" s="41"/>
      <c r="H10" s="41"/>
      <c r="I10" s="41"/>
      <c r="J10" s="41"/>
      <c r="K10" s="44"/>
    </row>
    <row r="11" spans="1:70" s="1" customFormat="1" ht="14.4" customHeight="1">
      <c r="B11" s="40"/>
      <c r="C11" s="41"/>
      <c r="D11" s="37" t="s">
        <v>19</v>
      </c>
      <c r="E11" s="41"/>
      <c r="F11" s="35" t="s">
        <v>20</v>
      </c>
      <c r="G11" s="41"/>
      <c r="H11" s="41"/>
      <c r="I11" s="37" t="s">
        <v>21</v>
      </c>
      <c r="J11" s="35" t="s">
        <v>5</v>
      </c>
      <c r="K11" s="44"/>
    </row>
    <row r="12" spans="1:70" s="1" customFormat="1" ht="14.4" customHeight="1">
      <c r="B12" s="40"/>
      <c r="C12" s="41"/>
      <c r="D12" s="37" t="s">
        <v>23</v>
      </c>
      <c r="E12" s="41"/>
      <c r="F12" s="35" t="s">
        <v>24</v>
      </c>
      <c r="G12" s="41"/>
      <c r="H12" s="41"/>
      <c r="I12" s="37" t="s">
        <v>25</v>
      </c>
      <c r="J12" s="108" t="str">
        <f>'Rekapitulace stavby'!AN8</f>
        <v>24. 2. 2018</v>
      </c>
      <c r="K12" s="44"/>
    </row>
    <row r="13" spans="1:70" s="1" customFormat="1" ht="10.8" customHeight="1">
      <c r="B13" s="40"/>
      <c r="C13" s="41"/>
      <c r="D13" s="41"/>
      <c r="E13" s="41"/>
      <c r="F13" s="41"/>
      <c r="G13" s="41"/>
      <c r="H13" s="41"/>
      <c r="I13" s="41"/>
      <c r="J13" s="41"/>
      <c r="K13" s="44"/>
    </row>
    <row r="14" spans="1:70" s="1" customFormat="1" ht="14.4" customHeight="1">
      <c r="B14" s="40"/>
      <c r="C14" s="41"/>
      <c r="D14" s="37" t="s">
        <v>31</v>
      </c>
      <c r="E14" s="41"/>
      <c r="F14" s="41"/>
      <c r="G14" s="41"/>
      <c r="H14" s="41"/>
      <c r="I14" s="37" t="s">
        <v>32</v>
      </c>
      <c r="J14" s="35" t="s">
        <v>5</v>
      </c>
      <c r="K14" s="44"/>
    </row>
    <row r="15" spans="1:70" s="1" customFormat="1" ht="18" customHeight="1">
      <c r="B15" s="40"/>
      <c r="C15" s="41"/>
      <c r="D15" s="41"/>
      <c r="E15" s="35" t="s">
        <v>33</v>
      </c>
      <c r="F15" s="41"/>
      <c r="G15" s="41"/>
      <c r="H15" s="41"/>
      <c r="I15" s="37" t="s">
        <v>34</v>
      </c>
      <c r="J15" s="35" t="s">
        <v>5</v>
      </c>
      <c r="K15" s="44"/>
    </row>
    <row r="16" spans="1:70" s="1" customFormat="1" ht="6.9" customHeight="1">
      <c r="B16" s="40"/>
      <c r="C16" s="41"/>
      <c r="D16" s="41"/>
      <c r="E16" s="41"/>
      <c r="F16" s="41"/>
      <c r="G16" s="41"/>
      <c r="H16" s="41"/>
      <c r="I16" s="41"/>
      <c r="J16" s="41"/>
      <c r="K16" s="44"/>
    </row>
    <row r="17" spans="2:11" s="1" customFormat="1" ht="14.4" customHeight="1">
      <c r="B17" s="40"/>
      <c r="C17" s="41"/>
      <c r="D17" s="37" t="s">
        <v>35</v>
      </c>
      <c r="E17" s="41"/>
      <c r="F17" s="41"/>
      <c r="G17" s="41"/>
      <c r="H17" s="41"/>
      <c r="I17" s="37" t="s">
        <v>32</v>
      </c>
      <c r="J17" s="35" t="s">
        <v>5</v>
      </c>
      <c r="K17" s="44"/>
    </row>
    <row r="18" spans="2:11" s="1" customFormat="1" ht="18" customHeight="1">
      <c r="B18" s="40"/>
      <c r="C18" s="41"/>
      <c r="D18" s="41"/>
      <c r="E18" s="35" t="s">
        <v>36</v>
      </c>
      <c r="F18" s="41"/>
      <c r="G18" s="41"/>
      <c r="H18" s="41"/>
      <c r="I18" s="37" t="s">
        <v>34</v>
      </c>
      <c r="J18" s="35" t="s">
        <v>5</v>
      </c>
      <c r="K18" s="44"/>
    </row>
    <row r="19" spans="2:11" s="1" customFormat="1" ht="6.9" customHeight="1">
      <c r="B19" s="40"/>
      <c r="C19" s="41"/>
      <c r="D19" s="41"/>
      <c r="E19" s="41"/>
      <c r="F19" s="41"/>
      <c r="G19" s="41"/>
      <c r="H19" s="41"/>
      <c r="I19" s="41"/>
      <c r="J19" s="41"/>
      <c r="K19" s="44"/>
    </row>
    <row r="20" spans="2:11" s="1" customFormat="1" ht="14.4" customHeight="1">
      <c r="B20" s="40"/>
      <c r="C20" s="41"/>
      <c r="D20" s="37" t="s">
        <v>37</v>
      </c>
      <c r="E20" s="41"/>
      <c r="F20" s="41"/>
      <c r="G20" s="41"/>
      <c r="H20" s="41"/>
      <c r="I20" s="37" t="s">
        <v>32</v>
      </c>
      <c r="J20" s="35" t="s">
        <v>5</v>
      </c>
      <c r="K20" s="44"/>
    </row>
    <row r="21" spans="2:11" s="1" customFormat="1" ht="18" customHeight="1">
      <c r="B21" s="40"/>
      <c r="C21" s="41"/>
      <c r="D21" s="41"/>
      <c r="E21" s="35" t="s">
        <v>38</v>
      </c>
      <c r="F21" s="41"/>
      <c r="G21" s="41"/>
      <c r="H21" s="41"/>
      <c r="I21" s="37" t="s">
        <v>34</v>
      </c>
      <c r="J21" s="35" t="s">
        <v>5</v>
      </c>
      <c r="K21" s="44"/>
    </row>
    <row r="22" spans="2:11" s="1" customFormat="1" ht="6.9" customHeight="1">
      <c r="B22" s="40"/>
      <c r="C22" s="41"/>
      <c r="D22" s="41"/>
      <c r="E22" s="41"/>
      <c r="F22" s="41"/>
      <c r="G22" s="41"/>
      <c r="H22" s="41"/>
      <c r="I22" s="41"/>
      <c r="J22" s="41"/>
      <c r="K22" s="44"/>
    </row>
    <row r="23" spans="2:11" s="1" customFormat="1" ht="14.4" customHeight="1">
      <c r="B23" s="40"/>
      <c r="C23" s="41"/>
      <c r="D23" s="37" t="s">
        <v>40</v>
      </c>
      <c r="E23" s="41"/>
      <c r="F23" s="41"/>
      <c r="G23" s="41"/>
      <c r="H23" s="41"/>
      <c r="I23" s="41"/>
      <c r="J23" s="41"/>
      <c r="K23" s="44"/>
    </row>
    <row r="24" spans="2:11" s="7" customFormat="1" ht="16.5" customHeight="1">
      <c r="B24" s="109"/>
      <c r="C24" s="110"/>
      <c r="D24" s="110"/>
      <c r="E24" s="303" t="s">
        <v>5</v>
      </c>
      <c r="F24" s="303"/>
      <c r="G24" s="303"/>
      <c r="H24" s="303"/>
      <c r="I24" s="110"/>
      <c r="J24" s="110"/>
      <c r="K24" s="111"/>
    </row>
    <row r="25" spans="2:11" s="1" customFormat="1" ht="6.9" customHeight="1">
      <c r="B25" s="40"/>
      <c r="C25" s="41"/>
      <c r="D25" s="41"/>
      <c r="E25" s="41"/>
      <c r="F25" s="41"/>
      <c r="G25" s="41"/>
      <c r="H25" s="41"/>
      <c r="I25" s="41"/>
      <c r="J25" s="41"/>
      <c r="K25" s="44"/>
    </row>
    <row r="26" spans="2:11" s="1" customFormat="1" ht="6.9" customHeight="1">
      <c r="B26" s="40"/>
      <c r="C26" s="41"/>
      <c r="D26" s="67"/>
      <c r="E26" s="67"/>
      <c r="F26" s="67"/>
      <c r="G26" s="67"/>
      <c r="H26" s="67"/>
      <c r="I26" s="67"/>
      <c r="J26" s="67"/>
      <c r="K26" s="112"/>
    </row>
    <row r="27" spans="2:11" s="1" customFormat="1" ht="25.35" customHeight="1">
      <c r="B27" s="40"/>
      <c r="C27" s="41"/>
      <c r="D27" s="113" t="s">
        <v>42</v>
      </c>
      <c r="E27" s="41"/>
      <c r="F27" s="41"/>
      <c r="G27" s="41"/>
      <c r="H27" s="41"/>
      <c r="I27" s="41"/>
      <c r="J27" s="114">
        <f>ROUND(J77,2)</f>
        <v>0</v>
      </c>
      <c r="K27" s="44"/>
    </row>
    <row r="28" spans="2:11" s="1" customFormat="1" ht="6.9" customHeight="1">
      <c r="B28" s="40"/>
      <c r="C28" s="41"/>
      <c r="D28" s="67"/>
      <c r="E28" s="67"/>
      <c r="F28" s="67"/>
      <c r="G28" s="67"/>
      <c r="H28" s="67"/>
      <c r="I28" s="67"/>
      <c r="J28" s="67"/>
      <c r="K28" s="112"/>
    </row>
    <row r="29" spans="2:11" s="1" customFormat="1" ht="14.4" customHeight="1">
      <c r="B29" s="40"/>
      <c r="C29" s="41"/>
      <c r="D29" s="41"/>
      <c r="E29" s="41"/>
      <c r="F29" s="45" t="s">
        <v>44</v>
      </c>
      <c r="G29" s="41"/>
      <c r="H29" s="41"/>
      <c r="I29" s="45" t="s">
        <v>43</v>
      </c>
      <c r="J29" s="45" t="s">
        <v>45</v>
      </c>
      <c r="K29" s="44"/>
    </row>
    <row r="30" spans="2:11" s="1" customFormat="1" ht="14.4" customHeight="1">
      <c r="B30" s="40"/>
      <c r="C30" s="41"/>
      <c r="D30" s="48" t="s">
        <v>46</v>
      </c>
      <c r="E30" s="48" t="s">
        <v>47</v>
      </c>
      <c r="F30" s="115">
        <f>ROUND(SUM(BE77:BE79), 2)</f>
        <v>0</v>
      </c>
      <c r="G30" s="41"/>
      <c r="H30" s="41"/>
      <c r="I30" s="116">
        <v>0.21</v>
      </c>
      <c r="J30" s="115">
        <f>ROUND(ROUND((SUM(BE77:BE79)), 2)*I30, 2)</f>
        <v>0</v>
      </c>
      <c r="K30" s="44"/>
    </row>
    <row r="31" spans="2:11" s="1" customFormat="1" ht="14.4" customHeight="1">
      <c r="B31" s="40"/>
      <c r="C31" s="41"/>
      <c r="D31" s="41"/>
      <c r="E31" s="48" t="s">
        <v>48</v>
      </c>
      <c r="F31" s="115">
        <f>ROUND(SUM(BF77:BF79), 2)</f>
        <v>0</v>
      </c>
      <c r="G31" s="41"/>
      <c r="H31" s="41"/>
      <c r="I31" s="116">
        <v>0.15</v>
      </c>
      <c r="J31" s="115">
        <f>ROUND(ROUND((SUM(BF77:BF79)), 2)*I31, 2)</f>
        <v>0</v>
      </c>
      <c r="K31" s="44"/>
    </row>
    <row r="32" spans="2:11" s="1" customFormat="1" ht="14.4" hidden="1" customHeight="1">
      <c r="B32" s="40"/>
      <c r="C32" s="41"/>
      <c r="D32" s="41"/>
      <c r="E32" s="48" t="s">
        <v>49</v>
      </c>
      <c r="F32" s="115">
        <f>ROUND(SUM(BG77:BG79), 2)</f>
        <v>0</v>
      </c>
      <c r="G32" s="41"/>
      <c r="H32" s="41"/>
      <c r="I32" s="116">
        <v>0.21</v>
      </c>
      <c r="J32" s="115">
        <v>0</v>
      </c>
      <c r="K32" s="44"/>
    </row>
    <row r="33" spans="2:11" s="1" customFormat="1" ht="14.4" hidden="1" customHeight="1">
      <c r="B33" s="40"/>
      <c r="C33" s="41"/>
      <c r="D33" s="41"/>
      <c r="E33" s="48" t="s">
        <v>50</v>
      </c>
      <c r="F33" s="115">
        <f>ROUND(SUM(BH77:BH79), 2)</f>
        <v>0</v>
      </c>
      <c r="G33" s="41"/>
      <c r="H33" s="41"/>
      <c r="I33" s="116">
        <v>0.15</v>
      </c>
      <c r="J33" s="115">
        <v>0</v>
      </c>
      <c r="K33" s="44"/>
    </row>
    <row r="34" spans="2:11" s="1" customFormat="1" ht="14.4" hidden="1" customHeight="1">
      <c r="B34" s="40"/>
      <c r="C34" s="41"/>
      <c r="D34" s="41"/>
      <c r="E34" s="48" t="s">
        <v>51</v>
      </c>
      <c r="F34" s="115">
        <f>ROUND(SUM(BI77:BI79), 2)</f>
        <v>0</v>
      </c>
      <c r="G34" s="41"/>
      <c r="H34" s="41"/>
      <c r="I34" s="116">
        <v>0</v>
      </c>
      <c r="J34" s="115">
        <v>0</v>
      </c>
      <c r="K34" s="44"/>
    </row>
    <row r="35" spans="2:11" s="1" customFormat="1" ht="6.9" customHeight="1">
      <c r="B35" s="40"/>
      <c r="C35" s="41"/>
      <c r="D35" s="41"/>
      <c r="E35" s="41"/>
      <c r="F35" s="41"/>
      <c r="G35" s="41"/>
      <c r="H35" s="41"/>
      <c r="I35" s="41"/>
      <c r="J35" s="41"/>
      <c r="K35" s="44"/>
    </row>
    <row r="36" spans="2:11" s="1" customFormat="1" ht="25.35" customHeight="1">
      <c r="B36" s="40"/>
      <c r="C36" s="117"/>
      <c r="D36" s="118" t="s">
        <v>52</v>
      </c>
      <c r="E36" s="70"/>
      <c r="F36" s="70"/>
      <c r="G36" s="119" t="s">
        <v>53</v>
      </c>
      <c r="H36" s="120" t="s">
        <v>54</v>
      </c>
      <c r="I36" s="70"/>
      <c r="J36" s="121">
        <f>SUM(J27:J34)</f>
        <v>0</v>
      </c>
      <c r="K36" s="122"/>
    </row>
    <row r="37" spans="2:11" s="1" customFormat="1" ht="14.4" customHeight="1">
      <c r="B37" s="55"/>
      <c r="C37" s="56"/>
      <c r="D37" s="56"/>
      <c r="E37" s="56"/>
      <c r="F37" s="56"/>
      <c r="G37" s="56"/>
      <c r="H37" s="56"/>
      <c r="I37" s="56"/>
      <c r="J37" s="56"/>
      <c r="K37" s="57"/>
    </row>
    <row r="41" spans="2:11" s="1" customFormat="1" ht="6.9" customHeight="1">
      <c r="B41" s="58"/>
      <c r="C41" s="59"/>
      <c r="D41" s="59"/>
      <c r="E41" s="59"/>
      <c r="F41" s="59"/>
      <c r="G41" s="59"/>
      <c r="H41" s="59"/>
      <c r="I41" s="59"/>
      <c r="J41" s="59"/>
      <c r="K41" s="123"/>
    </row>
    <row r="42" spans="2:11" s="1" customFormat="1" ht="36.9" customHeight="1">
      <c r="B42" s="40"/>
      <c r="C42" s="31" t="s">
        <v>164</v>
      </c>
      <c r="D42" s="41"/>
      <c r="E42" s="41"/>
      <c r="F42" s="41"/>
      <c r="G42" s="41"/>
      <c r="H42" s="41"/>
      <c r="I42" s="41"/>
      <c r="J42" s="41"/>
      <c r="K42" s="44"/>
    </row>
    <row r="43" spans="2:11" s="1" customFormat="1" ht="6.9" customHeight="1">
      <c r="B43" s="40"/>
      <c r="C43" s="41"/>
      <c r="D43" s="41"/>
      <c r="E43" s="41"/>
      <c r="F43" s="41"/>
      <c r="G43" s="41"/>
      <c r="H43" s="41"/>
      <c r="I43" s="41"/>
      <c r="J43" s="41"/>
      <c r="K43" s="44"/>
    </row>
    <row r="44" spans="2:11" s="1" customFormat="1" ht="14.4" customHeight="1">
      <c r="B44" s="40"/>
      <c r="C44" s="37" t="s">
        <v>17</v>
      </c>
      <c r="D44" s="41"/>
      <c r="E44" s="41"/>
      <c r="F44" s="41"/>
      <c r="G44" s="41"/>
      <c r="H44" s="41"/>
      <c r="I44" s="41"/>
      <c r="J44" s="41"/>
      <c r="K44" s="44"/>
    </row>
    <row r="45" spans="2:11" s="1" customFormat="1" ht="16.5" customHeight="1">
      <c r="B45" s="40"/>
      <c r="C45" s="41"/>
      <c r="D45" s="41"/>
      <c r="E45" s="343" t="str">
        <f>E7</f>
        <v>ZÁZEMÍ PRO VPP V OSTRAVĚ – PORUBĚ</v>
      </c>
      <c r="F45" s="344"/>
      <c r="G45" s="344"/>
      <c r="H45" s="344"/>
      <c r="I45" s="41"/>
      <c r="J45" s="41"/>
      <c r="K45" s="44"/>
    </row>
    <row r="46" spans="2:11" s="1" customFormat="1" ht="14.4" customHeight="1">
      <c r="B46" s="40"/>
      <c r="C46" s="37" t="s">
        <v>162</v>
      </c>
      <c r="D46" s="41"/>
      <c r="E46" s="41"/>
      <c r="F46" s="41"/>
      <c r="G46" s="41"/>
      <c r="H46" s="41"/>
      <c r="I46" s="41"/>
      <c r="J46" s="41"/>
      <c r="K46" s="44"/>
    </row>
    <row r="47" spans="2:11" s="1" customFormat="1" ht="17.25" customHeight="1">
      <c r="B47" s="40"/>
      <c r="C47" s="41"/>
      <c r="D47" s="41"/>
      <c r="E47" s="345" t="str">
        <f>E9</f>
        <v>SO 02.2 - KANALIZAČNÍ PŘÍPOJKA SPLAŠKOVÁ</v>
      </c>
      <c r="F47" s="346"/>
      <c r="G47" s="346"/>
      <c r="H47" s="346"/>
      <c r="I47" s="41"/>
      <c r="J47" s="41"/>
      <c r="K47" s="44"/>
    </row>
    <row r="48" spans="2:11" s="1" customFormat="1" ht="6.9" customHeight="1">
      <c r="B48" s="40"/>
      <c r="C48" s="41"/>
      <c r="D48" s="41"/>
      <c r="E48" s="41"/>
      <c r="F48" s="41"/>
      <c r="G48" s="41"/>
      <c r="H48" s="41"/>
      <c r="I48" s="41"/>
      <c r="J48" s="41"/>
      <c r="K48" s="44"/>
    </row>
    <row r="49" spans="2:47" s="1" customFormat="1" ht="18" customHeight="1">
      <c r="B49" s="40"/>
      <c r="C49" s="37" t="s">
        <v>23</v>
      </c>
      <c r="D49" s="41"/>
      <c r="E49" s="41"/>
      <c r="F49" s="35" t="str">
        <f>F12</f>
        <v>Ostrava</v>
      </c>
      <c r="G49" s="41"/>
      <c r="H49" s="41"/>
      <c r="I49" s="37" t="s">
        <v>25</v>
      </c>
      <c r="J49" s="108" t="str">
        <f>IF(J12="","",J12)</f>
        <v>24. 2. 2018</v>
      </c>
      <c r="K49" s="44"/>
    </row>
    <row r="50" spans="2:47" s="1" customFormat="1" ht="6.9" customHeight="1">
      <c r="B50" s="40"/>
      <c r="C50" s="41"/>
      <c r="D50" s="41"/>
      <c r="E50" s="41"/>
      <c r="F50" s="41"/>
      <c r="G50" s="41"/>
      <c r="H50" s="41"/>
      <c r="I50" s="41"/>
      <c r="J50" s="41"/>
      <c r="K50" s="44"/>
    </row>
    <row r="51" spans="2:47" s="1" customFormat="1" ht="13.2">
      <c r="B51" s="40"/>
      <c r="C51" s="37" t="s">
        <v>31</v>
      </c>
      <c r="D51" s="41"/>
      <c r="E51" s="41"/>
      <c r="F51" s="35" t="str">
        <f>E15</f>
        <v>SMO MO Poruba</v>
      </c>
      <c r="G51" s="41"/>
      <c r="H51" s="41"/>
      <c r="I51" s="37" t="s">
        <v>37</v>
      </c>
      <c r="J51" s="303" t="str">
        <f>E21</f>
        <v>PROJEKTSTUDIO EUCZ, s.r.o.</v>
      </c>
      <c r="K51" s="44"/>
    </row>
    <row r="52" spans="2:47" s="1" customFormat="1" ht="14.4" customHeight="1">
      <c r="B52" s="40"/>
      <c r="C52" s="37" t="s">
        <v>35</v>
      </c>
      <c r="D52" s="41"/>
      <c r="E52" s="41"/>
      <c r="F52" s="35" t="str">
        <f>IF(E18="","",E18)</f>
        <v>Na základě výběrového řízení</v>
      </c>
      <c r="G52" s="41"/>
      <c r="H52" s="41"/>
      <c r="I52" s="41"/>
      <c r="J52" s="338"/>
      <c r="K52" s="44"/>
    </row>
    <row r="53" spans="2:47" s="1" customFormat="1" ht="10.35" customHeight="1">
      <c r="B53" s="40"/>
      <c r="C53" s="41"/>
      <c r="D53" s="41"/>
      <c r="E53" s="41"/>
      <c r="F53" s="41"/>
      <c r="G53" s="41"/>
      <c r="H53" s="41"/>
      <c r="I53" s="41"/>
      <c r="J53" s="41"/>
      <c r="K53" s="44"/>
    </row>
    <row r="54" spans="2:47" s="1" customFormat="1" ht="29.25" customHeight="1">
      <c r="B54" s="40"/>
      <c r="C54" s="124" t="s">
        <v>165</v>
      </c>
      <c r="D54" s="117"/>
      <c r="E54" s="117"/>
      <c r="F54" s="117"/>
      <c r="G54" s="117"/>
      <c r="H54" s="117"/>
      <c r="I54" s="117"/>
      <c r="J54" s="125" t="s">
        <v>166</v>
      </c>
      <c r="K54" s="126"/>
    </row>
    <row r="55" spans="2:47" s="1" customFormat="1" ht="10.35" customHeight="1">
      <c r="B55" s="40"/>
      <c r="C55" s="41"/>
      <c r="D55" s="41"/>
      <c r="E55" s="41"/>
      <c r="F55" s="41"/>
      <c r="G55" s="41"/>
      <c r="H55" s="41"/>
      <c r="I55" s="41"/>
      <c r="J55" s="41"/>
      <c r="K55" s="44"/>
    </row>
    <row r="56" spans="2:47" s="1" customFormat="1" ht="29.25" customHeight="1">
      <c r="B56" s="40"/>
      <c r="C56" s="127" t="s">
        <v>167</v>
      </c>
      <c r="D56" s="41"/>
      <c r="E56" s="41"/>
      <c r="F56" s="41"/>
      <c r="G56" s="41"/>
      <c r="H56" s="41"/>
      <c r="I56" s="41"/>
      <c r="J56" s="114">
        <f>J77</f>
        <v>0</v>
      </c>
      <c r="K56" s="44"/>
      <c r="AU56" s="25" t="s">
        <v>168</v>
      </c>
    </row>
    <row r="57" spans="2:47" s="8" customFormat="1" ht="24.9" customHeight="1">
      <c r="B57" s="128"/>
      <c r="C57" s="129"/>
      <c r="D57" s="130" t="s">
        <v>1599</v>
      </c>
      <c r="E57" s="131"/>
      <c r="F57" s="131"/>
      <c r="G57" s="131"/>
      <c r="H57" s="131"/>
      <c r="I57" s="131"/>
      <c r="J57" s="132">
        <f>J78</f>
        <v>0</v>
      </c>
      <c r="K57" s="133"/>
    </row>
    <row r="58" spans="2:47" s="1" customFormat="1" ht="21.75" customHeight="1">
      <c r="B58" s="40"/>
      <c r="C58" s="41"/>
      <c r="D58" s="41"/>
      <c r="E58" s="41"/>
      <c r="F58" s="41"/>
      <c r="G58" s="41"/>
      <c r="H58" s="41"/>
      <c r="I58" s="41"/>
      <c r="J58" s="41"/>
      <c r="K58" s="44"/>
    </row>
    <row r="59" spans="2:47" s="1" customFormat="1" ht="6.9" customHeight="1">
      <c r="B59" s="55"/>
      <c r="C59" s="56"/>
      <c r="D59" s="56"/>
      <c r="E59" s="56"/>
      <c r="F59" s="56"/>
      <c r="G59" s="56"/>
      <c r="H59" s="56"/>
      <c r="I59" s="56"/>
      <c r="J59" s="56"/>
      <c r="K59" s="57"/>
    </row>
    <row r="63" spans="2:47" s="1" customFormat="1" ht="6.9" customHeight="1">
      <c r="B63" s="58"/>
      <c r="C63" s="59"/>
      <c r="D63" s="59"/>
      <c r="E63" s="59"/>
      <c r="F63" s="59"/>
      <c r="G63" s="59"/>
      <c r="H63" s="59"/>
      <c r="I63" s="59"/>
      <c r="J63" s="59"/>
      <c r="K63" s="59"/>
      <c r="L63" s="40"/>
    </row>
    <row r="64" spans="2:47" s="1" customFormat="1" ht="36.9" customHeight="1">
      <c r="B64" s="40"/>
      <c r="C64" s="60" t="s">
        <v>176</v>
      </c>
      <c r="L64" s="40"/>
    </row>
    <row r="65" spans="2:65" s="1" customFormat="1" ht="6.9" customHeight="1">
      <c r="B65" s="40"/>
      <c r="L65" s="40"/>
    </row>
    <row r="66" spans="2:65" s="1" customFormat="1" ht="14.4" customHeight="1">
      <c r="B66" s="40"/>
      <c r="C66" s="62" t="s">
        <v>17</v>
      </c>
      <c r="L66" s="40"/>
    </row>
    <row r="67" spans="2:65" s="1" customFormat="1" ht="16.5" customHeight="1">
      <c r="B67" s="40"/>
      <c r="E67" s="339" t="str">
        <f>E7</f>
        <v>ZÁZEMÍ PRO VPP V OSTRAVĚ – PORUBĚ</v>
      </c>
      <c r="F67" s="340"/>
      <c r="G67" s="340"/>
      <c r="H67" s="340"/>
      <c r="L67" s="40"/>
    </row>
    <row r="68" spans="2:65" s="1" customFormat="1" ht="14.4" customHeight="1">
      <c r="B68" s="40"/>
      <c r="C68" s="62" t="s">
        <v>162</v>
      </c>
      <c r="L68" s="40"/>
    </row>
    <row r="69" spans="2:65" s="1" customFormat="1" ht="17.25" customHeight="1">
      <c r="B69" s="40"/>
      <c r="E69" s="314" t="str">
        <f>E9</f>
        <v>SO 02.2 - KANALIZAČNÍ PŘÍPOJKA SPLAŠKOVÁ</v>
      </c>
      <c r="F69" s="341"/>
      <c r="G69" s="341"/>
      <c r="H69" s="341"/>
      <c r="L69" s="40"/>
    </row>
    <row r="70" spans="2:65" s="1" customFormat="1" ht="6.9" customHeight="1">
      <c r="B70" s="40"/>
      <c r="L70" s="40"/>
    </row>
    <row r="71" spans="2:65" s="1" customFormat="1" ht="18" customHeight="1">
      <c r="B71" s="40"/>
      <c r="C71" s="62" t="s">
        <v>23</v>
      </c>
      <c r="F71" s="140" t="str">
        <f>F12</f>
        <v>Ostrava</v>
      </c>
      <c r="I71" s="62" t="s">
        <v>25</v>
      </c>
      <c r="J71" s="66" t="str">
        <f>IF(J12="","",J12)</f>
        <v>24. 2. 2018</v>
      </c>
      <c r="L71" s="40"/>
    </row>
    <row r="72" spans="2:65" s="1" customFormat="1" ht="6.9" customHeight="1">
      <c r="B72" s="40"/>
      <c r="L72" s="40"/>
    </row>
    <row r="73" spans="2:65" s="1" customFormat="1" ht="13.2">
      <c r="B73" s="40"/>
      <c r="C73" s="62" t="s">
        <v>31</v>
      </c>
      <c r="F73" s="140" t="str">
        <f>E15</f>
        <v>SMO MO Poruba</v>
      </c>
      <c r="I73" s="62" t="s">
        <v>37</v>
      </c>
      <c r="J73" s="140" t="str">
        <f>E21</f>
        <v>PROJEKTSTUDIO EUCZ, s.r.o.</v>
      </c>
      <c r="L73" s="40"/>
    </row>
    <row r="74" spans="2:65" s="1" customFormat="1" ht="14.4" customHeight="1">
      <c r="B74" s="40"/>
      <c r="C74" s="62" t="s">
        <v>35</v>
      </c>
      <c r="F74" s="140" t="str">
        <f>IF(E18="","",E18)</f>
        <v>Na základě výběrového řízení</v>
      </c>
      <c r="L74" s="40"/>
    </row>
    <row r="75" spans="2:65" s="1" customFormat="1" ht="10.35" customHeight="1">
      <c r="B75" s="40"/>
      <c r="L75" s="40"/>
    </row>
    <row r="76" spans="2:65" s="10" customFormat="1" ht="29.25" customHeight="1">
      <c r="B76" s="141"/>
      <c r="C76" s="142" t="s">
        <v>177</v>
      </c>
      <c r="D76" s="143" t="s">
        <v>61</v>
      </c>
      <c r="E76" s="143" t="s">
        <v>57</v>
      </c>
      <c r="F76" s="143" t="s">
        <v>178</v>
      </c>
      <c r="G76" s="143" t="s">
        <v>179</v>
      </c>
      <c r="H76" s="143" t="s">
        <v>180</v>
      </c>
      <c r="I76" s="143" t="s">
        <v>181</v>
      </c>
      <c r="J76" s="143" t="s">
        <v>166</v>
      </c>
      <c r="K76" s="144" t="s">
        <v>182</v>
      </c>
      <c r="L76" s="141"/>
      <c r="M76" s="72" t="s">
        <v>183</v>
      </c>
      <c r="N76" s="73" t="s">
        <v>46</v>
      </c>
      <c r="O76" s="73" t="s">
        <v>184</v>
      </c>
      <c r="P76" s="73" t="s">
        <v>185</v>
      </c>
      <c r="Q76" s="73" t="s">
        <v>186</v>
      </c>
      <c r="R76" s="73" t="s">
        <v>187</v>
      </c>
      <c r="S76" s="73" t="s">
        <v>188</v>
      </c>
      <c r="T76" s="74" t="s">
        <v>189</v>
      </c>
    </row>
    <row r="77" spans="2:65" s="1" customFormat="1" ht="29.25" customHeight="1">
      <c r="B77" s="40"/>
      <c r="C77" s="76" t="s">
        <v>167</v>
      </c>
      <c r="J77" s="145">
        <f>BK77</f>
        <v>0</v>
      </c>
      <c r="L77" s="40"/>
      <c r="M77" s="75"/>
      <c r="N77" s="67"/>
      <c r="O77" s="67"/>
      <c r="P77" s="146">
        <f>P78</f>
        <v>0</v>
      </c>
      <c r="Q77" s="67"/>
      <c r="R77" s="146">
        <f>R78</f>
        <v>0</v>
      </c>
      <c r="S77" s="67"/>
      <c r="T77" s="147">
        <f>T78</f>
        <v>0</v>
      </c>
      <c r="AT77" s="25" t="s">
        <v>75</v>
      </c>
      <c r="AU77" s="25" t="s">
        <v>168</v>
      </c>
      <c r="BK77" s="148">
        <f>BK78</f>
        <v>0</v>
      </c>
    </row>
    <row r="78" spans="2:65" s="11" customFormat="1" ht="37.35" customHeight="1">
      <c r="B78" s="149"/>
      <c r="D78" s="150" t="s">
        <v>75</v>
      </c>
      <c r="E78" s="151" t="s">
        <v>1473</v>
      </c>
      <c r="F78" s="151" t="s">
        <v>1600</v>
      </c>
      <c r="J78" s="152">
        <f>BK78</f>
        <v>0</v>
      </c>
      <c r="L78" s="149"/>
      <c r="M78" s="153"/>
      <c r="N78" s="154"/>
      <c r="O78" s="154"/>
      <c r="P78" s="155">
        <f>P79</f>
        <v>0</v>
      </c>
      <c r="Q78" s="154"/>
      <c r="R78" s="155">
        <f>R79</f>
        <v>0</v>
      </c>
      <c r="S78" s="154"/>
      <c r="T78" s="156">
        <f>T79</f>
        <v>0</v>
      </c>
      <c r="AR78" s="150" t="s">
        <v>211</v>
      </c>
      <c r="AT78" s="157" t="s">
        <v>75</v>
      </c>
      <c r="AU78" s="157" t="s">
        <v>76</v>
      </c>
      <c r="AY78" s="150" t="s">
        <v>192</v>
      </c>
      <c r="BK78" s="158">
        <f>BK79</f>
        <v>0</v>
      </c>
    </row>
    <row r="79" spans="2:65" s="1" customFormat="1" ht="16.5" customHeight="1">
      <c r="B79" s="161"/>
      <c r="C79" s="162" t="s">
        <v>83</v>
      </c>
      <c r="D79" s="162" t="s">
        <v>195</v>
      </c>
      <c r="E79" s="163" t="s">
        <v>1474</v>
      </c>
      <c r="F79" s="164" t="s">
        <v>1619</v>
      </c>
      <c r="G79" s="165" t="s">
        <v>198</v>
      </c>
      <c r="H79" s="166">
        <v>1</v>
      </c>
      <c r="I79" s="167"/>
      <c r="J79" s="167">
        <f>ROUND(I79*H79,2)</f>
        <v>0</v>
      </c>
      <c r="K79" s="164" t="s">
        <v>5</v>
      </c>
      <c r="L79" s="40"/>
      <c r="M79" s="168" t="s">
        <v>5</v>
      </c>
      <c r="N79" s="218" t="s">
        <v>47</v>
      </c>
      <c r="O79" s="219">
        <v>0</v>
      </c>
      <c r="P79" s="219">
        <f>O79*H79</f>
        <v>0</v>
      </c>
      <c r="Q79" s="219">
        <v>0</v>
      </c>
      <c r="R79" s="219">
        <f>Q79*H79</f>
        <v>0</v>
      </c>
      <c r="S79" s="219">
        <v>0</v>
      </c>
      <c r="T79" s="220">
        <f>S79*H79</f>
        <v>0</v>
      </c>
      <c r="AR79" s="25" t="s">
        <v>1436</v>
      </c>
      <c r="AT79" s="25" t="s">
        <v>195</v>
      </c>
      <c r="AU79" s="25" t="s">
        <v>83</v>
      </c>
      <c r="AY79" s="25" t="s">
        <v>192</v>
      </c>
      <c r="BE79" s="172">
        <f>IF(N79="základní",J79,0)</f>
        <v>0</v>
      </c>
      <c r="BF79" s="172">
        <f>IF(N79="snížená",J79,0)</f>
        <v>0</v>
      </c>
      <c r="BG79" s="172">
        <f>IF(N79="zákl. přenesená",J79,0)</f>
        <v>0</v>
      </c>
      <c r="BH79" s="172">
        <f>IF(N79="sníž. přenesená",J79,0)</f>
        <v>0</v>
      </c>
      <c r="BI79" s="172">
        <f>IF(N79="nulová",J79,0)</f>
        <v>0</v>
      </c>
      <c r="BJ79" s="25" t="s">
        <v>83</v>
      </c>
      <c r="BK79" s="172">
        <f>ROUND(I79*H79,2)</f>
        <v>0</v>
      </c>
      <c r="BL79" s="25" t="s">
        <v>1436</v>
      </c>
      <c r="BM79" s="25" t="s">
        <v>1620</v>
      </c>
    </row>
    <row r="80" spans="2:65" s="1" customFormat="1" ht="6.9" customHeight="1">
      <c r="B80" s="55"/>
      <c r="C80" s="56"/>
      <c r="D80" s="56"/>
      <c r="E80" s="56"/>
      <c r="F80" s="56"/>
      <c r="G80" s="56"/>
      <c r="H80" s="56"/>
      <c r="I80" s="56"/>
      <c r="J80" s="56"/>
      <c r="K80" s="56"/>
      <c r="L80" s="40"/>
    </row>
  </sheetData>
  <autoFilter ref="C76:K79"/>
  <mergeCells count="10">
    <mergeCell ref="J51:J52"/>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0"/>
  <sheetViews>
    <sheetView showGridLines="0" workbookViewId="0">
      <pane ySplit="1" topLeftCell="A65" activePane="bottomLeft" state="frozen"/>
      <selection pane="bottomLeft" activeCell="I79" sqref="I79"/>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152</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s="1" customFormat="1" ht="13.2">
      <c r="B8" s="40"/>
      <c r="C8" s="41"/>
      <c r="D8" s="37" t="s">
        <v>162</v>
      </c>
      <c r="E8" s="41"/>
      <c r="F8" s="41"/>
      <c r="G8" s="41"/>
      <c r="H8" s="41"/>
      <c r="I8" s="41"/>
      <c r="J8" s="41"/>
      <c r="K8" s="44"/>
    </row>
    <row r="9" spans="1:70" s="1" customFormat="1" ht="36.9" customHeight="1">
      <c r="B9" s="40"/>
      <c r="C9" s="41"/>
      <c r="D9" s="41"/>
      <c r="E9" s="345" t="s">
        <v>1621</v>
      </c>
      <c r="F9" s="346"/>
      <c r="G9" s="346"/>
      <c r="H9" s="346"/>
      <c r="I9" s="41"/>
      <c r="J9" s="41"/>
      <c r="K9" s="44"/>
    </row>
    <row r="10" spans="1:70" s="1" customFormat="1">
      <c r="B10" s="40"/>
      <c r="C10" s="41"/>
      <c r="D10" s="41"/>
      <c r="E10" s="41"/>
      <c r="F10" s="41"/>
      <c r="G10" s="41"/>
      <c r="H10" s="41"/>
      <c r="I10" s="41"/>
      <c r="J10" s="41"/>
      <c r="K10" s="44"/>
    </row>
    <row r="11" spans="1:70" s="1" customFormat="1" ht="14.4" customHeight="1">
      <c r="B11" s="40"/>
      <c r="C11" s="41"/>
      <c r="D11" s="37" t="s">
        <v>19</v>
      </c>
      <c r="E11" s="41"/>
      <c r="F11" s="35" t="s">
        <v>20</v>
      </c>
      <c r="G11" s="41"/>
      <c r="H11" s="41"/>
      <c r="I11" s="37" t="s">
        <v>21</v>
      </c>
      <c r="J11" s="35" t="s">
        <v>5</v>
      </c>
      <c r="K11" s="44"/>
    </row>
    <row r="12" spans="1:70" s="1" customFormat="1" ht="14.4" customHeight="1">
      <c r="B12" s="40"/>
      <c r="C12" s="41"/>
      <c r="D12" s="37" t="s">
        <v>23</v>
      </c>
      <c r="E12" s="41"/>
      <c r="F12" s="35" t="s">
        <v>24</v>
      </c>
      <c r="G12" s="41"/>
      <c r="H12" s="41"/>
      <c r="I12" s="37" t="s">
        <v>25</v>
      </c>
      <c r="J12" s="108" t="str">
        <f>'Rekapitulace stavby'!AN8</f>
        <v>24. 2. 2018</v>
      </c>
      <c r="K12" s="44"/>
    </row>
    <row r="13" spans="1:70" s="1" customFormat="1" ht="10.8" customHeight="1">
      <c r="B13" s="40"/>
      <c r="C13" s="41"/>
      <c r="D13" s="41"/>
      <c r="E13" s="41"/>
      <c r="F13" s="41"/>
      <c r="G13" s="41"/>
      <c r="H13" s="41"/>
      <c r="I13" s="41"/>
      <c r="J13" s="41"/>
      <c r="K13" s="44"/>
    </row>
    <row r="14" spans="1:70" s="1" customFormat="1" ht="14.4" customHeight="1">
      <c r="B14" s="40"/>
      <c r="C14" s="41"/>
      <c r="D14" s="37" t="s">
        <v>31</v>
      </c>
      <c r="E14" s="41"/>
      <c r="F14" s="41"/>
      <c r="G14" s="41"/>
      <c r="H14" s="41"/>
      <c r="I14" s="37" t="s">
        <v>32</v>
      </c>
      <c r="J14" s="35" t="s">
        <v>5</v>
      </c>
      <c r="K14" s="44"/>
    </row>
    <row r="15" spans="1:70" s="1" customFormat="1" ht="18" customHeight="1">
      <c r="B15" s="40"/>
      <c r="C15" s="41"/>
      <c r="D15" s="41"/>
      <c r="E15" s="35" t="s">
        <v>33</v>
      </c>
      <c r="F15" s="41"/>
      <c r="G15" s="41"/>
      <c r="H15" s="41"/>
      <c r="I15" s="37" t="s">
        <v>34</v>
      </c>
      <c r="J15" s="35" t="s">
        <v>5</v>
      </c>
      <c r="K15" s="44"/>
    </row>
    <row r="16" spans="1:70" s="1" customFormat="1" ht="6.9" customHeight="1">
      <c r="B16" s="40"/>
      <c r="C16" s="41"/>
      <c r="D16" s="41"/>
      <c r="E16" s="41"/>
      <c r="F16" s="41"/>
      <c r="G16" s="41"/>
      <c r="H16" s="41"/>
      <c r="I16" s="41"/>
      <c r="J16" s="41"/>
      <c r="K16" s="44"/>
    </row>
    <row r="17" spans="2:11" s="1" customFormat="1" ht="14.4" customHeight="1">
      <c r="B17" s="40"/>
      <c r="C17" s="41"/>
      <c r="D17" s="37" t="s">
        <v>35</v>
      </c>
      <c r="E17" s="41"/>
      <c r="F17" s="41"/>
      <c r="G17" s="41"/>
      <c r="H17" s="41"/>
      <c r="I17" s="37" t="s">
        <v>32</v>
      </c>
      <c r="J17" s="35" t="s">
        <v>5</v>
      </c>
      <c r="K17" s="44"/>
    </row>
    <row r="18" spans="2:11" s="1" customFormat="1" ht="18" customHeight="1">
      <c r="B18" s="40"/>
      <c r="C18" s="41"/>
      <c r="D18" s="41"/>
      <c r="E18" s="35" t="s">
        <v>36</v>
      </c>
      <c r="F18" s="41"/>
      <c r="G18" s="41"/>
      <c r="H18" s="41"/>
      <c r="I18" s="37" t="s">
        <v>34</v>
      </c>
      <c r="J18" s="35" t="s">
        <v>5</v>
      </c>
      <c r="K18" s="44"/>
    </row>
    <row r="19" spans="2:11" s="1" customFormat="1" ht="6.9" customHeight="1">
      <c r="B19" s="40"/>
      <c r="C19" s="41"/>
      <c r="D19" s="41"/>
      <c r="E19" s="41"/>
      <c r="F19" s="41"/>
      <c r="G19" s="41"/>
      <c r="H19" s="41"/>
      <c r="I19" s="41"/>
      <c r="J19" s="41"/>
      <c r="K19" s="44"/>
    </row>
    <row r="20" spans="2:11" s="1" customFormat="1" ht="14.4" customHeight="1">
      <c r="B20" s="40"/>
      <c r="C20" s="41"/>
      <c r="D20" s="37" t="s">
        <v>37</v>
      </c>
      <c r="E20" s="41"/>
      <c r="F20" s="41"/>
      <c r="G20" s="41"/>
      <c r="H20" s="41"/>
      <c r="I20" s="37" t="s">
        <v>32</v>
      </c>
      <c r="J20" s="35" t="s">
        <v>5</v>
      </c>
      <c r="K20" s="44"/>
    </row>
    <row r="21" spans="2:11" s="1" customFormat="1" ht="18" customHeight="1">
      <c r="B21" s="40"/>
      <c r="C21" s="41"/>
      <c r="D21" s="41"/>
      <c r="E21" s="35" t="s">
        <v>38</v>
      </c>
      <c r="F21" s="41"/>
      <c r="G21" s="41"/>
      <c r="H21" s="41"/>
      <c r="I21" s="37" t="s">
        <v>34</v>
      </c>
      <c r="J21" s="35" t="s">
        <v>5</v>
      </c>
      <c r="K21" s="44"/>
    </row>
    <row r="22" spans="2:11" s="1" customFormat="1" ht="6.9" customHeight="1">
      <c r="B22" s="40"/>
      <c r="C22" s="41"/>
      <c r="D22" s="41"/>
      <c r="E22" s="41"/>
      <c r="F22" s="41"/>
      <c r="G22" s="41"/>
      <c r="H22" s="41"/>
      <c r="I22" s="41"/>
      <c r="J22" s="41"/>
      <c r="K22" s="44"/>
    </row>
    <row r="23" spans="2:11" s="1" customFormat="1" ht="14.4" customHeight="1">
      <c r="B23" s="40"/>
      <c r="C23" s="41"/>
      <c r="D23" s="37" t="s">
        <v>40</v>
      </c>
      <c r="E23" s="41"/>
      <c r="F23" s="41"/>
      <c r="G23" s="41"/>
      <c r="H23" s="41"/>
      <c r="I23" s="41"/>
      <c r="J23" s="41"/>
      <c r="K23" s="44"/>
    </row>
    <row r="24" spans="2:11" s="7" customFormat="1" ht="16.5" customHeight="1">
      <c r="B24" s="109"/>
      <c r="C24" s="110"/>
      <c r="D24" s="110"/>
      <c r="E24" s="303" t="s">
        <v>5</v>
      </c>
      <c r="F24" s="303"/>
      <c r="G24" s="303"/>
      <c r="H24" s="303"/>
      <c r="I24" s="110"/>
      <c r="J24" s="110"/>
      <c r="K24" s="111"/>
    </row>
    <row r="25" spans="2:11" s="1" customFormat="1" ht="6.9" customHeight="1">
      <c r="B25" s="40"/>
      <c r="C25" s="41"/>
      <c r="D25" s="41"/>
      <c r="E25" s="41"/>
      <c r="F25" s="41"/>
      <c r="G25" s="41"/>
      <c r="H25" s="41"/>
      <c r="I25" s="41"/>
      <c r="J25" s="41"/>
      <c r="K25" s="44"/>
    </row>
    <row r="26" spans="2:11" s="1" customFormat="1" ht="6.9" customHeight="1">
      <c r="B26" s="40"/>
      <c r="C26" s="41"/>
      <c r="D26" s="67"/>
      <c r="E26" s="67"/>
      <c r="F26" s="67"/>
      <c r="G26" s="67"/>
      <c r="H26" s="67"/>
      <c r="I26" s="67"/>
      <c r="J26" s="67"/>
      <c r="K26" s="112"/>
    </row>
    <row r="27" spans="2:11" s="1" customFormat="1" ht="25.35" customHeight="1">
      <c r="B27" s="40"/>
      <c r="C27" s="41"/>
      <c r="D27" s="113" t="s">
        <v>42</v>
      </c>
      <c r="E27" s="41"/>
      <c r="F27" s="41"/>
      <c r="G27" s="41"/>
      <c r="H27" s="41"/>
      <c r="I27" s="41"/>
      <c r="J27" s="114">
        <f>ROUND(J77,2)</f>
        <v>0</v>
      </c>
      <c r="K27" s="44"/>
    </row>
    <row r="28" spans="2:11" s="1" customFormat="1" ht="6.9" customHeight="1">
      <c r="B28" s="40"/>
      <c r="C28" s="41"/>
      <c r="D28" s="67"/>
      <c r="E28" s="67"/>
      <c r="F28" s="67"/>
      <c r="G28" s="67"/>
      <c r="H28" s="67"/>
      <c r="I28" s="67"/>
      <c r="J28" s="67"/>
      <c r="K28" s="112"/>
    </row>
    <row r="29" spans="2:11" s="1" customFormat="1" ht="14.4" customHeight="1">
      <c r="B29" s="40"/>
      <c r="C29" s="41"/>
      <c r="D29" s="41"/>
      <c r="E29" s="41"/>
      <c r="F29" s="45" t="s">
        <v>44</v>
      </c>
      <c r="G29" s="41"/>
      <c r="H29" s="41"/>
      <c r="I29" s="45" t="s">
        <v>43</v>
      </c>
      <c r="J29" s="45" t="s">
        <v>45</v>
      </c>
      <c r="K29" s="44"/>
    </row>
    <row r="30" spans="2:11" s="1" customFormat="1" ht="14.4" customHeight="1">
      <c r="B30" s="40"/>
      <c r="C30" s="41"/>
      <c r="D30" s="48" t="s">
        <v>46</v>
      </c>
      <c r="E30" s="48" t="s">
        <v>47</v>
      </c>
      <c r="F30" s="115">
        <f>ROUND(SUM(BE77:BE79), 2)</f>
        <v>0</v>
      </c>
      <c r="G30" s="41"/>
      <c r="H30" s="41"/>
      <c r="I30" s="116">
        <v>0.21</v>
      </c>
      <c r="J30" s="115">
        <f>ROUND(ROUND((SUM(BE77:BE79)), 2)*I30, 2)</f>
        <v>0</v>
      </c>
      <c r="K30" s="44"/>
    </row>
    <row r="31" spans="2:11" s="1" customFormat="1" ht="14.4" customHeight="1">
      <c r="B31" s="40"/>
      <c r="C31" s="41"/>
      <c r="D31" s="41"/>
      <c r="E31" s="48" t="s">
        <v>48</v>
      </c>
      <c r="F31" s="115">
        <f>ROUND(SUM(BF77:BF79), 2)</f>
        <v>0</v>
      </c>
      <c r="G31" s="41"/>
      <c r="H31" s="41"/>
      <c r="I31" s="116">
        <v>0.15</v>
      </c>
      <c r="J31" s="115">
        <f>ROUND(ROUND((SUM(BF77:BF79)), 2)*I31, 2)</f>
        <v>0</v>
      </c>
      <c r="K31" s="44"/>
    </row>
    <row r="32" spans="2:11" s="1" customFormat="1" ht="14.4" hidden="1" customHeight="1">
      <c r="B32" s="40"/>
      <c r="C32" s="41"/>
      <c r="D32" s="41"/>
      <c r="E32" s="48" t="s">
        <v>49</v>
      </c>
      <c r="F32" s="115">
        <f>ROUND(SUM(BG77:BG79), 2)</f>
        <v>0</v>
      </c>
      <c r="G32" s="41"/>
      <c r="H32" s="41"/>
      <c r="I32" s="116">
        <v>0.21</v>
      </c>
      <c r="J32" s="115">
        <v>0</v>
      </c>
      <c r="K32" s="44"/>
    </row>
    <row r="33" spans="2:11" s="1" customFormat="1" ht="14.4" hidden="1" customHeight="1">
      <c r="B33" s="40"/>
      <c r="C33" s="41"/>
      <c r="D33" s="41"/>
      <c r="E33" s="48" t="s">
        <v>50</v>
      </c>
      <c r="F33" s="115">
        <f>ROUND(SUM(BH77:BH79), 2)</f>
        <v>0</v>
      </c>
      <c r="G33" s="41"/>
      <c r="H33" s="41"/>
      <c r="I33" s="116">
        <v>0.15</v>
      </c>
      <c r="J33" s="115">
        <v>0</v>
      </c>
      <c r="K33" s="44"/>
    </row>
    <row r="34" spans="2:11" s="1" customFormat="1" ht="14.4" hidden="1" customHeight="1">
      <c r="B34" s="40"/>
      <c r="C34" s="41"/>
      <c r="D34" s="41"/>
      <c r="E34" s="48" t="s">
        <v>51</v>
      </c>
      <c r="F34" s="115">
        <f>ROUND(SUM(BI77:BI79), 2)</f>
        <v>0</v>
      </c>
      <c r="G34" s="41"/>
      <c r="H34" s="41"/>
      <c r="I34" s="116">
        <v>0</v>
      </c>
      <c r="J34" s="115">
        <v>0</v>
      </c>
      <c r="K34" s="44"/>
    </row>
    <row r="35" spans="2:11" s="1" customFormat="1" ht="6.9" customHeight="1">
      <c r="B35" s="40"/>
      <c r="C35" s="41"/>
      <c r="D35" s="41"/>
      <c r="E35" s="41"/>
      <c r="F35" s="41"/>
      <c r="G35" s="41"/>
      <c r="H35" s="41"/>
      <c r="I35" s="41"/>
      <c r="J35" s="41"/>
      <c r="K35" s="44"/>
    </row>
    <row r="36" spans="2:11" s="1" customFormat="1" ht="25.35" customHeight="1">
      <c r="B36" s="40"/>
      <c r="C36" s="117"/>
      <c r="D36" s="118" t="s">
        <v>52</v>
      </c>
      <c r="E36" s="70"/>
      <c r="F36" s="70"/>
      <c r="G36" s="119" t="s">
        <v>53</v>
      </c>
      <c r="H36" s="120" t="s">
        <v>54</v>
      </c>
      <c r="I36" s="70"/>
      <c r="J36" s="121">
        <f>SUM(J27:J34)</f>
        <v>0</v>
      </c>
      <c r="K36" s="122"/>
    </row>
    <row r="37" spans="2:11" s="1" customFormat="1" ht="14.4" customHeight="1">
      <c r="B37" s="55"/>
      <c r="C37" s="56"/>
      <c r="D37" s="56"/>
      <c r="E37" s="56"/>
      <c r="F37" s="56"/>
      <c r="G37" s="56"/>
      <c r="H37" s="56"/>
      <c r="I37" s="56"/>
      <c r="J37" s="56"/>
      <c r="K37" s="57"/>
    </row>
    <row r="41" spans="2:11" s="1" customFormat="1" ht="6.9" customHeight="1">
      <c r="B41" s="58"/>
      <c r="C41" s="59"/>
      <c r="D41" s="59"/>
      <c r="E41" s="59"/>
      <c r="F41" s="59"/>
      <c r="G41" s="59"/>
      <c r="H41" s="59"/>
      <c r="I41" s="59"/>
      <c r="J41" s="59"/>
      <c r="K41" s="123"/>
    </row>
    <row r="42" spans="2:11" s="1" customFormat="1" ht="36.9" customHeight="1">
      <c r="B42" s="40"/>
      <c r="C42" s="31" t="s">
        <v>164</v>
      </c>
      <c r="D42" s="41"/>
      <c r="E42" s="41"/>
      <c r="F42" s="41"/>
      <c r="G42" s="41"/>
      <c r="H42" s="41"/>
      <c r="I42" s="41"/>
      <c r="J42" s="41"/>
      <c r="K42" s="44"/>
    </row>
    <row r="43" spans="2:11" s="1" customFormat="1" ht="6.9" customHeight="1">
      <c r="B43" s="40"/>
      <c r="C43" s="41"/>
      <c r="D43" s="41"/>
      <c r="E43" s="41"/>
      <c r="F43" s="41"/>
      <c r="G43" s="41"/>
      <c r="H43" s="41"/>
      <c r="I43" s="41"/>
      <c r="J43" s="41"/>
      <c r="K43" s="44"/>
    </row>
    <row r="44" spans="2:11" s="1" customFormat="1" ht="14.4" customHeight="1">
      <c r="B44" s="40"/>
      <c r="C44" s="37" t="s">
        <v>17</v>
      </c>
      <c r="D44" s="41"/>
      <c r="E44" s="41"/>
      <c r="F44" s="41"/>
      <c r="G44" s="41"/>
      <c r="H44" s="41"/>
      <c r="I44" s="41"/>
      <c r="J44" s="41"/>
      <c r="K44" s="44"/>
    </row>
    <row r="45" spans="2:11" s="1" customFormat="1" ht="16.5" customHeight="1">
      <c r="B45" s="40"/>
      <c r="C45" s="41"/>
      <c r="D45" s="41"/>
      <c r="E45" s="343" t="str">
        <f>E7</f>
        <v>ZÁZEMÍ PRO VPP V OSTRAVĚ – PORUBĚ</v>
      </c>
      <c r="F45" s="344"/>
      <c r="G45" s="344"/>
      <c r="H45" s="344"/>
      <c r="I45" s="41"/>
      <c r="J45" s="41"/>
      <c r="K45" s="44"/>
    </row>
    <row r="46" spans="2:11" s="1" customFormat="1" ht="14.4" customHeight="1">
      <c r="B46" s="40"/>
      <c r="C46" s="37" t="s">
        <v>162</v>
      </c>
      <c r="D46" s="41"/>
      <c r="E46" s="41"/>
      <c r="F46" s="41"/>
      <c r="G46" s="41"/>
      <c r="H46" s="41"/>
      <c r="I46" s="41"/>
      <c r="J46" s="41"/>
      <c r="K46" s="44"/>
    </row>
    <row r="47" spans="2:11" s="1" customFormat="1" ht="17.25" customHeight="1">
      <c r="B47" s="40"/>
      <c r="C47" s="41"/>
      <c r="D47" s="41"/>
      <c r="E47" s="345" t="str">
        <f>E9</f>
        <v>SO 02.3 - KANALIZACE DEŠŤOVÁ</v>
      </c>
      <c r="F47" s="346"/>
      <c r="G47" s="346"/>
      <c r="H47" s="346"/>
      <c r="I47" s="41"/>
      <c r="J47" s="41"/>
      <c r="K47" s="44"/>
    </row>
    <row r="48" spans="2:11" s="1" customFormat="1" ht="6.9" customHeight="1">
      <c r="B48" s="40"/>
      <c r="C48" s="41"/>
      <c r="D48" s="41"/>
      <c r="E48" s="41"/>
      <c r="F48" s="41"/>
      <c r="G48" s="41"/>
      <c r="H48" s="41"/>
      <c r="I48" s="41"/>
      <c r="J48" s="41"/>
      <c r="K48" s="44"/>
    </row>
    <row r="49" spans="2:47" s="1" customFormat="1" ht="18" customHeight="1">
      <c r="B49" s="40"/>
      <c r="C49" s="37" t="s">
        <v>23</v>
      </c>
      <c r="D49" s="41"/>
      <c r="E49" s="41"/>
      <c r="F49" s="35" t="str">
        <f>F12</f>
        <v>Ostrava</v>
      </c>
      <c r="G49" s="41"/>
      <c r="H49" s="41"/>
      <c r="I49" s="37" t="s">
        <v>25</v>
      </c>
      <c r="J49" s="108" t="str">
        <f>IF(J12="","",J12)</f>
        <v>24. 2. 2018</v>
      </c>
      <c r="K49" s="44"/>
    </row>
    <row r="50" spans="2:47" s="1" customFormat="1" ht="6.9" customHeight="1">
      <c r="B50" s="40"/>
      <c r="C50" s="41"/>
      <c r="D50" s="41"/>
      <c r="E50" s="41"/>
      <c r="F50" s="41"/>
      <c r="G50" s="41"/>
      <c r="H50" s="41"/>
      <c r="I50" s="41"/>
      <c r="J50" s="41"/>
      <c r="K50" s="44"/>
    </row>
    <row r="51" spans="2:47" s="1" customFormat="1" ht="13.2">
      <c r="B51" s="40"/>
      <c r="C51" s="37" t="s">
        <v>31</v>
      </c>
      <c r="D51" s="41"/>
      <c r="E51" s="41"/>
      <c r="F51" s="35" t="str">
        <f>E15</f>
        <v>SMO MO Poruba</v>
      </c>
      <c r="G51" s="41"/>
      <c r="H51" s="41"/>
      <c r="I51" s="37" t="s">
        <v>37</v>
      </c>
      <c r="J51" s="303" t="str">
        <f>E21</f>
        <v>PROJEKTSTUDIO EUCZ, s.r.o.</v>
      </c>
      <c r="K51" s="44"/>
    </row>
    <row r="52" spans="2:47" s="1" customFormat="1" ht="14.4" customHeight="1">
      <c r="B52" s="40"/>
      <c r="C52" s="37" t="s">
        <v>35</v>
      </c>
      <c r="D52" s="41"/>
      <c r="E52" s="41"/>
      <c r="F52" s="35" t="str">
        <f>IF(E18="","",E18)</f>
        <v>Na základě výběrového řízení</v>
      </c>
      <c r="G52" s="41"/>
      <c r="H52" s="41"/>
      <c r="I52" s="41"/>
      <c r="J52" s="338"/>
      <c r="K52" s="44"/>
    </row>
    <row r="53" spans="2:47" s="1" customFormat="1" ht="10.35" customHeight="1">
      <c r="B53" s="40"/>
      <c r="C53" s="41"/>
      <c r="D53" s="41"/>
      <c r="E53" s="41"/>
      <c r="F53" s="41"/>
      <c r="G53" s="41"/>
      <c r="H53" s="41"/>
      <c r="I53" s="41"/>
      <c r="J53" s="41"/>
      <c r="K53" s="44"/>
    </row>
    <row r="54" spans="2:47" s="1" customFormat="1" ht="29.25" customHeight="1">
      <c r="B54" s="40"/>
      <c r="C54" s="124" t="s">
        <v>165</v>
      </c>
      <c r="D54" s="117"/>
      <c r="E54" s="117"/>
      <c r="F54" s="117"/>
      <c r="G54" s="117"/>
      <c r="H54" s="117"/>
      <c r="I54" s="117"/>
      <c r="J54" s="125" t="s">
        <v>166</v>
      </c>
      <c r="K54" s="126"/>
    </row>
    <row r="55" spans="2:47" s="1" customFormat="1" ht="10.35" customHeight="1">
      <c r="B55" s="40"/>
      <c r="C55" s="41"/>
      <c r="D55" s="41"/>
      <c r="E55" s="41"/>
      <c r="F55" s="41"/>
      <c r="G55" s="41"/>
      <c r="H55" s="41"/>
      <c r="I55" s="41"/>
      <c r="J55" s="41"/>
      <c r="K55" s="44"/>
    </row>
    <row r="56" spans="2:47" s="1" customFormat="1" ht="29.25" customHeight="1">
      <c r="B56" s="40"/>
      <c r="C56" s="127" t="s">
        <v>167</v>
      </c>
      <c r="D56" s="41"/>
      <c r="E56" s="41"/>
      <c r="F56" s="41"/>
      <c r="G56" s="41"/>
      <c r="H56" s="41"/>
      <c r="I56" s="41"/>
      <c r="J56" s="114">
        <f>J77</f>
        <v>0</v>
      </c>
      <c r="K56" s="44"/>
      <c r="AU56" s="25" t="s">
        <v>168</v>
      </c>
    </row>
    <row r="57" spans="2:47" s="8" customFormat="1" ht="24.9" customHeight="1">
      <c r="B57" s="128"/>
      <c r="C57" s="129"/>
      <c r="D57" s="130" t="s">
        <v>1599</v>
      </c>
      <c r="E57" s="131"/>
      <c r="F57" s="131"/>
      <c r="G57" s="131"/>
      <c r="H57" s="131"/>
      <c r="I57" s="131"/>
      <c r="J57" s="132">
        <f>J78</f>
        <v>0</v>
      </c>
      <c r="K57" s="133"/>
    </row>
    <row r="58" spans="2:47" s="1" customFormat="1" ht="21.75" customHeight="1">
      <c r="B58" s="40"/>
      <c r="C58" s="41"/>
      <c r="D58" s="41"/>
      <c r="E58" s="41"/>
      <c r="F58" s="41"/>
      <c r="G58" s="41"/>
      <c r="H58" s="41"/>
      <c r="I58" s="41"/>
      <c r="J58" s="41"/>
      <c r="K58" s="44"/>
    </row>
    <row r="59" spans="2:47" s="1" customFormat="1" ht="6.9" customHeight="1">
      <c r="B59" s="55"/>
      <c r="C59" s="56"/>
      <c r="D59" s="56"/>
      <c r="E59" s="56"/>
      <c r="F59" s="56"/>
      <c r="G59" s="56"/>
      <c r="H59" s="56"/>
      <c r="I59" s="56"/>
      <c r="J59" s="56"/>
      <c r="K59" s="57"/>
    </row>
    <row r="63" spans="2:47" s="1" customFormat="1" ht="6.9" customHeight="1">
      <c r="B63" s="58"/>
      <c r="C63" s="59"/>
      <c r="D63" s="59"/>
      <c r="E63" s="59"/>
      <c r="F63" s="59"/>
      <c r="G63" s="59"/>
      <c r="H63" s="59"/>
      <c r="I63" s="59"/>
      <c r="J63" s="59"/>
      <c r="K63" s="59"/>
      <c r="L63" s="40"/>
    </row>
    <row r="64" spans="2:47" s="1" customFormat="1" ht="36.9" customHeight="1">
      <c r="B64" s="40"/>
      <c r="C64" s="60" t="s">
        <v>176</v>
      </c>
      <c r="L64" s="40"/>
    </row>
    <row r="65" spans="2:65" s="1" customFormat="1" ht="6.9" customHeight="1">
      <c r="B65" s="40"/>
      <c r="L65" s="40"/>
    </row>
    <row r="66" spans="2:65" s="1" customFormat="1" ht="14.4" customHeight="1">
      <c r="B66" s="40"/>
      <c r="C66" s="62" t="s">
        <v>17</v>
      </c>
      <c r="L66" s="40"/>
    </row>
    <row r="67" spans="2:65" s="1" customFormat="1" ht="16.5" customHeight="1">
      <c r="B67" s="40"/>
      <c r="E67" s="339" t="str">
        <f>E7</f>
        <v>ZÁZEMÍ PRO VPP V OSTRAVĚ – PORUBĚ</v>
      </c>
      <c r="F67" s="340"/>
      <c r="G67" s="340"/>
      <c r="H67" s="340"/>
      <c r="L67" s="40"/>
    </row>
    <row r="68" spans="2:65" s="1" customFormat="1" ht="14.4" customHeight="1">
      <c r="B68" s="40"/>
      <c r="C68" s="62" t="s">
        <v>162</v>
      </c>
      <c r="L68" s="40"/>
    </row>
    <row r="69" spans="2:65" s="1" customFormat="1" ht="17.25" customHeight="1">
      <c r="B69" s="40"/>
      <c r="E69" s="314" t="str">
        <f>E9</f>
        <v>SO 02.3 - KANALIZACE DEŠŤOVÁ</v>
      </c>
      <c r="F69" s="341"/>
      <c r="G69" s="341"/>
      <c r="H69" s="341"/>
      <c r="L69" s="40"/>
    </row>
    <row r="70" spans="2:65" s="1" customFormat="1" ht="6.9" customHeight="1">
      <c r="B70" s="40"/>
      <c r="L70" s="40"/>
    </row>
    <row r="71" spans="2:65" s="1" customFormat="1" ht="18" customHeight="1">
      <c r="B71" s="40"/>
      <c r="C71" s="62" t="s">
        <v>23</v>
      </c>
      <c r="F71" s="140" t="str">
        <f>F12</f>
        <v>Ostrava</v>
      </c>
      <c r="I71" s="62" t="s">
        <v>25</v>
      </c>
      <c r="J71" s="66" t="str">
        <f>IF(J12="","",J12)</f>
        <v>24. 2. 2018</v>
      </c>
      <c r="L71" s="40"/>
    </row>
    <row r="72" spans="2:65" s="1" customFormat="1" ht="6.9" customHeight="1">
      <c r="B72" s="40"/>
      <c r="L72" s="40"/>
    </row>
    <row r="73" spans="2:65" s="1" customFormat="1" ht="13.2">
      <c r="B73" s="40"/>
      <c r="C73" s="62" t="s">
        <v>31</v>
      </c>
      <c r="F73" s="140" t="str">
        <f>E15</f>
        <v>SMO MO Poruba</v>
      </c>
      <c r="I73" s="62" t="s">
        <v>37</v>
      </c>
      <c r="J73" s="140" t="str">
        <f>E21</f>
        <v>PROJEKTSTUDIO EUCZ, s.r.o.</v>
      </c>
      <c r="L73" s="40"/>
    </row>
    <row r="74" spans="2:65" s="1" customFormat="1" ht="14.4" customHeight="1">
      <c r="B74" s="40"/>
      <c r="C74" s="62" t="s">
        <v>35</v>
      </c>
      <c r="F74" s="140" t="str">
        <f>IF(E18="","",E18)</f>
        <v>Na základě výběrového řízení</v>
      </c>
      <c r="L74" s="40"/>
    </row>
    <row r="75" spans="2:65" s="1" customFormat="1" ht="10.35" customHeight="1">
      <c r="B75" s="40"/>
      <c r="L75" s="40"/>
    </row>
    <row r="76" spans="2:65" s="10" customFormat="1" ht="29.25" customHeight="1">
      <c r="B76" s="141"/>
      <c r="C76" s="142" t="s">
        <v>177</v>
      </c>
      <c r="D76" s="143" t="s">
        <v>61</v>
      </c>
      <c r="E76" s="143" t="s">
        <v>57</v>
      </c>
      <c r="F76" s="143" t="s">
        <v>178</v>
      </c>
      <c r="G76" s="143" t="s">
        <v>179</v>
      </c>
      <c r="H76" s="143" t="s">
        <v>180</v>
      </c>
      <c r="I76" s="143" t="s">
        <v>181</v>
      </c>
      <c r="J76" s="143" t="s">
        <v>166</v>
      </c>
      <c r="K76" s="144" t="s">
        <v>182</v>
      </c>
      <c r="L76" s="141"/>
      <c r="M76" s="72" t="s">
        <v>183</v>
      </c>
      <c r="N76" s="73" t="s">
        <v>46</v>
      </c>
      <c r="O76" s="73" t="s">
        <v>184</v>
      </c>
      <c r="P76" s="73" t="s">
        <v>185</v>
      </c>
      <c r="Q76" s="73" t="s">
        <v>186</v>
      </c>
      <c r="R76" s="73" t="s">
        <v>187</v>
      </c>
      <c r="S76" s="73" t="s">
        <v>188</v>
      </c>
      <c r="T76" s="74" t="s">
        <v>189</v>
      </c>
    </row>
    <row r="77" spans="2:65" s="1" customFormat="1" ht="29.25" customHeight="1">
      <c r="B77" s="40"/>
      <c r="C77" s="76" t="s">
        <v>167</v>
      </c>
      <c r="J77" s="145">
        <f>BK77</f>
        <v>0</v>
      </c>
      <c r="L77" s="40"/>
      <c r="M77" s="75"/>
      <c r="N77" s="67"/>
      <c r="O77" s="67"/>
      <c r="P77" s="146">
        <f>P78</f>
        <v>0</v>
      </c>
      <c r="Q77" s="67"/>
      <c r="R77" s="146">
        <f>R78</f>
        <v>0</v>
      </c>
      <c r="S77" s="67"/>
      <c r="T77" s="147">
        <f>T78</f>
        <v>0</v>
      </c>
      <c r="AT77" s="25" t="s">
        <v>75</v>
      </c>
      <c r="AU77" s="25" t="s">
        <v>168</v>
      </c>
      <c r="BK77" s="148">
        <f>BK78</f>
        <v>0</v>
      </c>
    </row>
    <row r="78" spans="2:65" s="11" customFormat="1" ht="37.35" customHeight="1">
      <c r="B78" s="149"/>
      <c r="D78" s="150" t="s">
        <v>75</v>
      </c>
      <c r="E78" s="151" t="s">
        <v>1473</v>
      </c>
      <c r="F78" s="151" t="s">
        <v>1600</v>
      </c>
      <c r="J78" s="152">
        <f>BK78</f>
        <v>0</v>
      </c>
      <c r="L78" s="149"/>
      <c r="M78" s="153"/>
      <c r="N78" s="154"/>
      <c r="O78" s="154"/>
      <c r="P78" s="155">
        <f>P79</f>
        <v>0</v>
      </c>
      <c r="Q78" s="154"/>
      <c r="R78" s="155">
        <f>R79</f>
        <v>0</v>
      </c>
      <c r="S78" s="154"/>
      <c r="T78" s="156">
        <f>T79</f>
        <v>0</v>
      </c>
      <c r="AR78" s="150" t="s">
        <v>211</v>
      </c>
      <c r="AT78" s="157" t="s">
        <v>75</v>
      </c>
      <c r="AU78" s="157" t="s">
        <v>76</v>
      </c>
      <c r="AY78" s="150" t="s">
        <v>192</v>
      </c>
      <c r="BK78" s="158">
        <f>BK79</f>
        <v>0</v>
      </c>
    </row>
    <row r="79" spans="2:65" s="1" customFormat="1" ht="16.5" customHeight="1">
      <c r="B79" s="161"/>
      <c r="C79" s="162" t="s">
        <v>83</v>
      </c>
      <c r="D79" s="162" t="s">
        <v>195</v>
      </c>
      <c r="E79" s="163" t="s">
        <v>1474</v>
      </c>
      <c r="F79" s="164" t="s">
        <v>1622</v>
      </c>
      <c r="G79" s="165" t="s">
        <v>198</v>
      </c>
      <c r="H79" s="166">
        <v>1</v>
      </c>
      <c r="I79" s="167"/>
      <c r="J79" s="167">
        <f>ROUND(I79*H79,2)</f>
        <v>0</v>
      </c>
      <c r="K79" s="164" t="s">
        <v>5</v>
      </c>
      <c r="L79" s="40"/>
      <c r="M79" s="168" t="s">
        <v>5</v>
      </c>
      <c r="N79" s="218" t="s">
        <v>47</v>
      </c>
      <c r="O79" s="219">
        <v>0</v>
      </c>
      <c r="P79" s="219">
        <f>O79*H79</f>
        <v>0</v>
      </c>
      <c r="Q79" s="219">
        <v>0</v>
      </c>
      <c r="R79" s="219">
        <f>Q79*H79</f>
        <v>0</v>
      </c>
      <c r="S79" s="219">
        <v>0</v>
      </c>
      <c r="T79" s="220">
        <f>S79*H79</f>
        <v>0</v>
      </c>
      <c r="AR79" s="25" t="s">
        <v>1436</v>
      </c>
      <c r="AT79" s="25" t="s">
        <v>195</v>
      </c>
      <c r="AU79" s="25" t="s">
        <v>83</v>
      </c>
      <c r="AY79" s="25" t="s">
        <v>192</v>
      </c>
      <c r="BE79" s="172">
        <f>IF(N79="základní",J79,0)</f>
        <v>0</v>
      </c>
      <c r="BF79" s="172">
        <f>IF(N79="snížená",J79,0)</f>
        <v>0</v>
      </c>
      <c r="BG79" s="172">
        <f>IF(N79="zákl. přenesená",J79,0)</f>
        <v>0</v>
      </c>
      <c r="BH79" s="172">
        <f>IF(N79="sníž. přenesená",J79,0)</f>
        <v>0</v>
      </c>
      <c r="BI79" s="172">
        <f>IF(N79="nulová",J79,0)</f>
        <v>0</v>
      </c>
      <c r="BJ79" s="25" t="s">
        <v>83</v>
      </c>
      <c r="BK79" s="172">
        <f>ROUND(I79*H79,2)</f>
        <v>0</v>
      </c>
      <c r="BL79" s="25" t="s">
        <v>1436</v>
      </c>
      <c r="BM79" s="25" t="s">
        <v>1623</v>
      </c>
    </row>
    <row r="80" spans="2:65" s="1" customFormat="1" ht="6.9" customHeight="1">
      <c r="B80" s="55"/>
      <c r="C80" s="56"/>
      <c r="D80" s="56"/>
      <c r="E80" s="56"/>
      <c r="F80" s="56"/>
      <c r="G80" s="56"/>
      <c r="H80" s="56"/>
      <c r="I80" s="56"/>
      <c r="J80" s="56"/>
      <c r="K80" s="56"/>
      <c r="L80" s="40"/>
    </row>
  </sheetData>
  <autoFilter ref="C76:K79"/>
  <mergeCells count="10">
    <mergeCell ref="J51:J52"/>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0"/>
  <sheetViews>
    <sheetView showGridLines="0" workbookViewId="0">
      <pane ySplit="1" topLeftCell="A47" activePane="bottomLeft" state="frozen"/>
      <selection pane="bottomLeft" activeCell="I79" sqref="I79"/>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155</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s="1" customFormat="1" ht="13.2">
      <c r="B8" s="40"/>
      <c r="C8" s="41"/>
      <c r="D8" s="37" t="s">
        <v>162</v>
      </c>
      <c r="E8" s="41"/>
      <c r="F8" s="41"/>
      <c r="G8" s="41"/>
      <c r="H8" s="41"/>
      <c r="I8" s="41"/>
      <c r="J8" s="41"/>
      <c r="K8" s="44"/>
    </row>
    <row r="9" spans="1:70" s="1" customFormat="1" ht="36.9" customHeight="1">
      <c r="B9" s="40"/>
      <c r="C9" s="41"/>
      <c r="D9" s="41"/>
      <c r="E9" s="345" t="s">
        <v>1624</v>
      </c>
      <c r="F9" s="346"/>
      <c r="G9" s="346"/>
      <c r="H9" s="346"/>
      <c r="I9" s="41"/>
      <c r="J9" s="41"/>
      <c r="K9" s="44"/>
    </row>
    <row r="10" spans="1:70" s="1" customFormat="1">
      <c r="B10" s="40"/>
      <c r="C10" s="41"/>
      <c r="D10" s="41"/>
      <c r="E10" s="41"/>
      <c r="F10" s="41"/>
      <c r="G10" s="41"/>
      <c r="H10" s="41"/>
      <c r="I10" s="41"/>
      <c r="J10" s="41"/>
      <c r="K10" s="44"/>
    </row>
    <row r="11" spans="1:70" s="1" customFormat="1" ht="14.4" customHeight="1">
      <c r="B11" s="40"/>
      <c r="C11" s="41"/>
      <c r="D11" s="37" t="s">
        <v>19</v>
      </c>
      <c r="E11" s="41"/>
      <c r="F11" s="35" t="s">
        <v>20</v>
      </c>
      <c r="G11" s="41"/>
      <c r="H11" s="41"/>
      <c r="I11" s="37" t="s">
        <v>21</v>
      </c>
      <c r="J11" s="35" t="s">
        <v>5</v>
      </c>
      <c r="K11" s="44"/>
    </row>
    <row r="12" spans="1:70" s="1" customFormat="1" ht="14.4" customHeight="1">
      <c r="B12" s="40"/>
      <c r="C12" s="41"/>
      <c r="D12" s="37" t="s">
        <v>23</v>
      </c>
      <c r="E12" s="41"/>
      <c r="F12" s="35" t="s">
        <v>24</v>
      </c>
      <c r="G12" s="41"/>
      <c r="H12" s="41"/>
      <c r="I12" s="37" t="s">
        <v>25</v>
      </c>
      <c r="J12" s="108" t="str">
        <f>'Rekapitulace stavby'!AN8</f>
        <v>24. 2. 2018</v>
      </c>
      <c r="K12" s="44"/>
    </row>
    <row r="13" spans="1:70" s="1" customFormat="1" ht="10.8" customHeight="1">
      <c r="B13" s="40"/>
      <c r="C13" s="41"/>
      <c r="D13" s="41"/>
      <c r="E13" s="41"/>
      <c r="F13" s="41"/>
      <c r="G13" s="41"/>
      <c r="H13" s="41"/>
      <c r="I13" s="41"/>
      <c r="J13" s="41"/>
      <c r="K13" s="44"/>
    </row>
    <row r="14" spans="1:70" s="1" customFormat="1" ht="14.4" customHeight="1">
      <c r="B14" s="40"/>
      <c r="C14" s="41"/>
      <c r="D14" s="37" t="s">
        <v>31</v>
      </c>
      <c r="E14" s="41"/>
      <c r="F14" s="41"/>
      <c r="G14" s="41"/>
      <c r="H14" s="41"/>
      <c r="I14" s="37" t="s">
        <v>32</v>
      </c>
      <c r="J14" s="35" t="s">
        <v>5</v>
      </c>
      <c r="K14" s="44"/>
    </row>
    <row r="15" spans="1:70" s="1" customFormat="1" ht="18" customHeight="1">
      <c r="B15" s="40"/>
      <c r="C15" s="41"/>
      <c r="D15" s="41"/>
      <c r="E15" s="35" t="s">
        <v>33</v>
      </c>
      <c r="F15" s="41"/>
      <c r="G15" s="41"/>
      <c r="H15" s="41"/>
      <c r="I15" s="37" t="s">
        <v>34</v>
      </c>
      <c r="J15" s="35" t="s">
        <v>5</v>
      </c>
      <c r="K15" s="44"/>
    </row>
    <row r="16" spans="1:70" s="1" customFormat="1" ht="6.9" customHeight="1">
      <c r="B16" s="40"/>
      <c r="C16" s="41"/>
      <c r="D16" s="41"/>
      <c r="E16" s="41"/>
      <c r="F16" s="41"/>
      <c r="G16" s="41"/>
      <c r="H16" s="41"/>
      <c r="I16" s="41"/>
      <c r="J16" s="41"/>
      <c r="K16" s="44"/>
    </row>
    <row r="17" spans="2:11" s="1" customFormat="1" ht="14.4" customHeight="1">
      <c r="B17" s="40"/>
      <c r="C17" s="41"/>
      <c r="D17" s="37" t="s">
        <v>35</v>
      </c>
      <c r="E17" s="41"/>
      <c r="F17" s="41"/>
      <c r="G17" s="41"/>
      <c r="H17" s="41"/>
      <c r="I17" s="37" t="s">
        <v>32</v>
      </c>
      <c r="J17" s="35" t="s">
        <v>5</v>
      </c>
      <c r="K17" s="44"/>
    </row>
    <row r="18" spans="2:11" s="1" customFormat="1" ht="18" customHeight="1">
      <c r="B18" s="40"/>
      <c r="C18" s="41"/>
      <c r="D18" s="41"/>
      <c r="E18" s="35" t="s">
        <v>36</v>
      </c>
      <c r="F18" s="41"/>
      <c r="G18" s="41"/>
      <c r="H18" s="41"/>
      <c r="I18" s="37" t="s">
        <v>34</v>
      </c>
      <c r="J18" s="35" t="s">
        <v>5</v>
      </c>
      <c r="K18" s="44"/>
    </row>
    <row r="19" spans="2:11" s="1" customFormat="1" ht="6.9" customHeight="1">
      <c r="B19" s="40"/>
      <c r="C19" s="41"/>
      <c r="D19" s="41"/>
      <c r="E19" s="41"/>
      <c r="F19" s="41"/>
      <c r="G19" s="41"/>
      <c r="H19" s="41"/>
      <c r="I19" s="41"/>
      <c r="J19" s="41"/>
      <c r="K19" s="44"/>
    </row>
    <row r="20" spans="2:11" s="1" customFormat="1" ht="14.4" customHeight="1">
      <c r="B20" s="40"/>
      <c r="C20" s="41"/>
      <c r="D20" s="37" t="s">
        <v>37</v>
      </c>
      <c r="E20" s="41"/>
      <c r="F20" s="41"/>
      <c r="G20" s="41"/>
      <c r="H20" s="41"/>
      <c r="I20" s="37" t="s">
        <v>32</v>
      </c>
      <c r="J20" s="35" t="s">
        <v>5</v>
      </c>
      <c r="K20" s="44"/>
    </row>
    <row r="21" spans="2:11" s="1" customFormat="1" ht="18" customHeight="1">
      <c r="B21" s="40"/>
      <c r="C21" s="41"/>
      <c r="D21" s="41"/>
      <c r="E21" s="35" t="s">
        <v>38</v>
      </c>
      <c r="F21" s="41"/>
      <c r="G21" s="41"/>
      <c r="H21" s="41"/>
      <c r="I21" s="37" t="s">
        <v>34</v>
      </c>
      <c r="J21" s="35" t="s">
        <v>5</v>
      </c>
      <c r="K21" s="44"/>
    </row>
    <row r="22" spans="2:11" s="1" customFormat="1" ht="6.9" customHeight="1">
      <c r="B22" s="40"/>
      <c r="C22" s="41"/>
      <c r="D22" s="41"/>
      <c r="E22" s="41"/>
      <c r="F22" s="41"/>
      <c r="G22" s="41"/>
      <c r="H22" s="41"/>
      <c r="I22" s="41"/>
      <c r="J22" s="41"/>
      <c r="K22" s="44"/>
    </row>
    <row r="23" spans="2:11" s="1" customFormat="1" ht="14.4" customHeight="1">
      <c r="B23" s="40"/>
      <c r="C23" s="41"/>
      <c r="D23" s="37" t="s">
        <v>40</v>
      </c>
      <c r="E23" s="41"/>
      <c r="F23" s="41"/>
      <c r="G23" s="41"/>
      <c r="H23" s="41"/>
      <c r="I23" s="41"/>
      <c r="J23" s="41"/>
      <c r="K23" s="44"/>
    </row>
    <row r="24" spans="2:11" s="7" customFormat="1" ht="16.5" customHeight="1">
      <c r="B24" s="109"/>
      <c r="C24" s="110"/>
      <c r="D24" s="110"/>
      <c r="E24" s="303" t="s">
        <v>5</v>
      </c>
      <c r="F24" s="303"/>
      <c r="G24" s="303"/>
      <c r="H24" s="303"/>
      <c r="I24" s="110"/>
      <c r="J24" s="110"/>
      <c r="K24" s="111"/>
    </row>
    <row r="25" spans="2:11" s="1" customFormat="1" ht="6.9" customHeight="1">
      <c r="B25" s="40"/>
      <c r="C25" s="41"/>
      <c r="D25" s="41"/>
      <c r="E25" s="41"/>
      <c r="F25" s="41"/>
      <c r="G25" s="41"/>
      <c r="H25" s="41"/>
      <c r="I25" s="41"/>
      <c r="J25" s="41"/>
      <c r="K25" s="44"/>
    </row>
    <row r="26" spans="2:11" s="1" customFormat="1" ht="6.9" customHeight="1">
      <c r="B26" s="40"/>
      <c r="C26" s="41"/>
      <c r="D26" s="67"/>
      <c r="E26" s="67"/>
      <c r="F26" s="67"/>
      <c r="G26" s="67"/>
      <c r="H26" s="67"/>
      <c r="I26" s="67"/>
      <c r="J26" s="67"/>
      <c r="K26" s="112"/>
    </row>
    <row r="27" spans="2:11" s="1" customFormat="1" ht="25.35" customHeight="1">
      <c r="B27" s="40"/>
      <c r="C27" s="41"/>
      <c r="D27" s="113" t="s">
        <v>42</v>
      </c>
      <c r="E27" s="41"/>
      <c r="F27" s="41"/>
      <c r="G27" s="41"/>
      <c r="H27" s="41"/>
      <c r="I27" s="41"/>
      <c r="J27" s="114">
        <f>ROUND(J77,2)</f>
        <v>0</v>
      </c>
      <c r="K27" s="44"/>
    </row>
    <row r="28" spans="2:11" s="1" customFormat="1" ht="6.9" customHeight="1">
      <c r="B28" s="40"/>
      <c r="C28" s="41"/>
      <c r="D28" s="67"/>
      <c r="E28" s="67"/>
      <c r="F28" s="67"/>
      <c r="G28" s="67"/>
      <c r="H28" s="67"/>
      <c r="I28" s="67"/>
      <c r="J28" s="67"/>
      <c r="K28" s="112"/>
    </row>
    <row r="29" spans="2:11" s="1" customFormat="1" ht="14.4" customHeight="1">
      <c r="B29" s="40"/>
      <c r="C29" s="41"/>
      <c r="D29" s="41"/>
      <c r="E29" s="41"/>
      <c r="F29" s="45" t="s">
        <v>44</v>
      </c>
      <c r="G29" s="41"/>
      <c r="H29" s="41"/>
      <c r="I29" s="45" t="s">
        <v>43</v>
      </c>
      <c r="J29" s="45" t="s">
        <v>45</v>
      </c>
      <c r="K29" s="44"/>
    </row>
    <row r="30" spans="2:11" s="1" customFormat="1" ht="14.4" customHeight="1">
      <c r="B30" s="40"/>
      <c r="C30" s="41"/>
      <c r="D30" s="48" t="s">
        <v>46</v>
      </c>
      <c r="E30" s="48" t="s">
        <v>47</v>
      </c>
      <c r="F30" s="115">
        <f>ROUND(SUM(BE77:BE79), 2)</f>
        <v>0</v>
      </c>
      <c r="G30" s="41"/>
      <c r="H30" s="41"/>
      <c r="I30" s="116">
        <v>0.21</v>
      </c>
      <c r="J30" s="115">
        <f>ROUND(ROUND((SUM(BE77:BE79)), 2)*I30, 2)</f>
        <v>0</v>
      </c>
      <c r="K30" s="44"/>
    </row>
    <row r="31" spans="2:11" s="1" customFormat="1" ht="14.4" customHeight="1">
      <c r="B31" s="40"/>
      <c r="C31" s="41"/>
      <c r="D31" s="41"/>
      <c r="E31" s="48" t="s">
        <v>48</v>
      </c>
      <c r="F31" s="115">
        <f>ROUND(SUM(BF77:BF79), 2)</f>
        <v>0</v>
      </c>
      <c r="G31" s="41"/>
      <c r="H31" s="41"/>
      <c r="I31" s="116">
        <v>0.15</v>
      </c>
      <c r="J31" s="115">
        <f>ROUND(ROUND((SUM(BF77:BF79)), 2)*I31, 2)</f>
        <v>0</v>
      </c>
      <c r="K31" s="44"/>
    </row>
    <row r="32" spans="2:11" s="1" customFormat="1" ht="14.4" hidden="1" customHeight="1">
      <c r="B32" s="40"/>
      <c r="C32" s="41"/>
      <c r="D32" s="41"/>
      <c r="E32" s="48" t="s">
        <v>49</v>
      </c>
      <c r="F32" s="115">
        <f>ROUND(SUM(BG77:BG79), 2)</f>
        <v>0</v>
      </c>
      <c r="G32" s="41"/>
      <c r="H32" s="41"/>
      <c r="I32" s="116">
        <v>0.21</v>
      </c>
      <c r="J32" s="115">
        <v>0</v>
      </c>
      <c r="K32" s="44"/>
    </row>
    <row r="33" spans="2:11" s="1" customFormat="1" ht="14.4" hidden="1" customHeight="1">
      <c r="B33" s="40"/>
      <c r="C33" s="41"/>
      <c r="D33" s="41"/>
      <c r="E33" s="48" t="s">
        <v>50</v>
      </c>
      <c r="F33" s="115">
        <f>ROUND(SUM(BH77:BH79), 2)</f>
        <v>0</v>
      </c>
      <c r="G33" s="41"/>
      <c r="H33" s="41"/>
      <c r="I33" s="116">
        <v>0.15</v>
      </c>
      <c r="J33" s="115">
        <v>0</v>
      </c>
      <c r="K33" s="44"/>
    </row>
    <row r="34" spans="2:11" s="1" customFormat="1" ht="14.4" hidden="1" customHeight="1">
      <c r="B34" s="40"/>
      <c r="C34" s="41"/>
      <c r="D34" s="41"/>
      <c r="E34" s="48" t="s">
        <v>51</v>
      </c>
      <c r="F34" s="115">
        <f>ROUND(SUM(BI77:BI79), 2)</f>
        <v>0</v>
      </c>
      <c r="G34" s="41"/>
      <c r="H34" s="41"/>
      <c r="I34" s="116">
        <v>0</v>
      </c>
      <c r="J34" s="115">
        <v>0</v>
      </c>
      <c r="K34" s="44"/>
    </row>
    <row r="35" spans="2:11" s="1" customFormat="1" ht="6.9" customHeight="1">
      <c r="B35" s="40"/>
      <c r="C35" s="41"/>
      <c r="D35" s="41"/>
      <c r="E35" s="41"/>
      <c r="F35" s="41"/>
      <c r="G35" s="41"/>
      <c r="H35" s="41"/>
      <c r="I35" s="41"/>
      <c r="J35" s="41"/>
      <c r="K35" s="44"/>
    </row>
    <row r="36" spans="2:11" s="1" customFormat="1" ht="25.35" customHeight="1">
      <c r="B36" s="40"/>
      <c r="C36" s="117"/>
      <c r="D36" s="118" t="s">
        <v>52</v>
      </c>
      <c r="E36" s="70"/>
      <c r="F36" s="70"/>
      <c r="G36" s="119" t="s">
        <v>53</v>
      </c>
      <c r="H36" s="120" t="s">
        <v>54</v>
      </c>
      <c r="I36" s="70"/>
      <c r="J36" s="121">
        <f>SUM(J27:J34)</f>
        <v>0</v>
      </c>
      <c r="K36" s="122"/>
    </row>
    <row r="37" spans="2:11" s="1" customFormat="1" ht="14.4" customHeight="1">
      <c r="B37" s="55"/>
      <c r="C37" s="56"/>
      <c r="D37" s="56"/>
      <c r="E37" s="56"/>
      <c r="F37" s="56"/>
      <c r="G37" s="56"/>
      <c r="H37" s="56"/>
      <c r="I37" s="56"/>
      <c r="J37" s="56"/>
      <c r="K37" s="57"/>
    </row>
    <row r="41" spans="2:11" s="1" customFormat="1" ht="6.9" customHeight="1">
      <c r="B41" s="58"/>
      <c r="C41" s="59"/>
      <c r="D41" s="59"/>
      <c r="E41" s="59"/>
      <c r="F41" s="59"/>
      <c r="G41" s="59"/>
      <c r="H41" s="59"/>
      <c r="I41" s="59"/>
      <c r="J41" s="59"/>
      <c r="K41" s="123"/>
    </row>
    <row r="42" spans="2:11" s="1" customFormat="1" ht="36.9" customHeight="1">
      <c r="B42" s="40"/>
      <c r="C42" s="31" t="s">
        <v>164</v>
      </c>
      <c r="D42" s="41"/>
      <c r="E42" s="41"/>
      <c r="F42" s="41"/>
      <c r="G42" s="41"/>
      <c r="H42" s="41"/>
      <c r="I42" s="41"/>
      <c r="J42" s="41"/>
      <c r="K42" s="44"/>
    </row>
    <row r="43" spans="2:11" s="1" customFormat="1" ht="6.9" customHeight="1">
      <c r="B43" s="40"/>
      <c r="C43" s="41"/>
      <c r="D43" s="41"/>
      <c r="E43" s="41"/>
      <c r="F43" s="41"/>
      <c r="G43" s="41"/>
      <c r="H43" s="41"/>
      <c r="I43" s="41"/>
      <c r="J43" s="41"/>
      <c r="K43" s="44"/>
    </row>
    <row r="44" spans="2:11" s="1" customFormat="1" ht="14.4" customHeight="1">
      <c r="B44" s="40"/>
      <c r="C44" s="37" t="s">
        <v>17</v>
      </c>
      <c r="D44" s="41"/>
      <c r="E44" s="41"/>
      <c r="F44" s="41"/>
      <c r="G44" s="41"/>
      <c r="H44" s="41"/>
      <c r="I44" s="41"/>
      <c r="J44" s="41"/>
      <c r="K44" s="44"/>
    </row>
    <row r="45" spans="2:11" s="1" customFormat="1" ht="16.5" customHeight="1">
      <c r="B45" s="40"/>
      <c r="C45" s="41"/>
      <c r="D45" s="41"/>
      <c r="E45" s="343" t="str">
        <f>E7</f>
        <v>ZÁZEMÍ PRO VPP V OSTRAVĚ – PORUBĚ</v>
      </c>
      <c r="F45" s="344"/>
      <c r="G45" s="344"/>
      <c r="H45" s="344"/>
      <c r="I45" s="41"/>
      <c r="J45" s="41"/>
      <c r="K45" s="44"/>
    </row>
    <row r="46" spans="2:11" s="1" customFormat="1" ht="14.4" customHeight="1">
      <c r="B46" s="40"/>
      <c r="C46" s="37" t="s">
        <v>162</v>
      </c>
      <c r="D46" s="41"/>
      <c r="E46" s="41"/>
      <c r="F46" s="41"/>
      <c r="G46" s="41"/>
      <c r="H46" s="41"/>
      <c r="I46" s="41"/>
      <c r="J46" s="41"/>
      <c r="K46" s="44"/>
    </row>
    <row r="47" spans="2:11" s="1" customFormat="1" ht="17.25" customHeight="1">
      <c r="B47" s="40"/>
      <c r="C47" s="41"/>
      <c r="D47" s="41"/>
      <c r="E47" s="345" t="str">
        <f>E9</f>
        <v>SO 02.4 - KANALIZACE JEDNOTNÁ</v>
      </c>
      <c r="F47" s="346"/>
      <c r="G47" s="346"/>
      <c r="H47" s="346"/>
      <c r="I47" s="41"/>
      <c r="J47" s="41"/>
      <c r="K47" s="44"/>
    </row>
    <row r="48" spans="2:11" s="1" customFormat="1" ht="6.9" customHeight="1">
      <c r="B48" s="40"/>
      <c r="C48" s="41"/>
      <c r="D48" s="41"/>
      <c r="E48" s="41"/>
      <c r="F48" s="41"/>
      <c r="G48" s="41"/>
      <c r="H48" s="41"/>
      <c r="I48" s="41"/>
      <c r="J48" s="41"/>
      <c r="K48" s="44"/>
    </row>
    <row r="49" spans="2:47" s="1" customFormat="1" ht="18" customHeight="1">
      <c r="B49" s="40"/>
      <c r="C49" s="37" t="s">
        <v>23</v>
      </c>
      <c r="D49" s="41"/>
      <c r="E49" s="41"/>
      <c r="F49" s="35" t="str">
        <f>F12</f>
        <v>Ostrava</v>
      </c>
      <c r="G49" s="41"/>
      <c r="H49" s="41"/>
      <c r="I49" s="37" t="s">
        <v>25</v>
      </c>
      <c r="J49" s="108" t="str">
        <f>IF(J12="","",J12)</f>
        <v>24. 2. 2018</v>
      </c>
      <c r="K49" s="44"/>
    </row>
    <row r="50" spans="2:47" s="1" customFormat="1" ht="6.9" customHeight="1">
      <c r="B50" s="40"/>
      <c r="C50" s="41"/>
      <c r="D50" s="41"/>
      <c r="E50" s="41"/>
      <c r="F50" s="41"/>
      <c r="G50" s="41"/>
      <c r="H50" s="41"/>
      <c r="I50" s="41"/>
      <c r="J50" s="41"/>
      <c r="K50" s="44"/>
    </row>
    <row r="51" spans="2:47" s="1" customFormat="1" ht="13.2">
      <c r="B51" s="40"/>
      <c r="C51" s="37" t="s">
        <v>31</v>
      </c>
      <c r="D51" s="41"/>
      <c r="E51" s="41"/>
      <c r="F51" s="35" t="str">
        <f>E15</f>
        <v>SMO MO Poruba</v>
      </c>
      <c r="G51" s="41"/>
      <c r="H51" s="41"/>
      <c r="I51" s="37" t="s">
        <v>37</v>
      </c>
      <c r="J51" s="303" t="str">
        <f>E21</f>
        <v>PROJEKTSTUDIO EUCZ, s.r.o.</v>
      </c>
      <c r="K51" s="44"/>
    </row>
    <row r="52" spans="2:47" s="1" customFormat="1" ht="14.4" customHeight="1">
      <c r="B52" s="40"/>
      <c r="C52" s="37" t="s">
        <v>35</v>
      </c>
      <c r="D52" s="41"/>
      <c r="E52" s="41"/>
      <c r="F52" s="35" t="str">
        <f>IF(E18="","",E18)</f>
        <v>Na základě výběrového řízení</v>
      </c>
      <c r="G52" s="41"/>
      <c r="H52" s="41"/>
      <c r="I52" s="41"/>
      <c r="J52" s="338"/>
      <c r="K52" s="44"/>
    </row>
    <row r="53" spans="2:47" s="1" customFormat="1" ht="10.35" customHeight="1">
      <c r="B53" s="40"/>
      <c r="C53" s="41"/>
      <c r="D53" s="41"/>
      <c r="E53" s="41"/>
      <c r="F53" s="41"/>
      <c r="G53" s="41"/>
      <c r="H53" s="41"/>
      <c r="I53" s="41"/>
      <c r="J53" s="41"/>
      <c r="K53" s="44"/>
    </row>
    <row r="54" spans="2:47" s="1" customFormat="1" ht="29.25" customHeight="1">
      <c r="B54" s="40"/>
      <c r="C54" s="124" t="s">
        <v>165</v>
      </c>
      <c r="D54" s="117"/>
      <c r="E54" s="117"/>
      <c r="F54" s="117"/>
      <c r="G54" s="117"/>
      <c r="H54" s="117"/>
      <c r="I54" s="117"/>
      <c r="J54" s="125" t="s">
        <v>166</v>
      </c>
      <c r="K54" s="126"/>
    </row>
    <row r="55" spans="2:47" s="1" customFormat="1" ht="10.35" customHeight="1">
      <c r="B55" s="40"/>
      <c r="C55" s="41"/>
      <c r="D55" s="41"/>
      <c r="E55" s="41"/>
      <c r="F55" s="41"/>
      <c r="G55" s="41"/>
      <c r="H55" s="41"/>
      <c r="I55" s="41"/>
      <c r="J55" s="41"/>
      <c r="K55" s="44"/>
    </row>
    <row r="56" spans="2:47" s="1" customFormat="1" ht="29.25" customHeight="1">
      <c r="B56" s="40"/>
      <c r="C56" s="127" t="s">
        <v>167</v>
      </c>
      <c r="D56" s="41"/>
      <c r="E56" s="41"/>
      <c r="F56" s="41"/>
      <c r="G56" s="41"/>
      <c r="H56" s="41"/>
      <c r="I56" s="41"/>
      <c r="J56" s="114">
        <f>J77</f>
        <v>0</v>
      </c>
      <c r="K56" s="44"/>
      <c r="AU56" s="25" t="s">
        <v>168</v>
      </c>
    </row>
    <row r="57" spans="2:47" s="8" customFormat="1" ht="24.9" customHeight="1">
      <c r="B57" s="128"/>
      <c r="C57" s="129"/>
      <c r="D57" s="130" t="s">
        <v>1599</v>
      </c>
      <c r="E57" s="131"/>
      <c r="F57" s="131"/>
      <c r="G57" s="131"/>
      <c r="H57" s="131"/>
      <c r="I57" s="131"/>
      <c r="J57" s="132">
        <f>J78</f>
        <v>0</v>
      </c>
      <c r="K57" s="133"/>
    </row>
    <row r="58" spans="2:47" s="1" customFormat="1" ht="21.75" customHeight="1">
      <c r="B58" s="40"/>
      <c r="C58" s="41"/>
      <c r="D58" s="41"/>
      <c r="E58" s="41"/>
      <c r="F58" s="41"/>
      <c r="G58" s="41"/>
      <c r="H58" s="41"/>
      <c r="I58" s="41"/>
      <c r="J58" s="41"/>
      <c r="K58" s="44"/>
    </row>
    <row r="59" spans="2:47" s="1" customFormat="1" ht="6.9" customHeight="1">
      <c r="B59" s="55"/>
      <c r="C59" s="56"/>
      <c r="D59" s="56"/>
      <c r="E59" s="56"/>
      <c r="F59" s="56"/>
      <c r="G59" s="56"/>
      <c r="H59" s="56"/>
      <c r="I59" s="56"/>
      <c r="J59" s="56"/>
      <c r="K59" s="57"/>
    </row>
    <row r="63" spans="2:47" s="1" customFormat="1" ht="6.9" customHeight="1">
      <c r="B63" s="58"/>
      <c r="C63" s="59"/>
      <c r="D63" s="59"/>
      <c r="E63" s="59"/>
      <c r="F63" s="59"/>
      <c r="G63" s="59"/>
      <c r="H63" s="59"/>
      <c r="I63" s="59"/>
      <c r="J63" s="59"/>
      <c r="K63" s="59"/>
      <c r="L63" s="40"/>
    </row>
    <row r="64" spans="2:47" s="1" customFormat="1" ht="36.9" customHeight="1">
      <c r="B64" s="40"/>
      <c r="C64" s="60" t="s">
        <v>176</v>
      </c>
      <c r="L64" s="40"/>
    </row>
    <row r="65" spans="2:65" s="1" customFormat="1" ht="6.9" customHeight="1">
      <c r="B65" s="40"/>
      <c r="L65" s="40"/>
    </row>
    <row r="66" spans="2:65" s="1" customFormat="1" ht="14.4" customHeight="1">
      <c r="B66" s="40"/>
      <c r="C66" s="62" t="s">
        <v>17</v>
      </c>
      <c r="L66" s="40"/>
    </row>
    <row r="67" spans="2:65" s="1" customFormat="1" ht="16.5" customHeight="1">
      <c r="B67" s="40"/>
      <c r="E67" s="339" t="str">
        <f>E7</f>
        <v>ZÁZEMÍ PRO VPP V OSTRAVĚ – PORUBĚ</v>
      </c>
      <c r="F67" s="340"/>
      <c r="G67" s="340"/>
      <c r="H67" s="340"/>
      <c r="L67" s="40"/>
    </row>
    <row r="68" spans="2:65" s="1" customFormat="1" ht="14.4" customHeight="1">
      <c r="B68" s="40"/>
      <c r="C68" s="62" t="s">
        <v>162</v>
      </c>
      <c r="L68" s="40"/>
    </row>
    <row r="69" spans="2:65" s="1" customFormat="1" ht="17.25" customHeight="1">
      <c r="B69" s="40"/>
      <c r="E69" s="314" t="str">
        <f>E9</f>
        <v>SO 02.4 - KANALIZACE JEDNOTNÁ</v>
      </c>
      <c r="F69" s="341"/>
      <c r="G69" s="341"/>
      <c r="H69" s="341"/>
      <c r="L69" s="40"/>
    </row>
    <row r="70" spans="2:65" s="1" customFormat="1" ht="6.9" customHeight="1">
      <c r="B70" s="40"/>
      <c r="L70" s="40"/>
    </row>
    <row r="71" spans="2:65" s="1" customFormat="1" ht="18" customHeight="1">
      <c r="B71" s="40"/>
      <c r="C71" s="62" t="s">
        <v>23</v>
      </c>
      <c r="F71" s="140" t="str">
        <f>F12</f>
        <v>Ostrava</v>
      </c>
      <c r="I71" s="62" t="s">
        <v>25</v>
      </c>
      <c r="J71" s="66" t="str">
        <f>IF(J12="","",J12)</f>
        <v>24. 2. 2018</v>
      </c>
      <c r="L71" s="40"/>
    </row>
    <row r="72" spans="2:65" s="1" customFormat="1" ht="6.9" customHeight="1">
      <c r="B72" s="40"/>
      <c r="L72" s="40"/>
    </row>
    <row r="73" spans="2:65" s="1" customFormat="1" ht="13.2">
      <c r="B73" s="40"/>
      <c r="C73" s="62" t="s">
        <v>31</v>
      </c>
      <c r="F73" s="140" t="str">
        <f>E15</f>
        <v>SMO MO Poruba</v>
      </c>
      <c r="I73" s="62" t="s">
        <v>37</v>
      </c>
      <c r="J73" s="140" t="str">
        <f>E21</f>
        <v>PROJEKTSTUDIO EUCZ, s.r.o.</v>
      </c>
      <c r="L73" s="40"/>
    </row>
    <row r="74" spans="2:65" s="1" customFormat="1" ht="14.4" customHeight="1">
      <c r="B74" s="40"/>
      <c r="C74" s="62" t="s">
        <v>35</v>
      </c>
      <c r="F74" s="140" t="str">
        <f>IF(E18="","",E18)</f>
        <v>Na základě výběrového řízení</v>
      </c>
      <c r="L74" s="40"/>
    </row>
    <row r="75" spans="2:65" s="1" customFormat="1" ht="10.35" customHeight="1">
      <c r="B75" s="40"/>
      <c r="L75" s="40"/>
    </row>
    <row r="76" spans="2:65" s="10" customFormat="1" ht="29.25" customHeight="1">
      <c r="B76" s="141"/>
      <c r="C76" s="142" t="s">
        <v>177</v>
      </c>
      <c r="D76" s="143" t="s">
        <v>61</v>
      </c>
      <c r="E76" s="143" t="s">
        <v>57</v>
      </c>
      <c r="F76" s="143" t="s">
        <v>178</v>
      </c>
      <c r="G76" s="143" t="s">
        <v>179</v>
      </c>
      <c r="H76" s="143" t="s">
        <v>180</v>
      </c>
      <c r="I76" s="143" t="s">
        <v>181</v>
      </c>
      <c r="J76" s="143" t="s">
        <v>166</v>
      </c>
      <c r="K76" s="144" t="s">
        <v>182</v>
      </c>
      <c r="L76" s="141"/>
      <c r="M76" s="72" t="s">
        <v>183</v>
      </c>
      <c r="N76" s="73" t="s">
        <v>46</v>
      </c>
      <c r="O76" s="73" t="s">
        <v>184</v>
      </c>
      <c r="P76" s="73" t="s">
        <v>185</v>
      </c>
      <c r="Q76" s="73" t="s">
        <v>186</v>
      </c>
      <c r="R76" s="73" t="s">
        <v>187</v>
      </c>
      <c r="S76" s="73" t="s">
        <v>188</v>
      </c>
      <c r="T76" s="74" t="s">
        <v>189</v>
      </c>
    </row>
    <row r="77" spans="2:65" s="1" customFormat="1" ht="29.25" customHeight="1">
      <c r="B77" s="40"/>
      <c r="C77" s="76" t="s">
        <v>167</v>
      </c>
      <c r="J77" s="145">
        <f>BK77</f>
        <v>0</v>
      </c>
      <c r="L77" s="40"/>
      <c r="M77" s="75"/>
      <c r="N77" s="67"/>
      <c r="O77" s="67"/>
      <c r="P77" s="146">
        <f>P78</f>
        <v>0</v>
      </c>
      <c r="Q77" s="67"/>
      <c r="R77" s="146">
        <f>R78</f>
        <v>0</v>
      </c>
      <c r="S77" s="67"/>
      <c r="T77" s="147">
        <f>T78</f>
        <v>0</v>
      </c>
      <c r="AT77" s="25" t="s">
        <v>75</v>
      </c>
      <c r="AU77" s="25" t="s">
        <v>168</v>
      </c>
      <c r="BK77" s="148">
        <f>BK78</f>
        <v>0</v>
      </c>
    </row>
    <row r="78" spans="2:65" s="11" customFormat="1" ht="37.35" customHeight="1">
      <c r="B78" s="149"/>
      <c r="D78" s="150" t="s">
        <v>75</v>
      </c>
      <c r="E78" s="151" t="s">
        <v>1473</v>
      </c>
      <c r="F78" s="151" t="s">
        <v>1600</v>
      </c>
      <c r="J78" s="152">
        <f>BK78</f>
        <v>0</v>
      </c>
      <c r="L78" s="149"/>
      <c r="M78" s="153"/>
      <c r="N78" s="154"/>
      <c r="O78" s="154"/>
      <c r="P78" s="155">
        <f>P79</f>
        <v>0</v>
      </c>
      <c r="Q78" s="154"/>
      <c r="R78" s="155">
        <f>R79</f>
        <v>0</v>
      </c>
      <c r="S78" s="154"/>
      <c r="T78" s="156">
        <f>T79</f>
        <v>0</v>
      </c>
      <c r="AR78" s="150" t="s">
        <v>211</v>
      </c>
      <c r="AT78" s="157" t="s">
        <v>75</v>
      </c>
      <c r="AU78" s="157" t="s">
        <v>76</v>
      </c>
      <c r="AY78" s="150" t="s">
        <v>192</v>
      </c>
      <c r="BK78" s="158">
        <f>BK79</f>
        <v>0</v>
      </c>
    </row>
    <row r="79" spans="2:65" s="1" customFormat="1" ht="16.5" customHeight="1">
      <c r="B79" s="161"/>
      <c r="C79" s="162" t="s">
        <v>83</v>
      </c>
      <c r="D79" s="162" t="s">
        <v>195</v>
      </c>
      <c r="E79" s="163" t="s">
        <v>1474</v>
      </c>
      <c r="F79" s="164" t="s">
        <v>1625</v>
      </c>
      <c r="G79" s="165" t="s">
        <v>198</v>
      </c>
      <c r="H79" s="166">
        <v>1</v>
      </c>
      <c r="I79" s="167"/>
      <c r="J79" s="167">
        <f>ROUND(I79*H79,2)</f>
        <v>0</v>
      </c>
      <c r="K79" s="164" t="s">
        <v>5</v>
      </c>
      <c r="L79" s="40"/>
      <c r="M79" s="168" t="s">
        <v>5</v>
      </c>
      <c r="N79" s="218" t="s">
        <v>47</v>
      </c>
      <c r="O79" s="219">
        <v>0</v>
      </c>
      <c r="P79" s="219">
        <f>O79*H79</f>
        <v>0</v>
      </c>
      <c r="Q79" s="219">
        <v>0</v>
      </c>
      <c r="R79" s="219">
        <f>Q79*H79</f>
        <v>0</v>
      </c>
      <c r="S79" s="219">
        <v>0</v>
      </c>
      <c r="T79" s="220">
        <f>S79*H79</f>
        <v>0</v>
      </c>
      <c r="AR79" s="25" t="s">
        <v>1436</v>
      </c>
      <c r="AT79" s="25" t="s">
        <v>195</v>
      </c>
      <c r="AU79" s="25" t="s">
        <v>83</v>
      </c>
      <c r="AY79" s="25" t="s">
        <v>192</v>
      </c>
      <c r="BE79" s="172">
        <f>IF(N79="základní",J79,0)</f>
        <v>0</v>
      </c>
      <c r="BF79" s="172">
        <f>IF(N79="snížená",J79,0)</f>
        <v>0</v>
      </c>
      <c r="BG79" s="172">
        <f>IF(N79="zákl. přenesená",J79,0)</f>
        <v>0</v>
      </c>
      <c r="BH79" s="172">
        <f>IF(N79="sníž. přenesená",J79,0)</f>
        <v>0</v>
      </c>
      <c r="BI79" s="172">
        <f>IF(N79="nulová",J79,0)</f>
        <v>0</v>
      </c>
      <c r="BJ79" s="25" t="s">
        <v>83</v>
      </c>
      <c r="BK79" s="172">
        <f>ROUND(I79*H79,2)</f>
        <v>0</v>
      </c>
      <c r="BL79" s="25" t="s">
        <v>1436</v>
      </c>
      <c r="BM79" s="25" t="s">
        <v>1626</v>
      </c>
    </row>
    <row r="80" spans="2:65" s="1" customFormat="1" ht="6.9" customHeight="1">
      <c r="B80" s="55"/>
      <c r="C80" s="56"/>
      <c r="D80" s="56"/>
      <c r="E80" s="56"/>
      <c r="F80" s="56"/>
      <c r="G80" s="56"/>
      <c r="H80" s="56"/>
      <c r="I80" s="56"/>
      <c r="J80" s="56"/>
      <c r="K80" s="56"/>
      <c r="L80" s="40"/>
    </row>
  </sheetData>
  <autoFilter ref="C76:K79"/>
  <mergeCells count="10">
    <mergeCell ref="J51:J52"/>
    <mergeCell ref="E67:H67"/>
    <mergeCell ref="E69:H6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2"/>
  <cols>
    <col min="1" max="1" width="8.28515625" style="221" customWidth="1"/>
    <col min="2" max="2" width="1.7109375" style="221" customWidth="1"/>
    <col min="3" max="4" width="5" style="221" customWidth="1"/>
    <col min="5" max="5" width="11.7109375" style="221" customWidth="1"/>
    <col min="6" max="6" width="9.140625" style="221" customWidth="1"/>
    <col min="7" max="7" width="5" style="221" customWidth="1"/>
    <col min="8" max="8" width="77.85546875" style="221" customWidth="1"/>
    <col min="9" max="10" width="20" style="221" customWidth="1"/>
    <col min="11" max="11" width="1.7109375" style="221" customWidth="1"/>
  </cols>
  <sheetData>
    <row r="1" spans="2:11" ht="37.5" customHeight="1"/>
    <row r="2" spans="2:11" ht="7.5" customHeight="1">
      <c r="B2" s="222"/>
      <c r="C2" s="223"/>
      <c r="D2" s="223"/>
      <c r="E2" s="223"/>
      <c r="F2" s="223"/>
      <c r="G2" s="223"/>
      <c r="H2" s="223"/>
      <c r="I2" s="223"/>
      <c r="J2" s="223"/>
      <c r="K2" s="224"/>
    </row>
    <row r="3" spans="2:11" s="16" customFormat="1" ht="45" customHeight="1">
      <c r="B3" s="225"/>
      <c r="C3" s="348" t="s">
        <v>1627</v>
      </c>
      <c r="D3" s="348"/>
      <c r="E3" s="348"/>
      <c r="F3" s="348"/>
      <c r="G3" s="348"/>
      <c r="H3" s="348"/>
      <c r="I3" s="348"/>
      <c r="J3" s="348"/>
      <c r="K3" s="226"/>
    </row>
    <row r="4" spans="2:11" ht="25.5" customHeight="1">
      <c r="B4" s="227"/>
      <c r="C4" s="355" t="s">
        <v>1628</v>
      </c>
      <c r="D4" s="355"/>
      <c r="E4" s="355"/>
      <c r="F4" s="355"/>
      <c r="G4" s="355"/>
      <c r="H4" s="355"/>
      <c r="I4" s="355"/>
      <c r="J4" s="355"/>
      <c r="K4" s="228"/>
    </row>
    <row r="5" spans="2:11" ht="5.25" customHeight="1">
      <c r="B5" s="227"/>
      <c r="C5" s="229"/>
      <c r="D5" s="229"/>
      <c r="E5" s="229"/>
      <c r="F5" s="229"/>
      <c r="G5" s="229"/>
      <c r="H5" s="229"/>
      <c r="I5" s="229"/>
      <c r="J5" s="229"/>
      <c r="K5" s="228"/>
    </row>
    <row r="6" spans="2:11" ht="15" customHeight="1">
      <c r="B6" s="227"/>
      <c r="C6" s="351" t="s">
        <v>1629</v>
      </c>
      <c r="D6" s="351"/>
      <c r="E6" s="351"/>
      <c r="F6" s="351"/>
      <c r="G6" s="351"/>
      <c r="H6" s="351"/>
      <c r="I6" s="351"/>
      <c r="J6" s="351"/>
      <c r="K6" s="228"/>
    </row>
    <row r="7" spans="2:11" ht="15" customHeight="1">
      <c r="B7" s="231"/>
      <c r="C7" s="351" t="s">
        <v>1630</v>
      </c>
      <c r="D7" s="351"/>
      <c r="E7" s="351"/>
      <c r="F7" s="351"/>
      <c r="G7" s="351"/>
      <c r="H7" s="351"/>
      <c r="I7" s="351"/>
      <c r="J7" s="351"/>
      <c r="K7" s="228"/>
    </row>
    <row r="8" spans="2:11" ht="12.75" customHeight="1">
      <c r="B8" s="231"/>
      <c r="C8" s="230"/>
      <c r="D8" s="230"/>
      <c r="E8" s="230"/>
      <c r="F8" s="230"/>
      <c r="G8" s="230"/>
      <c r="H8" s="230"/>
      <c r="I8" s="230"/>
      <c r="J8" s="230"/>
      <c r="K8" s="228"/>
    </row>
    <row r="9" spans="2:11" ht="15" customHeight="1">
      <c r="B9" s="231"/>
      <c r="C9" s="351" t="s">
        <v>1631</v>
      </c>
      <c r="D9" s="351"/>
      <c r="E9" s="351"/>
      <c r="F9" s="351"/>
      <c r="G9" s="351"/>
      <c r="H9" s="351"/>
      <c r="I9" s="351"/>
      <c r="J9" s="351"/>
      <c r="K9" s="228"/>
    </row>
    <row r="10" spans="2:11" ht="15" customHeight="1">
      <c r="B10" s="231"/>
      <c r="C10" s="230"/>
      <c r="D10" s="351" t="s">
        <v>1632</v>
      </c>
      <c r="E10" s="351"/>
      <c r="F10" s="351"/>
      <c r="G10" s="351"/>
      <c r="H10" s="351"/>
      <c r="I10" s="351"/>
      <c r="J10" s="351"/>
      <c r="K10" s="228"/>
    </row>
    <row r="11" spans="2:11" ht="15" customHeight="1">
      <c r="B11" s="231"/>
      <c r="C11" s="232"/>
      <c r="D11" s="351" t="s">
        <v>1633</v>
      </c>
      <c r="E11" s="351"/>
      <c r="F11" s="351"/>
      <c r="G11" s="351"/>
      <c r="H11" s="351"/>
      <c r="I11" s="351"/>
      <c r="J11" s="351"/>
      <c r="K11" s="228"/>
    </row>
    <row r="12" spans="2:11" ht="12.75" customHeight="1">
      <c r="B12" s="231"/>
      <c r="C12" s="232"/>
      <c r="D12" s="232"/>
      <c r="E12" s="232"/>
      <c r="F12" s="232"/>
      <c r="G12" s="232"/>
      <c r="H12" s="232"/>
      <c r="I12" s="232"/>
      <c r="J12" s="232"/>
      <c r="K12" s="228"/>
    </row>
    <row r="13" spans="2:11" ht="15" customHeight="1">
      <c r="B13" s="231"/>
      <c r="C13" s="232"/>
      <c r="D13" s="351" t="s">
        <v>1634</v>
      </c>
      <c r="E13" s="351"/>
      <c r="F13" s="351"/>
      <c r="G13" s="351"/>
      <c r="H13" s="351"/>
      <c r="I13" s="351"/>
      <c r="J13" s="351"/>
      <c r="K13" s="228"/>
    </row>
    <row r="14" spans="2:11" ht="15" customHeight="1">
      <c r="B14" s="231"/>
      <c r="C14" s="232"/>
      <c r="D14" s="351" t="s">
        <v>1635</v>
      </c>
      <c r="E14" s="351"/>
      <c r="F14" s="351"/>
      <c r="G14" s="351"/>
      <c r="H14" s="351"/>
      <c r="I14" s="351"/>
      <c r="J14" s="351"/>
      <c r="K14" s="228"/>
    </row>
    <row r="15" spans="2:11" ht="15" customHeight="1">
      <c r="B15" s="231"/>
      <c r="C15" s="232"/>
      <c r="D15" s="351" t="s">
        <v>1636</v>
      </c>
      <c r="E15" s="351"/>
      <c r="F15" s="351"/>
      <c r="G15" s="351"/>
      <c r="H15" s="351"/>
      <c r="I15" s="351"/>
      <c r="J15" s="351"/>
      <c r="K15" s="228"/>
    </row>
    <row r="16" spans="2:11" ht="15" customHeight="1">
      <c r="B16" s="231"/>
      <c r="C16" s="232"/>
      <c r="D16" s="232"/>
      <c r="E16" s="233" t="s">
        <v>88</v>
      </c>
      <c r="F16" s="351" t="s">
        <v>1637</v>
      </c>
      <c r="G16" s="351"/>
      <c r="H16" s="351"/>
      <c r="I16" s="351"/>
      <c r="J16" s="351"/>
      <c r="K16" s="228"/>
    </row>
    <row r="17" spans="2:11" ht="15" customHeight="1">
      <c r="B17" s="231"/>
      <c r="C17" s="232"/>
      <c r="D17" s="232"/>
      <c r="E17" s="233" t="s">
        <v>1638</v>
      </c>
      <c r="F17" s="351" t="s">
        <v>1639</v>
      </c>
      <c r="G17" s="351"/>
      <c r="H17" s="351"/>
      <c r="I17" s="351"/>
      <c r="J17" s="351"/>
      <c r="K17" s="228"/>
    </row>
    <row r="18" spans="2:11" ht="15" customHeight="1">
      <c r="B18" s="231"/>
      <c r="C18" s="232"/>
      <c r="D18" s="232"/>
      <c r="E18" s="233" t="s">
        <v>1640</v>
      </c>
      <c r="F18" s="351" t="s">
        <v>1641</v>
      </c>
      <c r="G18" s="351"/>
      <c r="H18" s="351"/>
      <c r="I18" s="351"/>
      <c r="J18" s="351"/>
      <c r="K18" s="228"/>
    </row>
    <row r="19" spans="2:11" ht="15" customHeight="1">
      <c r="B19" s="231"/>
      <c r="C19" s="232"/>
      <c r="D19" s="232"/>
      <c r="E19" s="233" t="s">
        <v>81</v>
      </c>
      <c r="F19" s="351" t="s">
        <v>1642</v>
      </c>
      <c r="G19" s="351"/>
      <c r="H19" s="351"/>
      <c r="I19" s="351"/>
      <c r="J19" s="351"/>
      <c r="K19" s="228"/>
    </row>
    <row r="20" spans="2:11" ht="15" customHeight="1">
      <c r="B20" s="231"/>
      <c r="C20" s="232"/>
      <c r="D20" s="232"/>
      <c r="E20" s="233" t="s">
        <v>1643</v>
      </c>
      <c r="F20" s="351" t="s">
        <v>1430</v>
      </c>
      <c r="G20" s="351"/>
      <c r="H20" s="351"/>
      <c r="I20" s="351"/>
      <c r="J20" s="351"/>
      <c r="K20" s="228"/>
    </row>
    <row r="21" spans="2:11" ht="15" customHeight="1">
      <c r="B21" s="231"/>
      <c r="C21" s="232"/>
      <c r="D21" s="232"/>
      <c r="E21" s="233" t="s">
        <v>92</v>
      </c>
      <c r="F21" s="351" t="s">
        <v>1644</v>
      </c>
      <c r="G21" s="351"/>
      <c r="H21" s="351"/>
      <c r="I21" s="351"/>
      <c r="J21" s="351"/>
      <c r="K21" s="228"/>
    </row>
    <row r="22" spans="2:11" ht="12.75" customHeight="1">
      <c r="B22" s="231"/>
      <c r="C22" s="232"/>
      <c r="D22" s="232"/>
      <c r="E22" s="232"/>
      <c r="F22" s="232"/>
      <c r="G22" s="232"/>
      <c r="H22" s="232"/>
      <c r="I22" s="232"/>
      <c r="J22" s="232"/>
      <c r="K22" s="228"/>
    </row>
    <row r="23" spans="2:11" ht="15" customHeight="1">
      <c r="B23" s="231"/>
      <c r="C23" s="351" t="s">
        <v>1645</v>
      </c>
      <c r="D23" s="351"/>
      <c r="E23" s="351"/>
      <c r="F23" s="351"/>
      <c r="G23" s="351"/>
      <c r="H23" s="351"/>
      <c r="I23" s="351"/>
      <c r="J23" s="351"/>
      <c r="K23" s="228"/>
    </row>
    <row r="24" spans="2:11" ht="15" customHeight="1">
      <c r="B24" s="231"/>
      <c r="C24" s="351" t="s">
        <v>1646</v>
      </c>
      <c r="D24" s="351"/>
      <c r="E24" s="351"/>
      <c r="F24" s="351"/>
      <c r="G24" s="351"/>
      <c r="H24" s="351"/>
      <c r="I24" s="351"/>
      <c r="J24" s="351"/>
      <c r="K24" s="228"/>
    </row>
    <row r="25" spans="2:11" ht="15" customHeight="1">
      <c r="B25" s="231"/>
      <c r="C25" s="230"/>
      <c r="D25" s="351" t="s">
        <v>1647</v>
      </c>
      <c r="E25" s="351"/>
      <c r="F25" s="351"/>
      <c r="G25" s="351"/>
      <c r="H25" s="351"/>
      <c r="I25" s="351"/>
      <c r="J25" s="351"/>
      <c r="K25" s="228"/>
    </row>
    <row r="26" spans="2:11" ht="15" customHeight="1">
      <c r="B26" s="231"/>
      <c r="C26" s="232"/>
      <c r="D26" s="351" t="s">
        <v>1648</v>
      </c>
      <c r="E26" s="351"/>
      <c r="F26" s="351"/>
      <c r="G26" s="351"/>
      <c r="H26" s="351"/>
      <c r="I26" s="351"/>
      <c r="J26" s="351"/>
      <c r="K26" s="228"/>
    </row>
    <row r="27" spans="2:11" ht="12.75" customHeight="1">
      <c r="B27" s="231"/>
      <c r="C27" s="232"/>
      <c r="D27" s="232"/>
      <c r="E27" s="232"/>
      <c r="F27" s="232"/>
      <c r="G27" s="232"/>
      <c r="H27" s="232"/>
      <c r="I27" s="232"/>
      <c r="J27" s="232"/>
      <c r="K27" s="228"/>
    </row>
    <row r="28" spans="2:11" ht="15" customHeight="1">
      <c r="B28" s="231"/>
      <c r="C28" s="232"/>
      <c r="D28" s="351" t="s">
        <v>1649</v>
      </c>
      <c r="E28" s="351"/>
      <c r="F28" s="351"/>
      <c r="G28" s="351"/>
      <c r="H28" s="351"/>
      <c r="I28" s="351"/>
      <c r="J28" s="351"/>
      <c r="K28" s="228"/>
    </row>
    <row r="29" spans="2:11" ht="15" customHeight="1">
      <c r="B29" s="231"/>
      <c r="C29" s="232"/>
      <c r="D29" s="351" t="s">
        <v>1650</v>
      </c>
      <c r="E29" s="351"/>
      <c r="F29" s="351"/>
      <c r="G29" s="351"/>
      <c r="H29" s="351"/>
      <c r="I29" s="351"/>
      <c r="J29" s="351"/>
      <c r="K29" s="228"/>
    </row>
    <row r="30" spans="2:11" ht="12.75" customHeight="1">
      <c r="B30" s="231"/>
      <c r="C30" s="232"/>
      <c r="D30" s="232"/>
      <c r="E30" s="232"/>
      <c r="F30" s="232"/>
      <c r="G30" s="232"/>
      <c r="H30" s="232"/>
      <c r="I30" s="232"/>
      <c r="J30" s="232"/>
      <c r="K30" s="228"/>
    </row>
    <row r="31" spans="2:11" ht="15" customHeight="1">
      <c r="B31" s="231"/>
      <c r="C31" s="232"/>
      <c r="D31" s="351" t="s">
        <v>1651</v>
      </c>
      <c r="E31" s="351"/>
      <c r="F31" s="351"/>
      <c r="G31" s="351"/>
      <c r="H31" s="351"/>
      <c r="I31" s="351"/>
      <c r="J31" s="351"/>
      <c r="K31" s="228"/>
    </row>
    <row r="32" spans="2:11" ht="15" customHeight="1">
      <c r="B32" s="231"/>
      <c r="C32" s="232"/>
      <c r="D32" s="351" t="s">
        <v>1652</v>
      </c>
      <c r="E32" s="351"/>
      <c r="F32" s="351"/>
      <c r="G32" s="351"/>
      <c r="H32" s="351"/>
      <c r="I32" s="351"/>
      <c r="J32" s="351"/>
      <c r="K32" s="228"/>
    </row>
    <row r="33" spans="2:11" ht="15" customHeight="1">
      <c r="B33" s="231"/>
      <c r="C33" s="232"/>
      <c r="D33" s="351" t="s">
        <v>1653</v>
      </c>
      <c r="E33" s="351"/>
      <c r="F33" s="351"/>
      <c r="G33" s="351"/>
      <c r="H33" s="351"/>
      <c r="I33" s="351"/>
      <c r="J33" s="351"/>
      <c r="K33" s="228"/>
    </row>
    <row r="34" spans="2:11" ht="15" customHeight="1">
      <c r="B34" s="231"/>
      <c r="C34" s="232"/>
      <c r="D34" s="230"/>
      <c r="E34" s="234" t="s">
        <v>177</v>
      </c>
      <c r="F34" s="230"/>
      <c r="G34" s="351" t="s">
        <v>1654</v>
      </c>
      <c r="H34" s="351"/>
      <c r="I34" s="351"/>
      <c r="J34" s="351"/>
      <c r="K34" s="228"/>
    </row>
    <row r="35" spans="2:11" ht="30.75" customHeight="1">
      <c r="B35" s="231"/>
      <c r="C35" s="232"/>
      <c r="D35" s="230"/>
      <c r="E35" s="234" t="s">
        <v>1655</v>
      </c>
      <c r="F35" s="230"/>
      <c r="G35" s="351" t="s">
        <v>1656</v>
      </c>
      <c r="H35" s="351"/>
      <c r="I35" s="351"/>
      <c r="J35" s="351"/>
      <c r="K35" s="228"/>
    </row>
    <row r="36" spans="2:11" ht="15" customHeight="1">
      <c r="B36" s="231"/>
      <c r="C36" s="232"/>
      <c r="D36" s="230"/>
      <c r="E36" s="234" t="s">
        <v>57</v>
      </c>
      <c r="F36" s="230"/>
      <c r="G36" s="351" t="s">
        <v>1657</v>
      </c>
      <c r="H36" s="351"/>
      <c r="I36" s="351"/>
      <c r="J36" s="351"/>
      <c r="K36" s="228"/>
    </row>
    <row r="37" spans="2:11" ht="15" customHeight="1">
      <c r="B37" s="231"/>
      <c r="C37" s="232"/>
      <c r="D37" s="230"/>
      <c r="E37" s="234" t="s">
        <v>178</v>
      </c>
      <c r="F37" s="230"/>
      <c r="G37" s="351" t="s">
        <v>1658</v>
      </c>
      <c r="H37" s="351"/>
      <c r="I37" s="351"/>
      <c r="J37" s="351"/>
      <c r="K37" s="228"/>
    </row>
    <row r="38" spans="2:11" ht="15" customHeight="1">
      <c r="B38" s="231"/>
      <c r="C38" s="232"/>
      <c r="D38" s="230"/>
      <c r="E38" s="234" t="s">
        <v>179</v>
      </c>
      <c r="F38" s="230"/>
      <c r="G38" s="351" t="s">
        <v>1659</v>
      </c>
      <c r="H38" s="351"/>
      <c r="I38" s="351"/>
      <c r="J38" s="351"/>
      <c r="K38" s="228"/>
    </row>
    <row r="39" spans="2:11" ht="15" customHeight="1">
      <c r="B39" s="231"/>
      <c r="C39" s="232"/>
      <c r="D39" s="230"/>
      <c r="E39" s="234" t="s">
        <v>180</v>
      </c>
      <c r="F39" s="230"/>
      <c r="G39" s="351" t="s">
        <v>1660</v>
      </c>
      <c r="H39" s="351"/>
      <c r="I39" s="351"/>
      <c r="J39" s="351"/>
      <c r="K39" s="228"/>
    </row>
    <row r="40" spans="2:11" ht="15" customHeight="1">
      <c r="B40" s="231"/>
      <c r="C40" s="232"/>
      <c r="D40" s="230"/>
      <c r="E40" s="234" t="s">
        <v>1661</v>
      </c>
      <c r="F40" s="230"/>
      <c r="G40" s="351" t="s">
        <v>1662</v>
      </c>
      <c r="H40" s="351"/>
      <c r="I40" s="351"/>
      <c r="J40" s="351"/>
      <c r="K40" s="228"/>
    </row>
    <row r="41" spans="2:11" ht="15" customHeight="1">
      <c r="B41" s="231"/>
      <c r="C41" s="232"/>
      <c r="D41" s="230"/>
      <c r="E41" s="234"/>
      <c r="F41" s="230"/>
      <c r="G41" s="351" t="s">
        <v>1663</v>
      </c>
      <c r="H41" s="351"/>
      <c r="I41" s="351"/>
      <c r="J41" s="351"/>
      <c r="K41" s="228"/>
    </row>
    <row r="42" spans="2:11" ht="15" customHeight="1">
      <c r="B42" s="231"/>
      <c r="C42" s="232"/>
      <c r="D42" s="230"/>
      <c r="E42" s="234" t="s">
        <v>1664</v>
      </c>
      <c r="F42" s="230"/>
      <c r="G42" s="351" t="s">
        <v>1665</v>
      </c>
      <c r="H42" s="351"/>
      <c r="I42" s="351"/>
      <c r="J42" s="351"/>
      <c r="K42" s="228"/>
    </row>
    <row r="43" spans="2:11" ht="15" customHeight="1">
      <c r="B43" s="231"/>
      <c r="C43" s="232"/>
      <c r="D43" s="230"/>
      <c r="E43" s="234" t="s">
        <v>182</v>
      </c>
      <c r="F43" s="230"/>
      <c r="G43" s="351" t="s">
        <v>1666</v>
      </c>
      <c r="H43" s="351"/>
      <c r="I43" s="351"/>
      <c r="J43" s="351"/>
      <c r="K43" s="228"/>
    </row>
    <row r="44" spans="2:11" ht="12.75" customHeight="1">
      <c r="B44" s="231"/>
      <c r="C44" s="232"/>
      <c r="D44" s="230"/>
      <c r="E44" s="230"/>
      <c r="F44" s="230"/>
      <c r="G44" s="230"/>
      <c r="H44" s="230"/>
      <c r="I44" s="230"/>
      <c r="J44" s="230"/>
      <c r="K44" s="228"/>
    </row>
    <row r="45" spans="2:11" ht="15" customHeight="1">
      <c r="B45" s="231"/>
      <c r="C45" s="232"/>
      <c r="D45" s="351" t="s">
        <v>1667</v>
      </c>
      <c r="E45" s="351"/>
      <c r="F45" s="351"/>
      <c r="G45" s="351"/>
      <c r="H45" s="351"/>
      <c r="I45" s="351"/>
      <c r="J45" s="351"/>
      <c r="K45" s="228"/>
    </row>
    <row r="46" spans="2:11" ht="15" customHeight="1">
      <c r="B46" s="231"/>
      <c r="C46" s="232"/>
      <c r="D46" s="232"/>
      <c r="E46" s="351" t="s">
        <v>1668</v>
      </c>
      <c r="F46" s="351"/>
      <c r="G46" s="351"/>
      <c r="H46" s="351"/>
      <c r="I46" s="351"/>
      <c r="J46" s="351"/>
      <c r="K46" s="228"/>
    </row>
    <row r="47" spans="2:11" ht="15" customHeight="1">
      <c r="B47" s="231"/>
      <c r="C47" s="232"/>
      <c r="D47" s="232"/>
      <c r="E47" s="351" t="s">
        <v>1669</v>
      </c>
      <c r="F47" s="351"/>
      <c r="G47" s="351"/>
      <c r="H47" s="351"/>
      <c r="I47" s="351"/>
      <c r="J47" s="351"/>
      <c r="K47" s="228"/>
    </row>
    <row r="48" spans="2:11" ht="15" customHeight="1">
      <c r="B48" s="231"/>
      <c r="C48" s="232"/>
      <c r="D48" s="232"/>
      <c r="E48" s="351" t="s">
        <v>1670</v>
      </c>
      <c r="F48" s="351"/>
      <c r="G48" s="351"/>
      <c r="H48" s="351"/>
      <c r="I48" s="351"/>
      <c r="J48" s="351"/>
      <c r="K48" s="228"/>
    </row>
    <row r="49" spans="2:11" ht="15" customHeight="1">
      <c r="B49" s="231"/>
      <c r="C49" s="232"/>
      <c r="D49" s="351" t="s">
        <v>1671</v>
      </c>
      <c r="E49" s="351"/>
      <c r="F49" s="351"/>
      <c r="G49" s="351"/>
      <c r="H49" s="351"/>
      <c r="I49" s="351"/>
      <c r="J49" s="351"/>
      <c r="K49" s="228"/>
    </row>
    <row r="50" spans="2:11" ht="25.5" customHeight="1">
      <c r="B50" s="227"/>
      <c r="C50" s="355" t="s">
        <v>1672</v>
      </c>
      <c r="D50" s="355"/>
      <c r="E50" s="355"/>
      <c r="F50" s="355"/>
      <c r="G50" s="355"/>
      <c r="H50" s="355"/>
      <c r="I50" s="355"/>
      <c r="J50" s="355"/>
      <c r="K50" s="228"/>
    </row>
    <row r="51" spans="2:11" ht="5.25" customHeight="1">
      <c r="B51" s="227"/>
      <c r="C51" s="229"/>
      <c r="D51" s="229"/>
      <c r="E51" s="229"/>
      <c r="F51" s="229"/>
      <c r="G51" s="229"/>
      <c r="H51" s="229"/>
      <c r="I51" s="229"/>
      <c r="J51" s="229"/>
      <c r="K51" s="228"/>
    </row>
    <row r="52" spans="2:11" ht="15" customHeight="1">
      <c r="B52" s="227"/>
      <c r="C52" s="351" t="s">
        <v>1673</v>
      </c>
      <c r="D52" s="351"/>
      <c r="E52" s="351"/>
      <c r="F52" s="351"/>
      <c r="G52" s="351"/>
      <c r="H52" s="351"/>
      <c r="I52" s="351"/>
      <c r="J52" s="351"/>
      <c r="K52" s="228"/>
    </row>
    <row r="53" spans="2:11" ht="15" customHeight="1">
      <c r="B53" s="227"/>
      <c r="C53" s="351" t="s">
        <v>1674</v>
      </c>
      <c r="D53" s="351"/>
      <c r="E53" s="351"/>
      <c r="F53" s="351"/>
      <c r="G53" s="351"/>
      <c r="H53" s="351"/>
      <c r="I53" s="351"/>
      <c r="J53" s="351"/>
      <c r="K53" s="228"/>
    </row>
    <row r="54" spans="2:11" ht="12.75" customHeight="1">
      <c r="B54" s="227"/>
      <c r="C54" s="230"/>
      <c r="D54" s="230"/>
      <c r="E54" s="230"/>
      <c r="F54" s="230"/>
      <c r="G54" s="230"/>
      <c r="H54" s="230"/>
      <c r="I54" s="230"/>
      <c r="J54" s="230"/>
      <c r="K54" s="228"/>
    </row>
    <row r="55" spans="2:11" ht="15" customHeight="1">
      <c r="B55" s="227"/>
      <c r="C55" s="351" t="s">
        <v>1675</v>
      </c>
      <c r="D55" s="351"/>
      <c r="E55" s="351"/>
      <c r="F55" s="351"/>
      <c r="G55" s="351"/>
      <c r="H55" s="351"/>
      <c r="I55" s="351"/>
      <c r="J55" s="351"/>
      <c r="K55" s="228"/>
    </row>
    <row r="56" spans="2:11" ht="15" customHeight="1">
      <c r="B56" s="227"/>
      <c r="C56" s="232"/>
      <c r="D56" s="351" t="s">
        <v>1676</v>
      </c>
      <c r="E56" s="351"/>
      <c r="F56" s="351"/>
      <c r="G56" s="351"/>
      <c r="H56" s="351"/>
      <c r="I56" s="351"/>
      <c r="J56" s="351"/>
      <c r="K56" s="228"/>
    </row>
    <row r="57" spans="2:11" ht="15" customHeight="1">
      <c r="B57" s="227"/>
      <c r="C57" s="232"/>
      <c r="D57" s="351" t="s">
        <v>1677</v>
      </c>
      <c r="E57" s="351"/>
      <c r="F57" s="351"/>
      <c r="G57" s="351"/>
      <c r="H57" s="351"/>
      <c r="I57" s="351"/>
      <c r="J57" s="351"/>
      <c r="K57" s="228"/>
    </row>
    <row r="58" spans="2:11" ht="15" customHeight="1">
      <c r="B58" s="227"/>
      <c r="C58" s="232"/>
      <c r="D58" s="351" t="s">
        <v>1678</v>
      </c>
      <c r="E58" s="351"/>
      <c r="F58" s="351"/>
      <c r="G58" s="351"/>
      <c r="H58" s="351"/>
      <c r="I58" s="351"/>
      <c r="J58" s="351"/>
      <c r="K58" s="228"/>
    </row>
    <row r="59" spans="2:11" ht="15" customHeight="1">
      <c r="B59" s="227"/>
      <c r="C59" s="232"/>
      <c r="D59" s="351" t="s">
        <v>1679</v>
      </c>
      <c r="E59" s="351"/>
      <c r="F59" s="351"/>
      <c r="G59" s="351"/>
      <c r="H59" s="351"/>
      <c r="I59" s="351"/>
      <c r="J59" s="351"/>
      <c r="K59" s="228"/>
    </row>
    <row r="60" spans="2:11" ht="15" customHeight="1">
      <c r="B60" s="227"/>
      <c r="C60" s="232"/>
      <c r="D60" s="352" t="s">
        <v>1680</v>
      </c>
      <c r="E60" s="352"/>
      <c r="F60" s="352"/>
      <c r="G60" s="352"/>
      <c r="H60" s="352"/>
      <c r="I60" s="352"/>
      <c r="J60" s="352"/>
      <c r="K60" s="228"/>
    </row>
    <row r="61" spans="2:11" ht="15" customHeight="1">
      <c r="B61" s="227"/>
      <c r="C61" s="232"/>
      <c r="D61" s="351" t="s">
        <v>1681</v>
      </c>
      <c r="E61" s="351"/>
      <c r="F61" s="351"/>
      <c r="G61" s="351"/>
      <c r="H61" s="351"/>
      <c r="I61" s="351"/>
      <c r="J61" s="351"/>
      <c r="K61" s="228"/>
    </row>
    <row r="62" spans="2:11" ht="12.75" customHeight="1">
      <c r="B62" s="227"/>
      <c r="C62" s="232"/>
      <c r="D62" s="232"/>
      <c r="E62" s="235"/>
      <c r="F62" s="232"/>
      <c r="G62" s="232"/>
      <c r="H62" s="232"/>
      <c r="I62" s="232"/>
      <c r="J62" s="232"/>
      <c r="K62" s="228"/>
    </row>
    <row r="63" spans="2:11" ht="15" customHeight="1">
      <c r="B63" s="227"/>
      <c r="C63" s="232"/>
      <c r="D63" s="351" t="s">
        <v>1682</v>
      </c>
      <c r="E63" s="351"/>
      <c r="F63" s="351"/>
      <c r="G63" s="351"/>
      <c r="H63" s="351"/>
      <c r="I63" s="351"/>
      <c r="J63" s="351"/>
      <c r="K63" s="228"/>
    </row>
    <row r="64" spans="2:11" ht="15" customHeight="1">
      <c r="B64" s="227"/>
      <c r="C64" s="232"/>
      <c r="D64" s="352" t="s">
        <v>1683</v>
      </c>
      <c r="E64" s="352"/>
      <c r="F64" s="352"/>
      <c r="G64" s="352"/>
      <c r="H64" s="352"/>
      <c r="I64" s="352"/>
      <c r="J64" s="352"/>
      <c r="K64" s="228"/>
    </row>
    <row r="65" spans="2:11" ht="15" customHeight="1">
      <c r="B65" s="227"/>
      <c r="C65" s="232"/>
      <c r="D65" s="351" t="s">
        <v>1684</v>
      </c>
      <c r="E65" s="351"/>
      <c r="F65" s="351"/>
      <c r="G65" s="351"/>
      <c r="H65" s="351"/>
      <c r="I65" s="351"/>
      <c r="J65" s="351"/>
      <c r="K65" s="228"/>
    </row>
    <row r="66" spans="2:11" ht="15" customHeight="1">
      <c r="B66" s="227"/>
      <c r="C66" s="232"/>
      <c r="D66" s="351" t="s">
        <v>1685</v>
      </c>
      <c r="E66" s="351"/>
      <c r="F66" s="351"/>
      <c r="G66" s="351"/>
      <c r="H66" s="351"/>
      <c r="I66" s="351"/>
      <c r="J66" s="351"/>
      <c r="K66" s="228"/>
    </row>
    <row r="67" spans="2:11" ht="15" customHeight="1">
      <c r="B67" s="227"/>
      <c r="C67" s="232"/>
      <c r="D67" s="351" t="s">
        <v>1686</v>
      </c>
      <c r="E67" s="351"/>
      <c r="F67" s="351"/>
      <c r="G67" s="351"/>
      <c r="H67" s="351"/>
      <c r="I67" s="351"/>
      <c r="J67" s="351"/>
      <c r="K67" s="228"/>
    </row>
    <row r="68" spans="2:11" ht="15" customHeight="1">
      <c r="B68" s="227"/>
      <c r="C68" s="232"/>
      <c r="D68" s="351" t="s">
        <v>1687</v>
      </c>
      <c r="E68" s="351"/>
      <c r="F68" s="351"/>
      <c r="G68" s="351"/>
      <c r="H68" s="351"/>
      <c r="I68" s="351"/>
      <c r="J68" s="351"/>
      <c r="K68" s="228"/>
    </row>
    <row r="69" spans="2:11" ht="12.75" customHeight="1">
      <c r="B69" s="236"/>
      <c r="C69" s="237"/>
      <c r="D69" s="237"/>
      <c r="E69" s="237"/>
      <c r="F69" s="237"/>
      <c r="G69" s="237"/>
      <c r="H69" s="237"/>
      <c r="I69" s="237"/>
      <c r="J69" s="237"/>
      <c r="K69" s="238"/>
    </row>
    <row r="70" spans="2:11" ht="18.75" customHeight="1">
      <c r="B70" s="239"/>
      <c r="C70" s="239"/>
      <c r="D70" s="239"/>
      <c r="E70" s="239"/>
      <c r="F70" s="239"/>
      <c r="G70" s="239"/>
      <c r="H70" s="239"/>
      <c r="I70" s="239"/>
      <c r="J70" s="239"/>
      <c r="K70" s="240"/>
    </row>
    <row r="71" spans="2:11" ht="18.75" customHeight="1">
      <c r="B71" s="240"/>
      <c r="C71" s="240"/>
      <c r="D71" s="240"/>
      <c r="E71" s="240"/>
      <c r="F71" s="240"/>
      <c r="G71" s="240"/>
      <c r="H71" s="240"/>
      <c r="I71" s="240"/>
      <c r="J71" s="240"/>
      <c r="K71" s="240"/>
    </row>
    <row r="72" spans="2:11" ht="7.5" customHeight="1">
      <c r="B72" s="241"/>
      <c r="C72" s="242"/>
      <c r="D72" s="242"/>
      <c r="E72" s="242"/>
      <c r="F72" s="242"/>
      <c r="G72" s="242"/>
      <c r="H72" s="242"/>
      <c r="I72" s="242"/>
      <c r="J72" s="242"/>
      <c r="K72" s="243"/>
    </row>
    <row r="73" spans="2:11" ht="45" customHeight="1">
      <c r="B73" s="244"/>
      <c r="C73" s="353" t="s">
        <v>160</v>
      </c>
      <c r="D73" s="353"/>
      <c r="E73" s="353"/>
      <c r="F73" s="353"/>
      <c r="G73" s="353"/>
      <c r="H73" s="353"/>
      <c r="I73" s="353"/>
      <c r="J73" s="353"/>
      <c r="K73" s="245"/>
    </row>
    <row r="74" spans="2:11" ht="17.25" customHeight="1">
      <c r="B74" s="244"/>
      <c r="C74" s="246" t="s">
        <v>1688</v>
      </c>
      <c r="D74" s="246"/>
      <c r="E74" s="246"/>
      <c r="F74" s="246" t="s">
        <v>1689</v>
      </c>
      <c r="G74" s="247"/>
      <c r="H74" s="246" t="s">
        <v>178</v>
      </c>
      <c r="I74" s="246" t="s">
        <v>61</v>
      </c>
      <c r="J74" s="246" t="s">
        <v>1690</v>
      </c>
      <c r="K74" s="245"/>
    </row>
    <row r="75" spans="2:11" ht="17.25" customHeight="1">
      <c r="B75" s="244"/>
      <c r="C75" s="248" t="s">
        <v>1691</v>
      </c>
      <c r="D75" s="248"/>
      <c r="E75" s="248"/>
      <c r="F75" s="249" t="s">
        <v>1692</v>
      </c>
      <c r="G75" s="250"/>
      <c r="H75" s="248"/>
      <c r="I75" s="248"/>
      <c r="J75" s="248" t="s">
        <v>1693</v>
      </c>
      <c r="K75" s="245"/>
    </row>
    <row r="76" spans="2:11" ht="5.25" customHeight="1">
      <c r="B76" s="244"/>
      <c r="C76" s="251"/>
      <c r="D76" s="251"/>
      <c r="E76" s="251"/>
      <c r="F76" s="251"/>
      <c r="G76" s="252"/>
      <c r="H76" s="251"/>
      <c r="I76" s="251"/>
      <c r="J76" s="251"/>
      <c r="K76" s="245"/>
    </row>
    <row r="77" spans="2:11" ht="15" customHeight="1">
      <c r="B77" s="244"/>
      <c r="C77" s="234" t="s">
        <v>57</v>
      </c>
      <c r="D77" s="251"/>
      <c r="E77" s="251"/>
      <c r="F77" s="253" t="s">
        <v>1694</v>
      </c>
      <c r="G77" s="252"/>
      <c r="H77" s="234" t="s">
        <v>1695</v>
      </c>
      <c r="I77" s="234" t="s">
        <v>1696</v>
      </c>
      <c r="J77" s="234">
        <v>20</v>
      </c>
      <c r="K77" s="245"/>
    </row>
    <row r="78" spans="2:11" ht="15" customHeight="1">
      <c r="B78" s="244"/>
      <c r="C78" s="234" t="s">
        <v>1697</v>
      </c>
      <c r="D78" s="234"/>
      <c r="E78" s="234"/>
      <c r="F78" s="253" t="s">
        <v>1694</v>
      </c>
      <c r="G78" s="252"/>
      <c r="H78" s="234" t="s">
        <v>1698</v>
      </c>
      <c r="I78" s="234" t="s">
        <v>1696</v>
      </c>
      <c r="J78" s="234">
        <v>120</v>
      </c>
      <c r="K78" s="245"/>
    </row>
    <row r="79" spans="2:11" ht="15" customHeight="1">
      <c r="B79" s="254"/>
      <c r="C79" s="234" t="s">
        <v>1699</v>
      </c>
      <c r="D79" s="234"/>
      <c r="E79" s="234"/>
      <c r="F79" s="253" t="s">
        <v>1700</v>
      </c>
      <c r="G79" s="252"/>
      <c r="H79" s="234" t="s">
        <v>1701</v>
      </c>
      <c r="I79" s="234" t="s">
        <v>1696</v>
      </c>
      <c r="J79" s="234">
        <v>50</v>
      </c>
      <c r="K79" s="245"/>
    </row>
    <row r="80" spans="2:11" ht="15" customHeight="1">
      <c r="B80" s="254"/>
      <c r="C80" s="234" t="s">
        <v>1702</v>
      </c>
      <c r="D80" s="234"/>
      <c r="E80" s="234"/>
      <c r="F80" s="253" t="s">
        <v>1694</v>
      </c>
      <c r="G80" s="252"/>
      <c r="H80" s="234" t="s">
        <v>1703</v>
      </c>
      <c r="I80" s="234" t="s">
        <v>1704</v>
      </c>
      <c r="J80" s="234"/>
      <c r="K80" s="245"/>
    </row>
    <row r="81" spans="2:11" ht="15" customHeight="1">
      <c r="B81" s="254"/>
      <c r="C81" s="255" t="s">
        <v>1705</v>
      </c>
      <c r="D81" s="255"/>
      <c r="E81" s="255"/>
      <c r="F81" s="256" t="s">
        <v>1700</v>
      </c>
      <c r="G81" s="255"/>
      <c r="H81" s="255" t="s">
        <v>1706</v>
      </c>
      <c r="I81" s="255" t="s">
        <v>1696</v>
      </c>
      <c r="J81" s="255">
        <v>15</v>
      </c>
      <c r="K81" s="245"/>
    </row>
    <row r="82" spans="2:11" ht="15" customHeight="1">
      <c r="B82" s="254"/>
      <c r="C82" s="255" t="s">
        <v>1707</v>
      </c>
      <c r="D82" s="255"/>
      <c r="E82" s="255"/>
      <c r="F82" s="256" t="s">
        <v>1700</v>
      </c>
      <c r="G82" s="255"/>
      <c r="H82" s="255" t="s">
        <v>1708</v>
      </c>
      <c r="I82" s="255" t="s">
        <v>1696</v>
      </c>
      <c r="J82" s="255">
        <v>15</v>
      </c>
      <c r="K82" s="245"/>
    </row>
    <row r="83" spans="2:11" ht="15" customHeight="1">
      <c r="B83" s="254"/>
      <c r="C83" s="255" t="s">
        <v>1709</v>
      </c>
      <c r="D83" s="255"/>
      <c r="E83" s="255"/>
      <c r="F83" s="256" t="s">
        <v>1700</v>
      </c>
      <c r="G83" s="255"/>
      <c r="H83" s="255" t="s">
        <v>1710</v>
      </c>
      <c r="I83" s="255" t="s">
        <v>1696</v>
      </c>
      <c r="J83" s="255">
        <v>20</v>
      </c>
      <c r="K83" s="245"/>
    </row>
    <row r="84" spans="2:11" ht="15" customHeight="1">
      <c r="B84" s="254"/>
      <c r="C84" s="255" t="s">
        <v>1711</v>
      </c>
      <c r="D84" s="255"/>
      <c r="E84" s="255"/>
      <c r="F84" s="256" t="s">
        <v>1700</v>
      </c>
      <c r="G84" s="255"/>
      <c r="H84" s="255" t="s">
        <v>1712</v>
      </c>
      <c r="I84" s="255" t="s">
        <v>1696</v>
      </c>
      <c r="J84" s="255">
        <v>20</v>
      </c>
      <c r="K84" s="245"/>
    </row>
    <row r="85" spans="2:11" ht="15" customHeight="1">
      <c r="B85" s="254"/>
      <c r="C85" s="234" t="s">
        <v>1713</v>
      </c>
      <c r="D85" s="234"/>
      <c r="E85" s="234"/>
      <c r="F85" s="253" t="s">
        <v>1700</v>
      </c>
      <c r="G85" s="252"/>
      <c r="H85" s="234" t="s">
        <v>1714</v>
      </c>
      <c r="I85" s="234" t="s">
        <v>1696</v>
      </c>
      <c r="J85" s="234">
        <v>50</v>
      </c>
      <c r="K85" s="245"/>
    </row>
    <row r="86" spans="2:11" ht="15" customHeight="1">
      <c r="B86" s="254"/>
      <c r="C86" s="234" t="s">
        <v>1715</v>
      </c>
      <c r="D86" s="234"/>
      <c r="E86" s="234"/>
      <c r="F86" s="253" t="s">
        <v>1700</v>
      </c>
      <c r="G86" s="252"/>
      <c r="H86" s="234" t="s">
        <v>1716</v>
      </c>
      <c r="I86" s="234" t="s">
        <v>1696</v>
      </c>
      <c r="J86" s="234">
        <v>20</v>
      </c>
      <c r="K86" s="245"/>
    </row>
    <row r="87" spans="2:11" ht="15" customHeight="1">
      <c r="B87" s="254"/>
      <c r="C87" s="234" t="s">
        <v>1717</v>
      </c>
      <c r="D87" s="234"/>
      <c r="E87" s="234"/>
      <c r="F87" s="253" t="s">
        <v>1700</v>
      </c>
      <c r="G87" s="252"/>
      <c r="H87" s="234" t="s">
        <v>1718</v>
      </c>
      <c r="I87" s="234" t="s">
        <v>1696</v>
      </c>
      <c r="J87" s="234">
        <v>20</v>
      </c>
      <c r="K87" s="245"/>
    </row>
    <row r="88" spans="2:11" ht="15" customHeight="1">
      <c r="B88" s="254"/>
      <c r="C88" s="234" t="s">
        <v>1719</v>
      </c>
      <c r="D88" s="234"/>
      <c r="E88" s="234"/>
      <c r="F88" s="253" t="s">
        <v>1700</v>
      </c>
      <c r="G88" s="252"/>
      <c r="H88" s="234" t="s">
        <v>1720</v>
      </c>
      <c r="I88" s="234" t="s">
        <v>1696</v>
      </c>
      <c r="J88" s="234">
        <v>50</v>
      </c>
      <c r="K88" s="245"/>
    </row>
    <row r="89" spans="2:11" ht="15" customHeight="1">
      <c r="B89" s="254"/>
      <c r="C89" s="234" t="s">
        <v>1721</v>
      </c>
      <c r="D89" s="234"/>
      <c r="E89" s="234"/>
      <c r="F89" s="253" t="s">
        <v>1700</v>
      </c>
      <c r="G89" s="252"/>
      <c r="H89" s="234" t="s">
        <v>1721</v>
      </c>
      <c r="I89" s="234" t="s">
        <v>1696</v>
      </c>
      <c r="J89" s="234">
        <v>50</v>
      </c>
      <c r="K89" s="245"/>
    </row>
    <row r="90" spans="2:11" ht="15" customHeight="1">
      <c r="B90" s="254"/>
      <c r="C90" s="234" t="s">
        <v>183</v>
      </c>
      <c r="D90" s="234"/>
      <c r="E90" s="234"/>
      <c r="F90" s="253" t="s">
        <v>1700</v>
      </c>
      <c r="G90" s="252"/>
      <c r="H90" s="234" t="s">
        <v>1722</v>
      </c>
      <c r="I90" s="234" t="s">
        <v>1696</v>
      </c>
      <c r="J90" s="234">
        <v>255</v>
      </c>
      <c r="K90" s="245"/>
    </row>
    <row r="91" spans="2:11" ht="15" customHeight="1">
      <c r="B91" s="254"/>
      <c r="C91" s="234" t="s">
        <v>1723</v>
      </c>
      <c r="D91" s="234"/>
      <c r="E91" s="234"/>
      <c r="F91" s="253" t="s">
        <v>1694</v>
      </c>
      <c r="G91" s="252"/>
      <c r="H91" s="234" t="s">
        <v>1724</v>
      </c>
      <c r="I91" s="234" t="s">
        <v>1725</v>
      </c>
      <c r="J91" s="234"/>
      <c r="K91" s="245"/>
    </row>
    <row r="92" spans="2:11" ht="15" customHeight="1">
      <c r="B92" s="254"/>
      <c r="C92" s="234" t="s">
        <v>1726</v>
      </c>
      <c r="D92" s="234"/>
      <c r="E92" s="234"/>
      <c r="F92" s="253" t="s">
        <v>1694</v>
      </c>
      <c r="G92" s="252"/>
      <c r="H92" s="234" t="s">
        <v>1727</v>
      </c>
      <c r="I92" s="234" t="s">
        <v>1728</v>
      </c>
      <c r="J92" s="234"/>
      <c r="K92" s="245"/>
    </row>
    <row r="93" spans="2:11" ht="15" customHeight="1">
      <c r="B93" s="254"/>
      <c r="C93" s="234" t="s">
        <v>1729</v>
      </c>
      <c r="D93" s="234"/>
      <c r="E93" s="234"/>
      <c r="F93" s="253" t="s">
        <v>1694</v>
      </c>
      <c r="G93" s="252"/>
      <c r="H93" s="234" t="s">
        <v>1729</v>
      </c>
      <c r="I93" s="234" t="s">
        <v>1728</v>
      </c>
      <c r="J93" s="234"/>
      <c r="K93" s="245"/>
    </row>
    <row r="94" spans="2:11" ht="15" customHeight="1">
      <c r="B94" s="254"/>
      <c r="C94" s="234" t="s">
        <v>42</v>
      </c>
      <c r="D94" s="234"/>
      <c r="E94" s="234"/>
      <c r="F94" s="253" t="s">
        <v>1694</v>
      </c>
      <c r="G94" s="252"/>
      <c r="H94" s="234" t="s">
        <v>1730</v>
      </c>
      <c r="I94" s="234" t="s">
        <v>1728</v>
      </c>
      <c r="J94" s="234"/>
      <c r="K94" s="245"/>
    </row>
    <row r="95" spans="2:11" ht="15" customHeight="1">
      <c r="B95" s="254"/>
      <c r="C95" s="234" t="s">
        <v>52</v>
      </c>
      <c r="D95" s="234"/>
      <c r="E95" s="234"/>
      <c r="F95" s="253" t="s">
        <v>1694</v>
      </c>
      <c r="G95" s="252"/>
      <c r="H95" s="234" t="s">
        <v>1731</v>
      </c>
      <c r="I95" s="234" t="s">
        <v>1728</v>
      </c>
      <c r="J95" s="234"/>
      <c r="K95" s="245"/>
    </row>
    <row r="96" spans="2:11" ht="15" customHeight="1">
      <c r="B96" s="257"/>
      <c r="C96" s="258"/>
      <c r="D96" s="258"/>
      <c r="E96" s="258"/>
      <c r="F96" s="258"/>
      <c r="G96" s="258"/>
      <c r="H96" s="258"/>
      <c r="I96" s="258"/>
      <c r="J96" s="258"/>
      <c r="K96" s="259"/>
    </row>
    <row r="97" spans="2:11" ht="18.75" customHeight="1">
      <c r="B97" s="260"/>
      <c r="C97" s="261"/>
      <c r="D97" s="261"/>
      <c r="E97" s="261"/>
      <c r="F97" s="261"/>
      <c r="G97" s="261"/>
      <c r="H97" s="261"/>
      <c r="I97" s="261"/>
      <c r="J97" s="261"/>
      <c r="K97" s="260"/>
    </row>
    <row r="98" spans="2:11" ht="18.75" customHeight="1">
      <c r="B98" s="240"/>
      <c r="C98" s="240"/>
      <c r="D98" s="240"/>
      <c r="E98" s="240"/>
      <c r="F98" s="240"/>
      <c r="G98" s="240"/>
      <c r="H98" s="240"/>
      <c r="I98" s="240"/>
      <c r="J98" s="240"/>
      <c r="K98" s="240"/>
    </row>
    <row r="99" spans="2:11" ht="7.5" customHeight="1">
      <c r="B99" s="241"/>
      <c r="C99" s="242"/>
      <c r="D99" s="242"/>
      <c r="E99" s="242"/>
      <c r="F99" s="242"/>
      <c r="G99" s="242"/>
      <c r="H99" s="242"/>
      <c r="I99" s="242"/>
      <c r="J99" s="242"/>
      <c r="K99" s="243"/>
    </row>
    <row r="100" spans="2:11" ht="45" customHeight="1">
      <c r="B100" s="244"/>
      <c r="C100" s="353" t="s">
        <v>1732</v>
      </c>
      <c r="D100" s="353"/>
      <c r="E100" s="353"/>
      <c r="F100" s="353"/>
      <c r="G100" s="353"/>
      <c r="H100" s="353"/>
      <c r="I100" s="353"/>
      <c r="J100" s="353"/>
      <c r="K100" s="245"/>
    </row>
    <row r="101" spans="2:11" ht="17.25" customHeight="1">
      <c r="B101" s="244"/>
      <c r="C101" s="246" t="s">
        <v>1688</v>
      </c>
      <c r="D101" s="246"/>
      <c r="E101" s="246"/>
      <c r="F101" s="246" t="s">
        <v>1689</v>
      </c>
      <c r="G101" s="247"/>
      <c r="H101" s="246" t="s">
        <v>178</v>
      </c>
      <c r="I101" s="246" t="s">
        <v>61</v>
      </c>
      <c r="J101" s="246" t="s">
        <v>1690</v>
      </c>
      <c r="K101" s="245"/>
    </row>
    <row r="102" spans="2:11" ht="17.25" customHeight="1">
      <c r="B102" s="244"/>
      <c r="C102" s="248" t="s">
        <v>1691</v>
      </c>
      <c r="D102" s="248"/>
      <c r="E102" s="248"/>
      <c r="F102" s="249" t="s">
        <v>1692</v>
      </c>
      <c r="G102" s="250"/>
      <c r="H102" s="248"/>
      <c r="I102" s="248"/>
      <c r="J102" s="248" t="s">
        <v>1693</v>
      </c>
      <c r="K102" s="245"/>
    </row>
    <row r="103" spans="2:11" ht="5.25" customHeight="1">
      <c r="B103" s="244"/>
      <c r="C103" s="246"/>
      <c r="D103" s="246"/>
      <c r="E103" s="246"/>
      <c r="F103" s="246"/>
      <c r="G103" s="262"/>
      <c r="H103" s="246"/>
      <c r="I103" s="246"/>
      <c r="J103" s="246"/>
      <c r="K103" s="245"/>
    </row>
    <row r="104" spans="2:11" ht="15" customHeight="1">
      <c r="B104" s="244"/>
      <c r="C104" s="234" t="s">
        <v>57</v>
      </c>
      <c r="D104" s="251"/>
      <c r="E104" s="251"/>
      <c r="F104" s="253" t="s">
        <v>1694</v>
      </c>
      <c r="G104" s="262"/>
      <c r="H104" s="234" t="s">
        <v>1733</v>
      </c>
      <c r="I104" s="234" t="s">
        <v>1696</v>
      </c>
      <c r="J104" s="234">
        <v>20</v>
      </c>
      <c r="K104" s="245"/>
    </row>
    <row r="105" spans="2:11" ht="15" customHeight="1">
      <c r="B105" s="244"/>
      <c r="C105" s="234" t="s">
        <v>1697</v>
      </c>
      <c r="D105" s="234"/>
      <c r="E105" s="234"/>
      <c r="F105" s="253" t="s">
        <v>1694</v>
      </c>
      <c r="G105" s="234"/>
      <c r="H105" s="234" t="s">
        <v>1733</v>
      </c>
      <c r="I105" s="234" t="s">
        <v>1696</v>
      </c>
      <c r="J105" s="234">
        <v>120</v>
      </c>
      <c r="K105" s="245"/>
    </row>
    <row r="106" spans="2:11" ht="15" customHeight="1">
      <c r="B106" s="254"/>
      <c r="C106" s="234" t="s">
        <v>1699</v>
      </c>
      <c r="D106" s="234"/>
      <c r="E106" s="234"/>
      <c r="F106" s="253" t="s">
        <v>1700</v>
      </c>
      <c r="G106" s="234"/>
      <c r="H106" s="234" t="s">
        <v>1733</v>
      </c>
      <c r="I106" s="234" t="s">
        <v>1696</v>
      </c>
      <c r="J106" s="234">
        <v>50</v>
      </c>
      <c r="K106" s="245"/>
    </row>
    <row r="107" spans="2:11" ht="15" customHeight="1">
      <c r="B107" s="254"/>
      <c r="C107" s="234" t="s">
        <v>1702</v>
      </c>
      <c r="D107" s="234"/>
      <c r="E107" s="234"/>
      <c r="F107" s="253" t="s">
        <v>1694</v>
      </c>
      <c r="G107" s="234"/>
      <c r="H107" s="234" t="s">
        <v>1733</v>
      </c>
      <c r="I107" s="234" t="s">
        <v>1704</v>
      </c>
      <c r="J107" s="234"/>
      <c r="K107" s="245"/>
    </row>
    <row r="108" spans="2:11" ht="15" customHeight="1">
      <c r="B108" s="254"/>
      <c r="C108" s="234" t="s">
        <v>1713</v>
      </c>
      <c r="D108" s="234"/>
      <c r="E108" s="234"/>
      <c r="F108" s="253" t="s">
        <v>1700</v>
      </c>
      <c r="G108" s="234"/>
      <c r="H108" s="234" t="s">
        <v>1733</v>
      </c>
      <c r="I108" s="234" t="s">
        <v>1696</v>
      </c>
      <c r="J108" s="234">
        <v>50</v>
      </c>
      <c r="K108" s="245"/>
    </row>
    <row r="109" spans="2:11" ht="15" customHeight="1">
      <c r="B109" s="254"/>
      <c r="C109" s="234" t="s">
        <v>1721</v>
      </c>
      <c r="D109" s="234"/>
      <c r="E109" s="234"/>
      <c r="F109" s="253" t="s">
        <v>1700</v>
      </c>
      <c r="G109" s="234"/>
      <c r="H109" s="234" t="s">
        <v>1733</v>
      </c>
      <c r="I109" s="234" t="s">
        <v>1696</v>
      </c>
      <c r="J109" s="234">
        <v>50</v>
      </c>
      <c r="K109" s="245"/>
    </row>
    <row r="110" spans="2:11" ht="15" customHeight="1">
      <c r="B110" s="254"/>
      <c r="C110" s="234" t="s">
        <v>1719</v>
      </c>
      <c r="D110" s="234"/>
      <c r="E110" s="234"/>
      <c r="F110" s="253" t="s">
        <v>1700</v>
      </c>
      <c r="G110" s="234"/>
      <c r="H110" s="234" t="s">
        <v>1733</v>
      </c>
      <c r="I110" s="234" t="s">
        <v>1696</v>
      </c>
      <c r="J110" s="234">
        <v>50</v>
      </c>
      <c r="K110" s="245"/>
    </row>
    <row r="111" spans="2:11" ht="15" customHeight="1">
      <c r="B111" s="254"/>
      <c r="C111" s="234" t="s">
        <v>57</v>
      </c>
      <c r="D111" s="234"/>
      <c r="E111" s="234"/>
      <c r="F111" s="253" t="s">
        <v>1694</v>
      </c>
      <c r="G111" s="234"/>
      <c r="H111" s="234" t="s">
        <v>1734</v>
      </c>
      <c r="I111" s="234" t="s">
        <v>1696</v>
      </c>
      <c r="J111" s="234">
        <v>20</v>
      </c>
      <c r="K111" s="245"/>
    </row>
    <row r="112" spans="2:11" ht="15" customHeight="1">
      <c r="B112" s="254"/>
      <c r="C112" s="234" t="s">
        <v>1735</v>
      </c>
      <c r="D112" s="234"/>
      <c r="E112" s="234"/>
      <c r="F112" s="253" t="s">
        <v>1694</v>
      </c>
      <c r="G112" s="234"/>
      <c r="H112" s="234" t="s">
        <v>1736</v>
      </c>
      <c r="I112" s="234" t="s">
        <v>1696</v>
      </c>
      <c r="J112" s="234">
        <v>120</v>
      </c>
      <c r="K112" s="245"/>
    </row>
    <row r="113" spans="2:11" ht="15" customHeight="1">
      <c r="B113" s="254"/>
      <c r="C113" s="234" t="s">
        <v>42</v>
      </c>
      <c r="D113" s="234"/>
      <c r="E113" s="234"/>
      <c r="F113" s="253" t="s">
        <v>1694</v>
      </c>
      <c r="G113" s="234"/>
      <c r="H113" s="234" t="s">
        <v>1737</v>
      </c>
      <c r="I113" s="234" t="s">
        <v>1728</v>
      </c>
      <c r="J113" s="234"/>
      <c r="K113" s="245"/>
    </row>
    <row r="114" spans="2:11" ht="15" customHeight="1">
      <c r="B114" s="254"/>
      <c r="C114" s="234" t="s">
        <v>52</v>
      </c>
      <c r="D114" s="234"/>
      <c r="E114" s="234"/>
      <c r="F114" s="253" t="s">
        <v>1694</v>
      </c>
      <c r="G114" s="234"/>
      <c r="H114" s="234" t="s">
        <v>1738</v>
      </c>
      <c r="I114" s="234" t="s">
        <v>1728</v>
      </c>
      <c r="J114" s="234"/>
      <c r="K114" s="245"/>
    </row>
    <row r="115" spans="2:11" ht="15" customHeight="1">
      <c r="B115" s="254"/>
      <c r="C115" s="234" t="s">
        <v>61</v>
      </c>
      <c r="D115" s="234"/>
      <c r="E115" s="234"/>
      <c r="F115" s="253" t="s">
        <v>1694</v>
      </c>
      <c r="G115" s="234"/>
      <c r="H115" s="234" t="s">
        <v>1739</v>
      </c>
      <c r="I115" s="234" t="s">
        <v>1740</v>
      </c>
      <c r="J115" s="234"/>
      <c r="K115" s="245"/>
    </row>
    <row r="116" spans="2:11" ht="15" customHeight="1">
      <c r="B116" s="257"/>
      <c r="C116" s="263"/>
      <c r="D116" s="263"/>
      <c r="E116" s="263"/>
      <c r="F116" s="263"/>
      <c r="G116" s="263"/>
      <c r="H116" s="263"/>
      <c r="I116" s="263"/>
      <c r="J116" s="263"/>
      <c r="K116" s="259"/>
    </row>
    <row r="117" spans="2:11" ht="18.75" customHeight="1">
      <c r="B117" s="264"/>
      <c r="C117" s="230"/>
      <c r="D117" s="230"/>
      <c r="E117" s="230"/>
      <c r="F117" s="265"/>
      <c r="G117" s="230"/>
      <c r="H117" s="230"/>
      <c r="I117" s="230"/>
      <c r="J117" s="230"/>
      <c r="K117" s="264"/>
    </row>
    <row r="118" spans="2:11" ht="18.75" customHeight="1">
      <c r="B118" s="240"/>
      <c r="C118" s="240"/>
      <c r="D118" s="240"/>
      <c r="E118" s="240"/>
      <c r="F118" s="240"/>
      <c r="G118" s="240"/>
      <c r="H118" s="240"/>
      <c r="I118" s="240"/>
      <c r="J118" s="240"/>
      <c r="K118" s="240"/>
    </row>
    <row r="119" spans="2:11" ht="7.5" customHeight="1">
      <c r="B119" s="266"/>
      <c r="C119" s="267"/>
      <c r="D119" s="267"/>
      <c r="E119" s="267"/>
      <c r="F119" s="267"/>
      <c r="G119" s="267"/>
      <c r="H119" s="267"/>
      <c r="I119" s="267"/>
      <c r="J119" s="267"/>
      <c r="K119" s="268"/>
    </row>
    <row r="120" spans="2:11" ht="45" customHeight="1">
      <c r="B120" s="269"/>
      <c r="C120" s="348" t="s">
        <v>1741</v>
      </c>
      <c r="D120" s="348"/>
      <c r="E120" s="348"/>
      <c r="F120" s="348"/>
      <c r="G120" s="348"/>
      <c r="H120" s="348"/>
      <c r="I120" s="348"/>
      <c r="J120" s="348"/>
      <c r="K120" s="270"/>
    </row>
    <row r="121" spans="2:11" ht="17.25" customHeight="1">
      <c r="B121" s="271"/>
      <c r="C121" s="246" t="s">
        <v>1688</v>
      </c>
      <c r="D121" s="246"/>
      <c r="E121" s="246"/>
      <c r="F121" s="246" t="s">
        <v>1689</v>
      </c>
      <c r="G121" s="247"/>
      <c r="H121" s="246" t="s">
        <v>178</v>
      </c>
      <c r="I121" s="246" t="s">
        <v>61</v>
      </c>
      <c r="J121" s="246" t="s">
        <v>1690</v>
      </c>
      <c r="K121" s="272"/>
    </row>
    <row r="122" spans="2:11" ht="17.25" customHeight="1">
      <c r="B122" s="271"/>
      <c r="C122" s="248" t="s">
        <v>1691</v>
      </c>
      <c r="D122" s="248"/>
      <c r="E122" s="248"/>
      <c r="F122" s="249" t="s">
        <v>1692</v>
      </c>
      <c r="G122" s="250"/>
      <c r="H122" s="248"/>
      <c r="I122" s="248"/>
      <c r="J122" s="248" t="s">
        <v>1693</v>
      </c>
      <c r="K122" s="272"/>
    </row>
    <row r="123" spans="2:11" ht="5.25" customHeight="1">
      <c r="B123" s="273"/>
      <c r="C123" s="251"/>
      <c r="D123" s="251"/>
      <c r="E123" s="251"/>
      <c r="F123" s="251"/>
      <c r="G123" s="234"/>
      <c r="H123" s="251"/>
      <c r="I123" s="251"/>
      <c r="J123" s="251"/>
      <c r="K123" s="274"/>
    </row>
    <row r="124" spans="2:11" ht="15" customHeight="1">
      <c r="B124" s="273"/>
      <c r="C124" s="234" t="s">
        <v>1697</v>
      </c>
      <c r="D124" s="251"/>
      <c r="E124" s="251"/>
      <c r="F124" s="253" t="s">
        <v>1694</v>
      </c>
      <c r="G124" s="234"/>
      <c r="H124" s="234" t="s">
        <v>1733</v>
      </c>
      <c r="I124" s="234" t="s">
        <v>1696</v>
      </c>
      <c r="J124" s="234">
        <v>120</v>
      </c>
      <c r="K124" s="275"/>
    </row>
    <row r="125" spans="2:11" ht="15" customHeight="1">
      <c r="B125" s="273"/>
      <c r="C125" s="234" t="s">
        <v>1742</v>
      </c>
      <c r="D125" s="234"/>
      <c r="E125" s="234"/>
      <c r="F125" s="253" t="s">
        <v>1694</v>
      </c>
      <c r="G125" s="234"/>
      <c r="H125" s="234" t="s">
        <v>1743</v>
      </c>
      <c r="I125" s="234" t="s">
        <v>1696</v>
      </c>
      <c r="J125" s="234" t="s">
        <v>1744</v>
      </c>
      <c r="K125" s="275"/>
    </row>
    <row r="126" spans="2:11" ht="15" customHeight="1">
      <c r="B126" s="273"/>
      <c r="C126" s="234" t="s">
        <v>92</v>
      </c>
      <c r="D126" s="234"/>
      <c r="E126" s="234"/>
      <c r="F126" s="253" t="s">
        <v>1694</v>
      </c>
      <c r="G126" s="234"/>
      <c r="H126" s="234" t="s">
        <v>1745</v>
      </c>
      <c r="I126" s="234" t="s">
        <v>1696</v>
      </c>
      <c r="J126" s="234" t="s">
        <v>1744</v>
      </c>
      <c r="K126" s="275"/>
    </row>
    <row r="127" spans="2:11" ht="15" customHeight="1">
      <c r="B127" s="273"/>
      <c r="C127" s="234" t="s">
        <v>1705</v>
      </c>
      <c r="D127" s="234"/>
      <c r="E127" s="234"/>
      <c r="F127" s="253" t="s">
        <v>1700</v>
      </c>
      <c r="G127" s="234"/>
      <c r="H127" s="234" t="s">
        <v>1706</v>
      </c>
      <c r="I127" s="234" t="s">
        <v>1696</v>
      </c>
      <c r="J127" s="234">
        <v>15</v>
      </c>
      <c r="K127" s="275"/>
    </row>
    <row r="128" spans="2:11" ht="15" customHeight="1">
      <c r="B128" s="273"/>
      <c r="C128" s="255" t="s">
        <v>1707</v>
      </c>
      <c r="D128" s="255"/>
      <c r="E128" s="255"/>
      <c r="F128" s="256" t="s">
        <v>1700</v>
      </c>
      <c r="G128" s="255"/>
      <c r="H128" s="255" t="s">
        <v>1708</v>
      </c>
      <c r="I128" s="255" t="s">
        <v>1696</v>
      </c>
      <c r="J128" s="255">
        <v>15</v>
      </c>
      <c r="K128" s="275"/>
    </row>
    <row r="129" spans="2:11" ht="15" customHeight="1">
      <c r="B129" s="273"/>
      <c r="C129" s="255" t="s">
        <v>1709</v>
      </c>
      <c r="D129" s="255"/>
      <c r="E129" s="255"/>
      <c r="F129" s="256" t="s">
        <v>1700</v>
      </c>
      <c r="G129" s="255"/>
      <c r="H129" s="255" t="s">
        <v>1710</v>
      </c>
      <c r="I129" s="255" t="s">
        <v>1696</v>
      </c>
      <c r="J129" s="255">
        <v>20</v>
      </c>
      <c r="K129" s="275"/>
    </row>
    <row r="130" spans="2:11" ht="15" customHeight="1">
      <c r="B130" s="273"/>
      <c r="C130" s="255" t="s">
        <v>1711</v>
      </c>
      <c r="D130" s="255"/>
      <c r="E130" s="255"/>
      <c r="F130" s="256" t="s">
        <v>1700</v>
      </c>
      <c r="G130" s="255"/>
      <c r="H130" s="255" t="s">
        <v>1712</v>
      </c>
      <c r="I130" s="255" t="s">
        <v>1696</v>
      </c>
      <c r="J130" s="255">
        <v>20</v>
      </c>
      <c r="K130" s="275"/>
    </row>
    <row r="131" spans="2:11" ht="15" customHeight="1">
      <c r="B131" s="273"/>
      <c r="C131" s="234" t="s">
        <v>1699</v>
      </c>
      <c r="D131" s="234"/>
      <c r="E131" s="234"/>
      <c r="F131" s="253" t="s">
        <v>1700</v>
      </c>
      <c r="G131" s="234"/>
      <c r="H131" s="234" t="s">
        <v>1733</v>
      </c>
      <c r="I131" s="234" t="s">
        <v>1696</v>
      </c>
      <c r="J131" s="234">
        <v>50</v>
      </c>
      <c r="K131" s="275"/>
    </row>
    <row r="132" spans="2:11" ht="15" customHeight="1">
      <c r="B132" s="273"/>
      <c r="C132" s="234" t="s">
        <v>1713</v>
      </c>
      <c r="D132" s="234"/>
      <c r="E132" s="234"/>
      <c r="F132" s="253" t="s">
        <v>1700</v>
      </c>
      <c r="G132" s="234"/>
      <c r="H132" s="234" t="s">
        <v>1733</v>
      </c>
      <c r="I132" s="234" t="s">
        <v>1696</v>
      </c>
      <c r="J132" s="234">
        <v>50</v>
      </c>
      <c r="K132" s="275"/>
    </row>
    <row r="133" spans="2:11" ht="15" customHeight="1">
      <c r="B133" s="273"/>
      <c r="C133" s="234" t="s">
        <v>1719</v>
      </c>
      <c r="D133" s="234"/>
      <c r="E133" s="234"/>
      <c r="F133" s="253" t="s">
        <v>1700</v>
      </c>
      <c r="G133" s="234"/>
      <c r="H133" s="234" t="s">
        <v>1733</v>
      </c>
      <c r="I133" s="234" t="s">
        <v>1696</v>
      </c>
      <c r="J133" s="234">
        <v>50</v>
      </c>
      <c r="K133" s="275"/>
    </row>
    <row r="134" spans="2:11" ht="15" customHeight="1">
      <c r="B134" s="273"/>
      <c r="C134" s="234" t="s">
        <v>1721</v>
      </c>
      <c r="D134" s="234"/>
      <c r="E134" s="234"/>
      <c r="F134" s="253" t="s">
        <v>1700</v>
      </c>
      <c r="G134" s="234"/>
      <c r="H134" s="234" t="s">
        <v>1733</v>
      </c>
      <c r="I134" s="234" t="s">
        <v>1696</v>
      </c>
      <c r="J134" s="234">
        <v>50</v>
      </c>
      <c r="K134" s="275"/>
    </row>
    <row r="135" spans="2:11" ht="15" customHeight="1">
      <c r="B135" s="273"/>
      <c r="C135" s="234" t="s">
        <v>183</v>
      </c>
      <c r="D135" s="234"/>
      <c r="E135" s="234"/>
      <c r="F135" s="253" t="s">
        <v>1700</v>
      </c>
      <c r="G135" s="234"/>
      <c r="H135" s="234" t="s">
        <v>1746</v>
      </c>
      <c r="I135" s="234" t="s">
        <v>1696</v>
      </c>
      <c r="J135" s="234">
        <v>255</v>
      </c>
      <c r="K135" s="275"/>
    </row>
    <row r="136" spans="2:11" ht="15" customHeight="1">
      <c r="B136" s="273"/>
      <c r="C136" s="234" t="s">
        <v>1723</v>
      </c>
      <c r="D136" s="234"/>
      <c r="E136" s="234"/>
      <c r="F136" s="253" t="s">
        <v>1694</v>
      </c>
      <c r="G136" s="234"/>
      <c r="H136" s="234" t="s">
        <v>1747</v>
      </c>
      <c r="I136" s="234" t="s">
        <v>1725</v>
      </c>
      <c r="J136" s="234"/>
      <c r="K136" s="275"/>
    </row>
    <row r="137" spans="2:11" ht="15" customHeight="1">
      <c r="B137" s="273"/>
      <c r="C137" s="234" t="s">
        <v>1726</v>
      </c>
      <c r="D137" s="234"/>
      <c r="E137" s="234"/>
      <c r="F137" s="253" t="s">
        <v>1694</v>
      </c>
      <c r="G137" s="234"/>
      <c r="H137" s="234" t="s">
        <v>1748</v>
      </c>
      <c r="I137" s="234" t="s">
        <v>1728</v>
      </c>
      <c r="J137" s="234"/>
      <c r="K137" s="275"/>
    </row>
    <row r="138" spans="2:11" ht="15" customHeight="1">
      <c r="B138" s="273"/>
      <c r="C138" s="234" t="s">
        <v>1729</v>
      </c>
      <c r="D138" s="234"/>
      <c r="E138" s="234"/>
      <c r="F138" s="253" t="s">
        <v>1694</v>
      </c>
      <c r="G138" s="234"/>
      <c r="H138" s="234" t="s">
        <v>1729</v>
      </c>
      <c r="I138" s="234" t="s">
        <v>1728</v>
      </c>
      <c r="J138" s="234"/>
      <c r="K138" s="275"/>
    </row>
    <row r="139" spans="2:11" ht="15" customHeight="1">
      <c r="B139" s="273"/>
      <c r="C139" s="234" t="s">
        <v>42</v>
      </c>
      <c r="D139" s="234"/>
      <c r="E139" s="234"/>
      <c r="F139" s="253" t="s">
        <v>1694</v>
      </c>
      <c r="G139" s="234"/>
      <c r="H139" s="234" t="s">
        <v>1749</v>
      </c>
      <c r="I139" s="234" t="s">
        <v>1728</v>
      </c>
      <c r="J139" s="234"/>
      <c r="K139" s="275"/>
    </row>
    <row r="140" spans="2:11" ht="15" customHeight="1">
      <c r="B140" s="273"/>
      <c r="C140" s="234" t="s">
        <v>1750</v>
      </c>
      <c r="D140" s="234"/>
      <c r="E140" s="234"/>
      <c r="F140" s="253" t="s">
        <v>1694</v>
      </c>
      <c r="G140" s="234"/>
      <c r="H140" s="234" t="s">
        <v>1751</v>
      </c>
      <c r="I140" s="234" t="s">
        <v>1728</v>
      </c>
      <c r="J140" s="234"/>
      <c r="K140" s="275"/>
    </row>
    <row r="141" spans="2:11" ht="15" customHeight="1">
      <c r="B141" s="276"/>
      <c r="C141" s="277"/>
      <c r="D141" s="277"/>
      <c r="E141" s="277"/>
      <c r="F141" s="277"/>
      <c r="G141" s="277"/>
      <c r="H141" s="277"/>
      <c r="I141" s="277"/>
      <c r="J141" s="277"/>
      <c r="K141" s="278"/>
    </row>
    <row r="142" spans="2:11" ht="18.75" customHeight="1">
      <c r="B142" s="230"/>
      <c r="C142" s="230"/>
      <c r="D142" s="230"/>
      <c r="E142" s="230"/>
      <c r="F142" s="265"/>
      <c r="G142" s="230"/>
      <c r="H142" s="230"/>
      <c r="I142" s="230"/>
      <c r="J142" s="230"/>
      <c r="K142" s="230"/>
    </row>
    <row r="143" spans="2:11" ht="18.75" customHeight="1">
      <c r="B143" s="240"/>
      <c r="C143" s="240"/>
      <c r="D143" s="240"/>
      <c r="E143" s="240"/>
      <c r="F143" s="240"/>
      <c r="G143" s="240"/>
      <c r="H143" s="240"/>
      <c r="I143" s="240"/>
      <c r="J143" s="240"/>
      <c r="K143" s="240"/>
    </row>
    <row r="144" spans="2:11" ht="7.5" customHeight="1">
      <c r="B144" s="241"/>
      <c r="C144" s="242"/>
      <c r="D144" s="242"/>
      <c r="E144" s="242"/>
      <c r="F144" s="242"/>
      <c r="G144" s="242"/>
      <c r="H144" s="242"/>
      <c r="I144" s="242"/>
      <c r="J144" s="242"/>
      <c r="K144" s="243"/>
    </row>
    <row r="145" spans="2:11" ht="45" customHeight="1">
      <c r="B145" s="244"/>
      <c r="C145" s="353" t="s">
        <v>1752</v>
      </c>
      <c r="D145" s="353"/>
      <c r="E145" s="353"/>
      <c r="F145" s="353"/>
      <c r="G145" s="353"/>
      <c r="H145" s="353"/>
      <c r="I145" s="353"/>
      <c r="J145" s="353"/>
      <c r="K145" s="245"/>
    </row>
    <row r="146" spans="2:11" ht="17.25" customHeight="1">
      <c r="B146" s="244"/>
      <c r="C146" s="246" t="s">
        <v>1688</v>
      </c>
      <c r="D146" s="246"/>
      <c r="E146" s="246"/>
      <c r="F146" s="246" t="s">
        <v>1689</v>
      </c>
      <c r="G146" s="247"/>
      <c r="H146" s="246" t="s">
        <v>178</v>
      </c>
      <c r="I146" s="246" t="s">
        <v>61</v>
      </c>
      <c r="J146" s="246" t="s">
        <v>1690</v>
      </c>
      <c r="K146" s="245"/>
    </row>
    <row r="147" spans="2:11" ht="17.25" customHeight="1">
      <c r="B147" s="244"/>
      <c r="C147" s="248" t="s">
        <v>1691</v>
      </c>
      <c r="D147" s="248"/>
      <c r="E147" s="248"/>
      <c r="F147" s="249" t="s">
        <v>1692</v>
      </c>
      <c r="G147" s="250"/>
      <c r="H147" s="248"/>
      <c r="I147" s="248"/>
      <c r="J147" s="248" t="s">
        <v>1693</v>
      </c>
      <c r="K147" s="245"/>
    </row>
    <row r="148" spans="2:11" ht="5.25" customHeight="1">
      <c r="B148" s="254"/>
      <c r="C148" s="251"/>
      <c r="D148" s="251"/>
      <c r="E148" s="251"/>
      <c r="F148" s="251"/>
      <c r="G148" s="252"/>
      <c r="H148" s="251"/>
      <c r="I148" s="251"/>
      <c r="J148" s="251"/>
      <c r="K148" s="275"/>
    </row>
    <row r="149" spans="2:11" ht="15" customHeight="1">
      <c r="B149" s="254"/>
      <c r="C149" s="279" t="s">
        <v>1697</v>
      </c>
      <c r="D149" s="234"/>
      <c r="E149" s="234"/>
      <c r="F149" s="280" t="s">
        <v>1694</v>
      </c>
      <c r="G149" s="234"/>
      <c r="H149" s="279" t="s">
        <v>1733</v>
      </c>
      <c r="I149" s="279" t="s">
        <v>1696</v>
      </c>
      <c r="J149" s="279">
        <v>120</v>
      </c>
      <c r="K149" s="275"/>
    </row>
    <row r="150" spans="2:11" ht="15" customHeight="1">
      <c r="B150" s="254"/>
      <c r="C150" s="279" t="s">
        <v>1742</v>
      </c>
      <c r="D150" s="234"/>
      <c r="E150" s="234"/>
      <c r="F150" s="280" t="s">
        <v>1694</v>
      </c>
      <c r="G150" s="234"/>
      <c r="H150" s="279" t="s">
        <v>1753</v>
      </c>
      <c r="I150" s="279" t="s">
        <v>1696</v>
      </c>
      <c r="J150" s="279" t="s">
        <v>1744</v>
      </c>
      <c r="K150" s="275"/>
    </row>
    <row r="151" spans="2:11" ht="15" customHeight="1">
      <c r="B151" s="254"/>
      <c r="C151" s="279" t="s">
        <v>92</v>
      </c>
      <c r="D151" s="234"/>
      <c r="E151" s="234"/>
      <c r="F151" s="280" t="s">
        <v>1694</v>
      </c>
      <c r="G151" s="234"/>
      <c r="H151" s="279" t="s">
        <v>1754</v>
      </c>
      <c r="I151" s="279" t="s">
        <v>1696</v>
      </c>
      <c r="J151" s="279" t="s">
        <v>1744</v>
      </c>
      <c r="K151" s="275"/>
    </row>
    <row r="152" spans="2:11" ht="15" customHeight="1">
      <c r="B152" s="254"/>
      <c r="C152" s="279" t="s">
        <v>1699</v>
      </c>
      <c r="D152" s="234"/>
      <c r="E152" s="234"/>
      <c r="F152" s="280" t="s">
        <v>1700</v>
      </c>
      <c r="G152" s="234"/>
      <c r="H152" s="279" t="s">
        <v>1733</v>
      </c>
      <c r="I152" s="279" t="s">
        <v>1696</v>
      </c>
      <c r="J152" s="279">
        <v>50</v>
      </c>
      <c r="K152" s="275"/>
    </row>
    <row r="153" spans="2:11" ht="15" customHeight="1">
      <c r="B153" s="254"/>
      <c r="C153" s="279" t="s">
        <v>1702</v>
      </c>
      <c r="D153" s="234"/>
      <c r="E153" s="234"/>
      <c r="F153" s="280" t="s">
        <v>1694</v>
      </c>
      <c r="G153" s="234"/>
      <c r="H153" s="279" t="s">
        <v>1733</v>
      </c>
      <c r="I153" s="279" t="s">
        <v>1704</v>
      </c>
      <c r="J153" s="279"/>
      <c r="K153" s="275"/>
    </row>
    <row r="154" spans="2:11" ht="15" customHeight="1">
      <c r="B154" s="254"/>
      <c r="C154" s="279" t="s">
        <v>1713</v>
      </c>
      <c r="D154" s="234"/>
      <c r="E154" s="234"/>
      <c r="F154" s="280" t="s">
        <v>1700</v>
      </c>
      <c r="G154" s="234"/>
      <c r="H154" s="279" t="s">
        <v>1733</v>
      </c>
      <c r="I154" s="279" t="s">
        <v>1696</v>
      </c>
      <c r="J154" s="279">
        <v>50</v>
      </c>
      <c r="K154" s="275"/>
    </row>
    <row r="155" spans="2:11" ht="15" customHeight="1">
      <c r="B155" s="254"/>
      <c r="C155" s="279" t="s">
        <v>1721</v>
      </c>
      <c r="D155" s="234"/>
      <c r="E155" s="234"/>
      <c r="F155" s="280" t="s">
        <v>1700</v>
      </c>
      <c r="G155" s="234"/>
      <c r="H155" s="279" t="s">
        <v>1733</v>
      </c>
      <c r="I155" s="279" t="s">
        <v>1696</v>
      </c>
      <c r="J155" s="279">
        <v>50</v>
      </c>
      <c r="K155" s="275"/>
    </row>
    <row r="156" spans="2:11" ht="15" customHeight="1">
      <c r="B156" s="254"/>
      <c r="C156" s="279" t="s">
        <v>1719</v>
      </c>
      <c r="D156" s="234"/>
      <c r="E156" s="234"/>
      <c r="F156" s="280" t="s">
        <v>1700</v>
      </c>
      <c r="G156" s="234"/>
      <c r="H156" s="279" t="s">
        <v>1733</v>
      </c>
      <c r="I156" s="279" t="s">
        <v>1696</v>
      </c>
      <c r="J156" s="279">
        <v>50</v>
      </c>
      <c r="K156" s="275"/>
    </row>
    <row r="157" spans="2:11" ht="15" customHeight="1">
      <c r="B157" s="254"/>
      <c r="C157" s="279" t="s">
        <v>165</v>
      </c>
      <c r="D157" s="234"/>
      <c r="E157" s="234"/>
      <c r="F157" s="280" t="s">
        <v>1694</v>
      </c>
      <c r="G157" s="234"/>
      <c r="H157" s="279" t="s">
        <v>1755</v>
      </c>
      <c r="I157" s="279" t="s">
        <v>1696</v>
      </c>
      <c r="J157" s="279" t="s">
        <v>1756</v>
      </c>
      <c r="K157" s="275"/>
    </row>
    <row r="158" spans="2:11" ht="15" customHeight="1">
      <c r="B158" s="254"/>
      <c r="C158" s="279" t="s">
        <v>1757</v>
      </c>
      <c r="D158" s="234"/>
      <c r="E158" s="234"/>
      <c r="F158" s="280" t="s">
        <v>1694</v>
      </c>
      <c r="G158" s="234"/>
      <c r="H158" s="279" t="s">
        <v>1758</v>
      </c>
      <c r="I158" s="279" t="s">
        <v>1728</v>
      </c>
      <c r="J158" s="279"/>
      <c r="K158" s="275"/>
    </row>
    <row r="159" spans="2:11" ht="15" customHeight="1">
      <c r="B159" s="281"/>
      <c r="C159" s="263"/>
      <c r="D159" s="263"/>
      <c r="E159" s="263"/>
      <c r="F159" s="263"/>
      <c r="G159" s="263"/>
      <c r="H159" s="263"/>
      <c r="I159" s="263"/>
      <c r="J159" s="263"/>
      <c r="K159" s="282"/>
    </row>
    <row r="160" spans="2:11" ht="18.75" customHeight="1">
      <c r="B160" s="230"/>
      <c r="C160" s="234"/>
      <c r="D160" s="234"/>
      <c r="E160" s="234"/>
      <c r="F160" s="253"/>
      <c r="G160" s="234"/>
      <c r="H160" s="234"/>
      <c r="I160" s="234"/>
      <c r="J160" s="234"/>
      <c r="K160" s="230"/>
    </row>
    <row r="161" spans="2:11" ht="18.75" customHeight="1">
      <c r="B161" s="240"/>
      <c r="C161" s="240"/>
      <c r="D161" s="240"/>
      <c r="E161" s="240"/>
      <c r="F161" s="240"/>
      <c r="G161" s="240"/>
      <c r="H161" s="240"/>
      <c r="I161" s="240"/>
      <c r="J161" s="240"/>
      <c r="K161" s="240"/>
    </row>
    <row r="162" spans="2:11" ht="7.5" customHeight="1">
      <c r="B162" s="222"/>
      <c r="C162" s="223"/>
      <c r="D162" s="223"/>
      <c r="E162" s="223"/>
      <c r="F162" s="223"/>
      <c r="G162" s="223"/>
      <c r="H162" s="223"/>
      <c r="I162" s="223"/>
      <c r="J162" s="223"/>
      <c r="K162" s="224"/>
    </row>
    <row r="163" spans="2:11" ht="45" customHeight="1">
      <c r="B163" s="225"/>
      <c r="C163" s="348" t="s">
        <v>1759</v>
      </c>
      <c r="D163" s="348"/>
      <c r="E163" s="348"/>
      <c r="F163" s="348"/>
      <c r="G163" s="348"/>
      <c r="H163" s="348"/>
      <c r="I163" s="348"/>
      <c r="J163" s="348"/>
      <c r="K163" s="226"/>
    </row>
    <row r="164" spans="2:11" ht="17.25" customHeight="1">
      <c r="B164" s="225"/>
      <c r="C164" s="246" t="s">
        <v>1688</v>
      </c>
      <c r="D164" s="246"/>
      <c r="E164" s="246"/>
      <c r="F164" s="246" t="s">
        <v>1689</v>
      </c>
      <c r="G164" s="283"/>
      <c r="H164" s="284" t="s">
        <v>178</v>
      </c>
      <c r="I164" s="284" t="s">
        <v>61</v>
      </c>
      <c r="J164" s="246" t="s">
        <v>1690</v>
      </c>
      <c r="K164" s="226"/>
    </row>
    <row r="165" spans="2:11" ht="17.25" customHeight="1">
      <c r="B165" s="227"/>
      <c r="C165" s="248" t="s">
        <v>1691</v>
      </c>
      <c r="D165" s="248"/>
      <c r="E165" s="248"/>
      <c r="F165" s="249" t="s">
        <v>1692</v>
      </c>
      <c r="G165" s="285"/>
      <c r="H165" s="286"/>
      <c r="I165" s="286"/>
      <c r="J165" s="248" t="s">
        <v>1693</v>
      </c>
      <c r="K165" s="228"/>
    </row>
    <row r="166" spans="2:11" ht="5.25" customHeight="1">
      <c r="B166" s="254"/>
      <c r="C166" s="251"/>
      <c r="D166" s="251"/>
      <c r="E166" s="251"/>
      <c r="F166" s="251"/>
      <c r="G166" s="252"/>
      <c r="H166" s="251"/>
      <c r="I166" s="251"/>
      <c r="J166" s="251"/>
      <c r="K166" s="275"/>
    </row>
    <row r="167" spans="2:11" ht="15" customHeight="1">
      <c r="B167" s="254"/>
      <c r="C167" s="234" t="s">
        <v>1697</v>
      </c>
      <c r="D167" s="234"/>
      <c r="E167" s="234"/>
      <c r="F167" s="253" t="s">
        <v>1694</v>
      </c>
      <c r="G167" s="234"/>
      <c r="H167" s="234" t="s">
        <v>1733</v>
      </c>
      <c r="I167" s="234" t="s">
        <v>1696</v>
      </c>
      <c r="J167" s="234">
        <v>120</v>
      </c>
      <c r="K167" s="275"/>
    </row>
    <row r="168" spans="2:11" ht="15" customHeight="1">
      <c r="B168" s="254"/>
      <c r="C168" s="234" t="s">
        <v>1742</v>
      </c>
      <c r="D168" s="234"/>
      <c r="E168" s="234"/>
      <c r="F168" s="253" t="s">
        <v>1694</v>
      </c>
      <c r="G168" s="234"/>
      <c r="H168" s="234" t="s">
        <v>1743</v>
      </c>
      <c r="I168" s="234" t="s">
        <v>1696</v>
      </c>
      <c r="J168" s="234" t="s">
        <v>1744</v>
      </c>
      <c r="K168" s="275"/>
    </row>
    <row r="169" spans="2:11" ht="15" customHeight="1">
      <c r="B169" s="254"/>
      <c r="C169" s="234" t="s">
        <v>92</v>
      </c>
      <c r="D169" s="234"/>
      <c r="E169" s="234"/>
      <c r="F169" s="253" t="s">
        <v>1694</v>
      </c>
      <c r="G169" s="234"/>
      <c r="H169" s="234" t="s">
        <v>1760</v>
      </c>
      <c r="I169" s="234" t="s">
        <v>1696</v>
      </c>
      <c r="J169" s="234" t="s">
        <v>1744</v>
      </c>
      <c r="K169" s="275"/>
    </row>
    <row r="170" spans="2:11" ht="15" customHeight="1">
      <c r="B170" s="254"/>
      <c r="C170" s="234" t="s">
        <v>1699</v>
      </c>
      <c r="D170" s="234"/>
      <c r="E170" s="234"/>
      <c r="F170" s="253" t="s">
        <v>1700</v>
      </c>
      <c r="G170" s="234"/>
      <c r="H170" s="234" t="s">
        <v>1760</v>
      </c>
      <c r="I170" s="234" t="s">
        <v>1696</v>
      </c>
      <c r="J170" s="234">
        <v>50</v>
      </c>
      <c r="K170" s="275"/>
    </row>
    <row r="171" spans="2:11" ht="15" customHeight="1">
      <c r="B171" s="254"/>
      <c r="C171" s="234" t="s">
        <v>1702</v>
      </c>
      <c r="D171" s="234"/>
      <c r="E171" s="234"/>
      <c r="F171" s="253" t="s">
        <v>1694</v>
      </c>
      <c r="G171" s="234"/>
      <c r="H171" s="234" t="s">
        <v>1760</v>
      </c>
      <c r="I171" s="234" t="s">
        <v>1704</v>
      </c>
      <c r="J171" s="234"/>
      <c r="K171" s="275"/>
    </row>
    <row r="172" spans="2:11" ht="15" customHeight="1">
      <c r="B172" s="254"/>
      <c r="C172" s="234" t="s">
        <v>1713</v>
      </c>
      <c r="D172" s="234"/>
      <c r="E172" s="234"/>
      <c r="F172" s="253" t="s">
        <v>1700</v>
      </c>
      <c r="G172" s="234"/>
      <c r="H172" s="234" t="s">
        <v>1760</v>
      </c>
      <c r="I172" s="234" t="s">
        <v>1696</v>
      </c>
      <c r="J172" s="234">
        <v>50</v>
      </c>
      <c r="K172" s="275"/>
    </row>
    <row r="173" spans="2:11" ht="15" customHeight="1">
      <c r="B173" s="254"/>
      <c r="C173" s="234" t="s">
        <v>1721</v>
      </c>
      <c r="D173" s="234"/>
      <c r="E173" s="234"/>
      <c r="F173" s="253" t="s">
        <v>1700</v>
      </c>
      <c r="G173" s="234"/>
      <c r="H173" s="234" t="s">
        <v>1760</v>
      </c>
      <c r="I173" s="234" t="s">
        <v>1696</v>
      </c>
      <c r="J173" s="234">
        <v>50</v>
      </c>
      <c r="K173" s="275"/>
    </row>
    <row r="174" spans="2:11" ht="15" customHeight="1">
      <c r="B174" s="254"/>
      <c r="C174" s="234" t="s">
        <v>1719</v>
      </c>
      <c r="D174" s="234"/>
      <c r="E174" s="234"/>
      <c r="F174" s="253" t="s">
        <v>1700</v>
      </c>
      <c r="G174" s="234"/>
      <c r="H174" s="234" t="s">
        <v>1760</v>
      </c>
      <c r="I174" s="234" t="s">
        <v>1696</v>
      </c>
      <c r="J174" s="234">
        <v>50</v>
      </c>
      <c r="K174" s="275"/>
    </row>
    <row r="175" spans="2:11" ht="15" customHeight="1">
      <c r="B175" s="254"/>
      <c r="C175" s="234" t="s">
        <v>177</v>
      </c>
      <c r="D175" s="234"/>
      <c r="E175" s="234"/>
      <c r="F175" s="253" t="s">
        <v>1694</v>
      </c>
      <c r="G175" s="234"/>
      <c r="H175" s="234" t="s">
        <v>1761</v>
      </c>
      <c r="I175" s="234" t="s">
        <v>1762</v>
      </c>
      <c r="J175" s="234"/>
      <c r="K175" s="275"/>
    </row>
    <row r="176" spans="2:11" ht="15" customHeight="1">
      <c r="B176" s="254"/>
      <c r="C176" s="234" t="s">
        <v>61</v>
      </c>
      <c r="D176" s="234"/>
      <c r="E176" s="234"/>
      <c r="F176" s="253" t="s">
        <v>1694</v>
      </c>
      <c r="G176" s="234"/>
      <c r="H176" s="234" t="s">
        <v>1763</v>
      </c>
      <c r="I176" s="234" t="s">
        <v>1764</v>
      </c>
      <c r="J176" s="234">
        <v>1</v>
      </c>
      <c r="K176" s="275"/>
    </row>
    <row r="177" spans="2:11" ht="15" customHeight="1">
      <c r="B177" s="254"/>
      <c r="C177" s="234" t="s">
        <v>57</v>
      </c>
      <c r="D177" s="234"/>
      <c r="E177" s="234"/>
      <c r="F177" s="253" t="s">
        <v>1694</v>
      </c>
      <c r="G177" s="234"/>
      <c r="H177" s="234" t="s">
        <v>1765</v>
      </c>
      <c r="I177" s="234" t="s">
        <v>1696</v>
      </c>
      <c r="J177" s="234">
        <v>20</v>
      </c>
      <c r="K177" s="275"/>
    </row>
    <row r="178" spans="2:11" ht="15" customHeight="1">
      <c r="B178" s="254"/>
      <c r="C178" s="234" t="s">
        <v>178</v>
      </c>
      <c r="D178" s="234"/>
      <c r="E178" s="234"/>
      <c r="F178" s="253" t="s">
        <v>1694</v>
      </c>
      <c r="G178" s="234"/>
      <c r="H178" s="234" t="s">
        <v>1766</v>
      </c>
      <c r="I178" s="234" t="s">
        <v>1696</v>
      </c>
      <c r="J178" s="234">
        <v>255</v>
      </c>
      <c r="K178" s="275"/>
    </row>
    <row r="179" spans="2:11" ht="15" customHeight="1">
      <c r="B179" s="254"/>
      <c r="C179" s="234" t="s">
        <v>179</v>
      </c>
      <c r="D179" s="234"/>
      <c r="E179" s="234"/>
      <c r="F179" s="253" t="s">
        <v>1694</v>
      </c>
      <c r="G179" s="234"/>
      <c r="H179" s="234" t="s">
        <v>1659</v>
      </c>
      <c r="I179" s="234" t="s">
        <v>1696</v>
      </c>
      <c r="J179" s="234">
        <v>10</v>
      </c>
      <c r="K179" s="275"/>
    </row>
    <row r="180" spans="2:11" ht="15" customHeight="1">
      <c r="B180" s="254"/>
      <c r="C180" s="234" t="s">
        <v>180</v>
      </c>
      <c r="D180" s="234"/>
      <c r="E180" s="234"/>
      <c r="F180" s="253" t="s">
        <v>1694</v>
      </c>
      <c r="G180" s="234"/>
      <c r="H180" s="234" t="s">
        <v>1767</v>
      </c>
      <c r="I180" s="234" t="s">
        <v>1728</v>
      </c>
      <c r="J180" s="234"/>
      <c r="K180" s="275"/>
    </row>
    <row r="181" spans="2:11" ht="15" customHeight="1">
      <c r="B181" s="254"/>
      <c r="C181" s="234" t="s">
        <v>1768</v>
      </c>
      <c r="D181" s="234"/>
      <c r="E181" s="234"/>
      <c r="F181" s="253" t="s">
        <v>1694</v>
      </c>
      <c r="G181" s="234"/>
      <c r="H181" s="234" t="s">
        <v>1769</v>
      </c>
      <c r="I181" s="234" t="s">
        <v>1728</v>
      </c>
      <c r="J181" s="234"/>
      <c r="K181" s="275"/>
    </row>
    <row r="182" spans="2:11" ht="15" customHeight="1">
      <c r="B182" s="254"/>
      <c r="C182" s="234" t="s">
        <v>1757</v>
      </c>
      <c r="D182" s="234"/>
      <c r="E182" s="234"/>
      <c r="F182" s="253" t="s">
        <v>1694</v>
      </c>
      <c r="G182" s="234"/>
      <c r="H182" s="234" t="s">
        <v>1770</v>
      </c>
      <c r="I182" s="234" t="s">
        <v>1728</v>
      </c>
      <c r="J182" s="234"/>
      <c r="K182" s="275"/>
    </row>
    <row r="183" spans="2:11" ht="15" customHeight="1">
      <c r="B183" s="254"/>
      <c r="C183" s="234" t="s">
        <v>182</v>
      </c>
      <c r="D183" s="234"/>
      <c r="E183" s="234"/>
      <c r="F183" s="253" t="s">
        <v>1700</v>
      </c>
      <c r="G183" s="234"/>
      <c r="H183" s="234" t="s">
        <v>1771</v>
      </c>
      <c r="I183" s="234" t="s">
        <v>1696</v>
      </c>
      <c r="J183" s="234">
        <v>50</v>
      </c>
      <c r="K183" s="275"/>
    </row>
    <row r="184" spans="2:11" ht="15" customHeight="1">
      <c r="B184" s="254"/>
      <c r="C184" s="234" t="s">
        <v>1772</v>
      </c>
      <c r="D184" s="234"/>
      <c r="E184" s="234"/>
      <c r="F184" s="253" t="s">
        <v>1700</v>
      </c>
      <c r="G184" s="234"/>
      <c r="H184" s="234" t="s">
        <v>1773</v>
      </c>
      <c r="I184" s="234" t="s">
        <v>1774</v>
      </c>
      <c r="J184" s="234"/>
      <c r="K184" s="275"/>
    </row>
    <row r="185" spans="2:11" ht="15" customHeight="1">
      <c r="B185" s="254"/>
      <c r="C185" s="234" t="s">
        <v>1775</v>
      </c>
      <c r="D185" s="234"/>
      <c r="E185" s="234"/>
      <c r="F185" s="253" t="s">
        <v>1700</v>
      </c>
      <c r="G185" s="234"/>
      <c r="H185" s="234" t="s">
        <v>1776</v>
      </c>
      <c r="I185" s="234" t="s">
        <v>1774</v>
      </c>
      <c r="J185" s="234"/>
      <c r="K185" s="275"/>
    </row>
    <row r="186" spans="2:11" ht="15" customHeight="1">
      <c r="B186" s="254"/>
      <c r="C186" s="234" t="s">
        <v>1777</v>
      </c>
      <c r="D186" s="234"/>
      <c r="E186" s="234"/>
      <c r="F186" s="253" t="s">
        <v>1700</v>
      </c>
      <c r="G186" s="234"/>
      <c r="H186" s="234" t="s">
        <v>1778</v>
      </c>
      <c r="I186" s="234" t="s">
        <v>1774</v>
      </c>
      <c r="J186" s="234"/>
      <c r="K186" s="275"/>
    </row>
    <row r="187" spans="2:11" ht="15" customHeight="1">
      <c r="B187" s="254"/>
      <c r="C187" s="287" t="s">
        <v>1779</v>
      </c>
      <c r="D187" s="234"/>
      <c r="E187" s="234"/>
      <c r="F187" s="253" t="s">
        <v>1700</v>
      </c>
      <c r="G187" s="234"/>
      <c r="H187" s="234" t="s">
        <v>1780</v>
      </c>
      <c r="I187" s="234" t="s">
        <v>1781</v>
      </c>
      <c r="J187" s="288" t="s">
        <v>1782</v>
      </c>
      <c r="K187" s="275"/>
    </row>
    <row r="188" spans="2:11" ht="15" customHeight="1">
      <c r="B188" s="254"/>
      <c r="C188" s="239" t="s">
        <v>46</v>
      </c>
      <c r="D188" s="234"/>
      <c r="E188" s="234"/>
      <c r="F188" s="253" t="s">
        <v>1694</v>
      </c>
      <c r="G188" s="234"/>
      <c r="H188" s="230" t="s">
        <v>1783</v>
      </c>
      <c r="I188" s="234" t="s">
        <v>1784</v>
      </c>
      <c r="J188" s="234"/>
      <c r="K188" s="275"/>
    </row>
    <row r="189" spans="2:11" ht="15" customHeight="1">
      <c r="B189" s="254"/>
      <c r="C189" s="239" t="s">
        <v>1785</v>
      </c>
      <c r="D189" s="234"/>
      <c r="E189" s="234"/>
      <c r="F189" s="253" t="s">
        <v>1694</v>
      </c>
      <c r="G189" s="234"/>
      <c r="H189" s="234" t="s">
        <v>1786</v>
      </c>
      <c r="I189" s="234" t="s">
        <v>1728</v>
      </c>
      <c r="J189" s="234"/>
      <c r="K189" s="275"/>
    </row>
    <row r="190" spans="2:11" ht="15" customHeight="1">
      <c r="B190" s="254"/>
      <c r="C190" s="239" t="s">
        <v>1787</v>
      </c>
      <c r="D190" s="234"/>
      <c r="E190" s="234"/>
      <c r="F190" s="253" t="s">
        <v>1694</v>
      </c>
      <c r="G190" s="234"/>
      <c r="H190" s="234" t="s">
        <v>1788</v>
      </c>
      <c r="I190" s="234" t="s">
        <v>1728</v>
      </c>
      <c r="J190" s="234"/>
      <c r="K190" s="275"/>
    </row>
    <row r="191" spans="2:11" ht="15" customHeight="1">
      <c r="B191" s="254"/>
      <c r="C191" s="239" t="s">
        <v>1789</v>
      </c>
      <c r="D191" s="234"/>
      <c r="E191" s="234"/>
      <c r="F191" s="253" t="s">
        <v>1700</v>
      </c>
      <c r="G191" s="234"/>
      <c r="H191" s="234" t="s">
        <v>1790</v>
      </c>
      <c r="I191" s="234" t="s">
        <v>1728</v>
      </c>
      <c r="J191" s="234"/>
      <c r="K191" s="275"/>
    </row>
    <row r="192" spans="2:11" ht="15" customHeight="1">
      <c r="B192" s="281"/>
      <c r="C192" s="289"/>
      <c r="D192" s="263"/>
      <c r="E192" s="263"/>
      <c r="F192" s="263"/>
      <c r="G192" s="263"/>
      <c r="H192" s="263"/>
      <c r="I192" s="263"/>
      <c r="J192" s="263"/>
      <c r="K192" s="282"/>
    </row>
    <row r="193" spans="2:11" ht="18.75" customHeight="1">
      <c r="B193" s="230"/>
      <c r="C193" s="234"/>
      <c r="D193" s="234"/>
      <c r="E193" s="234"/>
      <c r="F193" s="253"/>
      <c r="G193" s="234"/>
      <c r="H193" s="234"/>
      <c r="I193" s="234"/>
      <c r="J193" s="234"/>
      <c r="K193" s="230"/>
    </row>
    <row r="194" spans="2:11" ht="18.75" customHeight="1">
      <c r="B194" s="230"/>
      <c r="C194" s="234"/>
      <c r="D194" s="234"/>
      <c r="E194" s="234"/>
      <c r="F194" s="253"/>
      <c r="G194" s="234"/>
      <c r="H194" s="234"/>
      <c r="I194" s="234"/>
      <c r="J194" s="234"/>
      <c r="K194" s="230"/>
    </row>
    <row r="195" spans="2:11" ht="18.75" customHeight="1">
      <c r="B195" s="240"/>
      <c r="C195" s="240"/>
      <c r="D195" s="240"/>
      <c r="E195" s="240"/>
      <c r="F195" s="240"/>
      <c r="G195" s="240"/>
      <c r="H195" s="240"/>
      <c r="I195" s="240"/>
      <c r="J195" s="240"/>
      <c r="K195" s="240"/>
    </row>
    <row r="196" spans="2:11">
      <c r="B196" s="222"/>
      <c r="C196" s="223"/>
      <c r="D196" s="223"/>
      <c r="E196" s="223"/>
      <c r="F196" s="223"/>
      <c r="G196" s="223"/>
      <c r="H196" s="223"/>
      <c r="I196" s="223"/>
      <c r="J196" s="223"/>
      <c r="K196" s="224"/>
    </row>
    <row r="197" spans="2:11" ht="22.2">
      <c r="B197" s="225"/>
      <c r="C197" s="348" t="s">
        <v>1791</v>
      </c>
      <c r="D197" s="348"/>
      <c r="E197" s="348"/>
      <c r="F197" s="348"/>
      <c r="G197" s="348"/>
      <c r="H197" s="348"/>
      <c r="I197" s="348"/>
      <c r="J197" s="348"/>
      <c r="K197" s="226"/>
    </row>
    <row r="198" spans="2:11" ht="25.5" customHeight="1">
      <c r="B198" s="225"/>
      <c r="C198" s="290" t="s">
        <v>1792</v>
      </c>
      <c r="D198" s="290"/>
      <c r="E198" s="290"/>
      <c r="F198" s="290" t="s">
        <v>1793</v>
      </c>
      <c r="G198" s="291"/>
      <c r="H198" s="354" t="s">
        <v>1794</v>
      </c>
      <c r="I198" s="354"/>
      <c r="J198" s="354"/>
      <c r="K198" s="226"/>
    </row>
    <row r="199" spans="2:11" ht="5.25" customHeight="1">
      <c r="B199" s="254"/>
      <c r="C199" s="251"/>
      <c r="D199" s="251"/>
      <c r="E199" s="251"/>
      <c r="F199" s="251"/>
      <c r="G199" s="234"/>
      <c r="H199" s="251"/>
      <c r="I199" s="251"/>
      <c r="J199" s="251"/>
      <c r="K199" s="275"/>
    </row>
    <row r="200" spans="2:11" ht="15" customHeight="1">
      <c r="B200" s="254"/>
      <c r="C200" s="234" t="s">
        <v>1784</v>
      </c>
      <c r="D200" s="234"/>
      <c r="E200" s="234"/>
      <c r="F200" s="253" t="s">
        <v>47</v>
      </c>
      <c r="G200" s="234"/>
      <c r="H200" s="350" t="s">
        <v>1795</v>
      </c>
      <c r="I200" s="350"/>
      <c r="J200" s="350"/>
      <c r="K200" s="275"/>
    </row>
    <row r="201" spans="2:11" ht="15" customHeight="1">
      <c r="B201" s="254"/>
      <c r="C201" s="260"/>
      <c r="D201" s="234"/>
      <c r="E201" s="234"/>
      <c r="F201" s="253" t="s">
        <v>48</v>
      </c>
      <c r="G201" s="234"/>
      <c r="H201" s="350" t="s">
        <v>1796</v>
      </c>
      <c r="I201" s="350"/>
      <c r="J201" s="350"/>
      <c r="K201" s="275"/>
    </row>
    <row r="202" spans="2:11" ht="15" customHeight="1">
      <c r="B202" s="254"/>
      <c r="C202" s="260"/>
      <c r="D202" s="234"/>
      <c r="E202" s="234"/>
      <c r="F202" s="253" t="s">
        <v>51</v>
      </c>
      <c r="G202" s="234"/>
      <c r="H202" s="350" t="s">
        <v>1797</v>
      </c>
      <c r="I202" s="350"/>
      <c r="J202" s="350"/>
      <c r="K202" s="275"/>
    </row>
    <row r="203" spans="2:11" ht="15" customHeight="1">
      <c r="B203" s="254"/>
      <c r="C203" s="234"/>
      <c r="D203" s="234"/>
      <c r="E203" s="234"/>
      <c r="F203" s="253" t="s">
        <v>49</v>
      </c>
      <c r="G203" s="234"/>
      <c r="H203" s="350" t="s">
        <v>1798</v>
      </c>
      <c r="I203" s="350"/>
      <c r="J203" s="350"/>
      <c r="K203" s="275"/>
    </row>
    <row r="204" spans="2:11" ht="15" customHeight="1">
      <c r="B204" s="254"/>
      <c r="C204" s="234"/>
      <c r="D204" s="234"/>
      <c r="E204" s="234"/>
      <c r="F204" s="253" t="s">
        <v>50</v>
      </c>
      <c r="G204" s="234"/>
      <c r="H204" s="350" t="s">
        <v>1799</v>
      </c>
      <c r="I204" s="350"/>
      <c r="J204" s="350"/>
      <c r="K204" s="275"/>
    </row>
    <row r="205" spans="2:11" ht="15" customHeight="1">
      <c r="B205" s="254"/>
      <c r="C205" s="234"/>
      <c r="D205" s="234"/>
      <c r="E205" s="234"/>
      <c r="F205" s="253"/>
      <c r="G205" s="234"/>
      <c r="H205" s="234"/>
      <c r="I205" s="234"/>
      <c r="J205" s="234"/>
      <c r="K205" s="275"/>
    </row>
    <row r="206" spans="2:11" ht="15" customHeight="1">
      <c r="B206" s="254"/>
      <c r="C206" s="234" t="s">
        <v>1740</v>
      </c>
      <c r="D206" s="234"/>
      <c r="E206" s="234"/>
      <c r="F206" s="253" t="s">
        <v>88</v>
      </c>
      <c r="G206" s="234"/>
      <c r="H206" s="350" t="s">
        <v>1800</v>
      </c>
      <c r="I206" s="350"/>
      <c r="J206" s="350"/>
      <c r="K206" s="275"/>
    </row>
    <row r="207" spans="2:11" ht="15" customHeight="1">
      <c r="B207" s="254"/>
      <c r="C207" s="260"/>
      <c r="D207" s="234"/>
      <c r="E207" s="234"/>
      <c r="F207" s="253" t="s">
        <v>1640</v>
      </c>
      <c r="G207" s="234"/>
      <c r="H207" s="350" t="s">
        <v>1641</v>
      </c>
      <c r="I207" s="350"/>
      <c r="J207" s="350"/>
      <c r="K207" s="275"/>
    </row>
    <row r="208" spans="2:11" ht="15" customHeight="1">
      <c r="B208" s="254"/>
      <c r="C208" s="234"/>
      <c r="D208" s="234"/>
      <c r="E208" s="234"/>
      <c r="F208" s="253" t="s">
        <v>1638</v>
      </c>
      <c r="G208" s="234"/>
      <c r="H208" s="350" t="s">
        <v>1801</v>
      </c>
      <c r="I208" s="350"/>
      <c r="J208" s="350"/>
      <c r="K208" s="275"/>
    </row>
    <row r="209" spans="2:11" ht="15" customHeight="1">
      <c r="B209" s="292"/>
      <c r="C209" s="260"/>
      <c r="D209" s="260"/>
      <c r="E209" s="260"/>
      <c r="F209" s="253" t="s">
        <v>81</v>
      </c>
      <c r="G209" s="239"/>
      <c r="H209" s="349" t="s">
        <v>1642</v>
      </c>
      <c r="I209" s="349"/>
      <c r="J209" s="349"/>
      <c r="K209" s="293"/>
    </row>
    <row r="210" spans="2:11" ht="15" customHeight="1">
      <c r="B210" s="292"/>
      <c r="C210" s="260"/>
      <c r="D210" s="260"/>
      <c r="E210" s="260"/>
      <c r="F210" s="253" t="s">
        <v>1643</v>
      </c>
      <c r="G210" s="239"/>
      <c r="H210" s="349" t="s">
        <v>261</v>
      </c>
      <c r="I210" s="349"/>
      <c r="J210" s="349"/>
      <c r="K210" s="293"/>
    </row>
    <row r="211" spans="2:11" ht="15" customHeight="1">
      <c r="B211" s="292"/>
      <c r="C211" s="260"/>
      <c r="D211" s="260"/>
      <c r="E211" s="260"/>
      <c r="F211" s="294"/>
      <c r="G211" s="239"/>
      <c r="H211" s="295"/>
      <c r="I211" s="295"/>
      <c r="J211" s="295"/>
      <c r="K211" s="293"/>
    </row>
    <row r="212" spans="2:11" ht="15" customHeight="1">
      <c r="B212" s="292"/>
      <c r="C212" s="234" t="s">
        <v>1764</v>
      </c>
      <c r="D212" s="260"/>
      <c r="E212" s="260"/>
      <c r="F212" s="253">
        <v>1</v>
      </c>
      <c r="G212" s="239"/>
      <c r="H212" s="349" t="s">
        <v>1802</v>
      </c>
      <c r="I212" s="349"/>
      <c r="J212" s="349"/>
      <c r="K212" s="293"/>
    </row>
    <row r="213" spans="2:11" ht="15" customHeight="1">
      <c r="B213" s="292"/>
      <c r="C213" s="260"/>
      <c r="D213" s="260"/>
      <c r="E213" s="260"/>
      <c r="F213" s="253">
        <v>2</v>
      </c>
      <c r="G213" s="239"/>
      <c r="H213" s="349" t="s">
        <v>1803</v>
      </c>
      <c r="I213" s="349"/>
      <c r="J213" s="349"/>
      <c r="K213" s="293"/>
    </row>
    <row r="214" spans="2:11" ht="15" customHeight="1">
      <c r="B214" s="292"/>
      <c r="C214" s="260"/>
      <c r="D214" s="260"/>
      <c r="E214" s="260"/>
      <c r="F214" s="253">
        <v>3</v>
      </c>
      <c r="G214" s="239"/>
      <c r="H214" s="349" t="s">
        <v>1804</v>
      </c>
      <c r="I214" s="349"/>
      <c r="J214" s="349"/>
      <c r="K214" s="293"/>
    </row>
    <row r="215" spans="2:11" ht="15" customHeight="1">
      <c r="B215" s="292"/>
      <c r="C215" s="260"/>
      <c r="D215" s="260"/>
      <c r="E215" s="260"/>
      <c r="F215" s="253">
        <v>4</v>
      </c>
      <c r="G215" s="239"/>
      <c r="H215" s="349" t="s">
        <v>1805</v>
      </c>
      <c r="I215" s="349"/>
      <c r="J215" s="349"/>
      <c r="K215" s="293"/>
    </row>
    <row r="216" spans="2:11" ht="12.75" customHeight="1">
      <c r="B216" s="296"/>
      <c r="C216" s="297"/>
      <c r="D216" s="297"/>
      <c r="E216" s="297"/>
      <c r="F216" s="297"/>
      <c r="G216" s="297"/>
      <c r="H216" s="297"/>
      <c r="I216" s="297"/>
      <c r="J216" s="297"/>
      <c r="K216" s="298"/>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801"/>
  <sheetViews>
    <sheetView showGridLines="0" workbookViewId="0">
      <pane ySplit="1" topLeftCell="A730" activePane="bottomLeft" state="frozen"/>
      <selection pane="bottomLeft" activeCell="W742" sqref="W742"/>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93</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ht="13.2">
      <c r="B8" s="29"/>
      <c r="C8" s="30"/>
      <c r="D8" s="37" t="s">
        <v>162</v>
      </c>
      <c r="E8" s="30"/>
      <c r="F8" s="30"/>
      <c r="G8" s="30"/>
      <c r="H8" s="30"/>
      <c r="I8" s="30"/>
      <c r="J8" s="30"/>
      <c r="K8" s="32"/>
    </row>
    <row r="9" spans="1:70" s="1" customFormat="1" ht="16.5" customHeight="1">
      <c r="B9" s="40"/>
      <c r="C9" s="41"/>
      <c r="D9" s="41"/>
      <c r="E9" s="343" t="s">
        <v>266</v>
      </c>
      <c r="F9" s="346"/>
      <c r="G9" s="346"/>
      <c r="H9" s="346"/>
      <c r="I9" s="41"/>
      <c r="J9" s="41"/>
      <c r="K9" s="44"/>
    </row>
    <row r="10" spans="1:70" s="1" customFormat="1" ht="13.2">
      <c r="B10" s="40"/>
      <c r="C10" s="41"/>
      <c r="D10" s="37" t="s">
        <v>267</v>
      </c>
      <c r="E10" s="41"/>
      <c r="F10" s="41"/>
      <c r="G10" s="41"/>
      <c r="H10" s="41"/>
      <c r="I10" s="41"/>
      <c r="J10" s="41"/>
      <c r="K10" s="44"/>
    </row>
    <row r="11" spans="1:70" s="1" customFormat="1" ht="36.9" customHeight="1">
      <c r="B11" s="40"/>
      <c r="C11" s="41"/>
      <c r="D11" s="41"/>
      <c r="E11" s="345" t="s">
        <v>268</v>
      </c>
      <c r="F11" s="346"/>
      <c r="G11" s="346"/>
      <c r="H11" s="346"/>
      <c r="I11" s="41"/>
      <c r="J11" s="41"/>
      <c r="K11" s="44"/>
    </row>
    <row r="12" spans="1:70" s="1" customFormat="1">
      <c r="B12" s="40"/>
      <c r="C12" s="41"/>
      <c r="D12" s="41"/>
      <c r="E12" s="41"/>
      <c r="F12" s="41"/>
      <c r="G12" s="41"/>
      <c r="H12" s="41"/>
      <c r="I12" s="41"/>
      <c r="J12" s="41"/>
      <c r="K12" s="44"/>
    </row>
    <row r="13" spans="1:70" s="1" customFormat="1" ht="14.4" customHeight="1">
      <c r="B13" s="40"/>
      <c r="C13" s="41"/>
      <c r="D13" s="37" t="s">
        <v>19</v>
      </c>
      <c r="E13" s="41"/>
      <c r="F13" s="35" t="s">
        <v>20</v>
      </c>
      <c r="G13" s="41"/>
      <c r="H13" s="41"/>
      <c r="I13" s="37" t="s">
        <v>21</v>
      </c>
      <c r="J13" s="35" t="s">
        <v>5</v>
      </c>
      <c r="K13" s="44"/>
    </row>
    <row r="14" spans="1:70" s="1" customFormat="1" ht="14.4" customHeight="1">
      <c r="B14" s="40"/>
      <c r="C14" s="41"/>
      <c r="D14" s="37" t="s">
        <v>23</v>
      </c>
      <c r="E14" s="41"/>
      <c r="F14" s="35" t="s">
        <v>24</v>
      </c>
      <c r="G14" s="41"/>
      <c r="H14" s="41"/>
      <c r="I14" s="37" t="s">
        <v>25</v>
      </c>
      <c r="J14" s="108" t="str">
        <f>'Rekapitulace stavby'!AN8</f>
        <v>24. 2. 2018</v>
      </c>
      <c r="K14" s="44"/>
    </row>
    <row r="15" spans="1:70" s="1" customFormat="1" ht="10.8" customHeight="1">
      <c r="B15" s="40"/>
      <c r="C15" s="41"/>
      <c r="D15" s="41"/>
      <c r="E15" s="41"/>
      <c r="F15" s="41"/>
      <c r="G15" s="41"/>
      <c r="H15" s="41"/>
      <c r="I15" s="41"/>
      <c r="J15" s="41"/>
      <c r="K15" s="44"/>
    </row>
    <row r="16" spans="1:70" s="1" customFormat="1" ht="14.4" customHeight="1">
      <c r="B16" s="40"/>
      <c r="C16" s="41"/>
      <c r="D16" s="37" t="s">
        <v>31</v>
      </c>
      <c r="E16" s="41"/>
      <c r="F16" s="41"/>
      <c r="G16" s="41"/>
      <c r="H16" s="41"/>
      <c r="I16" s="37" t="s">
        <v>32</v>
      </c>
      <c r="J16" s="35" t="s">
        <v>5</v>
      </c>
      <c r="K16" s="44"/>
    </row>
    <row r="17" spans="2:11" s="1" customFormat="1" ht="18" customHeight="1">
      <c r="B17" s="40"/>
      <c r="C17" s="41"/>
      <c r="D17" s="41"/>
      <c r="E17" s="35" t="s">
        <v>33</v>
      </c>
      <c r="F17" s="41"/>
      <c r="G17" s="41"/>
      <c r="H17" s="41"/>
      <c r="I17" s="37" t="s">
        <v>34</v>
      </c>
      <c r="J17" s="35" t="s">
        <v>5</v>
      </c>
      <c r="K17" s="44"/>
    </row>
    <row r="18" spans="2:11" s="1" customFormat="1" ht="6.9" customHeight="1">
      <c r="B18" s="40"/>
      <c r="C18" s="41"/>
      <c r="D18" s="41"/>
      <c r="E18" s="41"/>
      <c r="F18" s="41"/>
      <c r="G18" s="41"/>
      <c r="H18" s="41"/>
      <c r="I18" s="41"/>
      <c r="J18" s="41"/>
      <c r="K18" s="44"/>
    </row>
    <row r="19" spans="2:11" s="1" customFormat="1" ht="14.4" customHeight="1">
      <c r="B19" s="40"/>
      <c r="C19" s="41"/>
      <c r="D19" s="37" t="s">
        <v>35</v>
      </c>
      <c r="E19" s="41"/>
      <c r="F19" s="41"/>
      <c r="G19" s="41"/>
      <c r="H19" s="41"/>
      <c r="I19" s="37" t="s">
        <v>32</v>
      </c>
      <c r="J19" s="35" t="s">
        <v>5</v>
      </c>
      <c r="K19" s="44"/>
    </row>
    <row r="20" spans="2:11" s="1" customFormat="1" ht="18" customHeight="1">
      <c r="B20" s="40"/>
      <c r="C20" s="41"/>
      <c r="D20" s="41"/>
      <c r="E20" s="35" t="s">
        <v>36</v>
      </c>
      <c r="F20" s="41"/>
      <c r="G20" s="41"/>
      <c r="H20" s="41"/>
      <c r="I20" s="37" t="s">
        <v>34</v>
      </c>
      <c r="J20" s="35" t="s">
        <v>5</v>
      </c>
      <c r="K20" s="44"/>
    </row>
    <row r="21" spans="2:11" s="1" customFormat="1" ht="6.9" customHeight="1">
      <c r="B21" s="40"/>
      <c r="C21" s="41"/>
      <c r="D21" s="41"/>
      <c r="E21" s="41"/>
      <c r="F21" s="41"/>
      <c r="G21" s="41"/>
      <c r="H21" s="41"/>
      <c r="I21" s="41"/>
      <c r="J21" s="41"/>
      <c r="K21" s="44"/>
    </row>
    <row r="22" spans="2:11" s="1" customFormat="1" ht="14.4" customHeight="1">
      <c r="B22" s="40"/>
      <c r="C22" s="41"/>
      <c r="D22" s="37" t="s">
        <v>37</v>
      </c>
      <c r="E22" s="41"/>
      <c r="F22" s="41"/>
      <c r="G22" s="41"/>
      <c r="H22" s="41"/>
      <c r="I22" s="37" t="s">
        <v>32</v>
      </c>
      <c r="J22" s="35" t="s">
        <v>5</v>
      </c>
      <c r="K22" s="44"/>
    </row>
    <row r="23" spans="2:11" s="1" customFormat="1" ht="18" customHeight="1">
      <c r="B23" s="40"/>
      <c r="C23" s="41"/>
      <c r="D23" s="41"/>
      <c r="E23" s="35" t="s">
        <v>38</v>
      </c>
      <c r="F23" s="41"/>
      <c r="G23" s="41"/>
      <c r="H23" s="41"/>
      <c r="I23" s="37" t="s">
        <v>34</v>
      </c>
      <c r="J23" s="35" t="s">
        <v>5</v>
      </c>
      <c r="K23" s="44"/>
    </row>
    <row r="24" spans="2:11" s="1" customFormat="1" ht="6.9" customHeight="1">
      <c r="B24" s="40"/>
      <c r="C24" s="41"/>
      <c r="D24" s="41"/>
      <c r="E24" s="41"/>
      <c r="F24" s="41"/>
      <c r="G24" s="41"/>
      <c r="H24" s="41"/>
      <c r="I24" s="41"/>
      <c r="J24" s="41"/>
      <c r="K24" s="44"/>
    </row>
    <row r="25" spans="2:11" s="1" customFormat="1" ht="14.4" customHeight="1">
      <c r="B25" s="40"/>
      <c r="C25" s="41"/>
      <c r="D25" s="37" t="s">
        <v>40</v>
      </c>
      <c r="E25" s="41"/>
      <c r="F25" s="41"/>
      <c r="G25" s="41"/>
      <c r="H25" s="41"/>
      <c r="I25" s="41"/>
      <c r="J25" s="41"/>
      <c r="K25" s="44"/>
    </row>
    <row r="26" spans="2:11" s="7" customFormat="1" ht="114" customHeight="1">
      <c r="B26" s="109"/>
      <c r="C26" s="110"/>
      <c r="D26" s="110"/>
      <c r="E26" s="303" t="s">
        <v>41</v>
      </c>
      <c r="F26" s="303"/>
      <c r="G26" s="303"/>
      <c r="H26" s="303"/>
      <c r="I26" s="110"/>
      <c r="J26" s="110"/>
      <c r="K26" s="111"/>
    </row>
    <row r="27" spans="2:11" s="1" customFormat="1" ht="6.9" customHeight="1">
      <c r="B27" s="40"/>
      <c r="C27" s="41"/>
      <c r="D27" s="41"/>
      <c r="E27" s="41"/>
      <c r="F27" s="41"/>
      <c r="G27" s="41"/>
      <c r="H27" s="41"/>
      <c r="I27" s="41"/>
      <c r="J27" s="41"/>
      <c r="K27" s="44"/>
    </row>
    <row r="28" spans="2:11" s="1" customFormat="1" ht="6.9" customHeight="1">
      <c r="B28" s="40"/>
      <c r="C28" s="41"/>
      <c r="D28" s="67"/>
      <c r="E28" s="67"/>
      <c r="F28" s="67"/>
      <c r="G28" s="67"/>
      <c r="H28" s="67"/>
      <c r="I28" s="67"/>
      <c r="J28" s="67"/>
      <c r="K28" s="112"/>
    </row>
    <row r="29" spans="2:11" s="1" customFormat="1" ht="25.35" customHeight="1">
      <c r="B29" s="40"/>
      <c r="C29" s="41"/>
      <c r="D29" s="113" t="s">
        <v>42</v>
      </c>
      <c r="E29" s="41"/>
      <c r="F29" s="41"/>
      <c r="G29" s="41"/>
      <c r="H29" s="41"/>
      <c r="I29" s="41"/>
      <c r="J29" s="114">
        <f>ROUND(J105,2)</f>
        <v>0</v>
      </c>
      <c r="K29" s="44"/>
    </row>
    <row r="30" spans="2:11" s="1" customFormat="1" ht="6.9" customHeight="1">
      <c r="B30" s="40"/>
      <c r="C30" s="41"/>
      <c r="D30" s="67"/>
      <c r="E30" s="67"/>
      <c r="F30" s="67"/>
      <c r="G30" s="67"/>
      <c r="H30" s="67"/>
      <c r="I30" s="67"/>
      <c r="J30" s="67"/>
      <c r="K30" s="112"/>
    </row>
    <row r="31" spans="2:11" s="1" customFormat="1" ht="14.4" customHeight="1">
      <c r="B31" s="40"/>
      <c r="C31" s="41"/>
      <c r="D31" s="41"/>
      <c r="E31" s="41"/>
      <c r="F31" s="45" t="s">
        <v>44</v>
      </c>
      <c r="G31" s="41"/>
      <c r="H31" s="41"/>
      <c r="I31" s="45" t="s">
        <v>43</v>
      </c>
      <c r="J31" s="45" t="s">
        <v>45</v>
      </c>
      <c r="K31" s="44"/>
    </row>
    <row r="32" spans="2:11" s="1" customFormat="1" ht="14.4" customHeight="1">
      <c r="B32" s="40"/>
      <c r="C32" s="41"/>
      <c r="D32" s="48" t="s">
        <v>46</v>
      </c>
      <c r="E32" s="48" t="s">
        <v>47</v>
      </c>
      <c r="F32" s="115">
        <f>ROUND(SUM(BE105:BE800), 2)</f>
        <v>0</v>
      </c>
      <c r="G32" s="41"/>
      <c r="H32" s="41"/>
      <c r="I32" s="116">
        <v>0.21</v>
      </c>
      <c r="J32" s="115">
        <f>ROUND(ROUND((SUM(BE105:BE800)), 2)*I32, 2)</f>
        <v>0</v>
      </c>
      <c r="K32" s="44"/>
    </row>
    <row r="33" spans="2:11" s="1" customFormat="1" ht="14.4" customHeight="1">
      <c r="B33" s="40"/>
      <c r="C33" s="41"/>
      <c r="D33" s="41"/>
      <c r="E33" s="48" t="s">
        <v>48</v>
      </c>
      <c r="F33" s="115">
        <f>ROUND(SUM(BF105:BF800), 2)</f>
        <v>0</v>
      </c>
      <c r="G33" s="41"/>
      <c r="H33" s="41"/>
      <c r="I33" s="116">
        <v>0.15</v>
      </c>
      <c r="J33" s="115">
        <f>ROUND(ROUND((SUM(BF105:BF800)), 2)*I33, 2)</f>
        <v>0</v>
      </c>
      <c r="K33" s="44"/>
    </row>
    <row r="34" spans="2:11" s="1" customFormat="1" ht="14.4" hidden="1" customHeight="1">
      <c r="B34" s="40"/>
      <c r="C34" s="41"/>
      <c r="D34" s="41"/>
      <c r="E34" s="48" t="s">
        <v>49</v>
      </c>
      <c r="F34" s="115">
        <f>ROUND(SUM(BG105:BG800), 2)</f>
        <v>0</v>
      </c>
      <c r="G34" s="41"/>
      <c r="H34" s="41"/>
      <c r="I34" s="116">
        <v>0.21</v>
      </c>
      <c r="J34" s="115">
        <v>0</v>
      </c>
      <c r="K34" s="44"/>
    </row>
    <row r="35" spans="2:11" s="1" customFormat="1" ht="14.4" hidden="1" customHeight="1">
      <c r="B35" s="40"/>
      <c r="C35" s="41"/>
      <c r="D35" s="41"/>
      <c r="E35" s="48" t="s">
        <v>50</v>
      </c>
      <c r="F35" s="115">
        <f>ROUND(SUM(BH105:BH800), 2)</f>
        <v>0</v>
      </c>
      <c r="G35" s="41"/>
      <c r="H35" s="41"/>
      <c r="I35" s="116">
        <v>0.15</v>
      </c>
      <c r="J35" s="115">
        <v>0</v>
      </c>
      <c r="K35" s="44"/>
    </row>
    <row r="36" spans="2:11" s="1" customFormat="1" ht="14.4" hidden="1" customHeight="1">
      <c r="B36" s="40"/>
      <c r="C36" s="41"/>
      <c r="D36" s="41"/>
      <c r="E36" s="48" t="s">
        <v>51</v>
      </c>
      <c r="F36" s="115">
        <f>ROUND(SUM(BI105:BI800), 2)</f>
        <v>0</v>
      </c>
      <c r="G36" s="41"/>
      <c r="H36" s="41"/>
      <c r="I36" s="116">
        <v>0</v>
      </c>
      <c r="J36" s="115">
        <v>0</v>
      </c>
      <c r="K36" s="44"/>
    </row>
    <row r="37" spans="2:11" s="1" customFormat="1" ht="6.9" customHeight="1">
      <c r="B37" s="40"/>
      <c r="C37" s="41"/>
      <c r="D37" s="41"/>
      <c r="E37" s="41"/>
      <c r="F37" s="41"/>
      <c r="G37" s="41"/>
      <c r="H37" s="41"/>
      <c r="I37" s="41"/>
      <c r="J37" s="41"/>
      <c r="K37" s="44"/>
    </row>
    <row r="38" spans="2:11" s="1" customFormat="1" ht="25.35" customHeight="1">
      <c r="B38" s="40"/>
      <c r="C38" s="117"/>
      <c r="D38" s="118" t="s">
        <v>52</v>
      </c>
      <c r="E38" s="70"/>
      <c r="F38" s="70"/>
      <c r="G38" s="119" t="s">
        <v>53</v>
      </c>
      <c r="H38" s="120" t="s">
        <v>54</v>
      </c>
      <c r="I38" s="70"/>
      <c r="J38" s="121">
        <f>SUM(J29:J36)</f>
        <v>0</v>
      </c>
      <c r="K38" s="122"/>
    </row>
    <row r="39" spans="2:11" s="1" customFormat="1" ht="14.4" customHeight="1">
      <c r="B39" s="55"/>
      <c r="C39" s="56"/>
      <c r="D39" s="56"/>
      <c r="E39" s="56"/>
      <c r="F39" s="56"/>
      <c r="G39" s="56"/>
      <c r="H39" s="56"/>
      <c r="I39" s="56"/>
      <c r="J39" s="56"/>
      <c r="K39" s="57"/>
    </row>
    <row r="43" spans="2:11" s="1" customFormat="1" ht="6.9" customHeight="1">
      <c r="B43" s="58"/>
      <c r="C43" s="59"/>
      <c r="D43" s="59"/>
      <c r="E43" s="59"/>
      <c r="F43" s="59"/>
      <c r="G43" s="59"/>
      <c r="H43" s="59"/>
      <c r="I43" s="59"/>
      <c r="J43" s="59"/>
      <c r="K43" s="123"/>
    </row>
    <row r="44" spans="2:11" s="1" customFormat="1" ht="36.9" customHeight="1">
      <c r="B44" s="40"/>
      <c r="C44" s="31" t="s">
        <v>164</v>
      </c>
      <c r="D44" s="41"/>
      <c r="E44" s="41"/>
      <c r="F44" s="41"/>
      <c r="G44" s="41"/>
      <c r="H44" s="41"/>
      <c r="I44" s="41"/>
      <c r="J44" s="41"/>
      <c r="K44" s="44"/>
    </row>
    <row r="45" spans="2:11" s="1" customFormat="1" ht="6.9" customHeight="1">
      <c r="B45" s="40"/>
      <c r="C45" s="41"/>
      <c r="D45" s="41"/>
      <c r="E45" s="41"/>
      <c r="F45" s="41"/>
      <c r="G45" s="41"/>
      <c r="H45" s="41"/>
      <c r="I45" s="41"/>
      <c r="J45" s="41"/>
      <c r="K45" s="44"/>
    </row>
    <row r="46" spans="2:11" s="1" customFormat="1" ht="14.4" customHeight="1">
      <c r="B46" s="40"/>
      <c r="C46" s="37" t="s">
        <v>17</v>
      </c>
      <c r="D46" s="41"/>
      <c r="E46" s="41"/>
      <c r="F46" s="41"/>
      <c r="G46" s="41"/>
      <c r="H46" s="41"/>
      <c r="I46" s="41"/>
      <c r="J46" s="41"/>
      <c r="K46" s="44"/>
    </row>
    <row r="47" spans="2:11" s="1" customFormat="1" ht="16.5" customHeight="1">
      <c r="B47" s="40"/>
      <c r="C47" s="41"/>
      <c r="D47" s="41"/>
      <c r="E47" s="343" t="str">
        <f>E7</f>
        <v>ZÁZEMÍ PRO VPP V OSTRAVĚ – PORUBĚ</v>
      </c>
      <c r="F47" s="344"/>
      <c r="G47" s="344"/>
      <c r="H47" s="344"/>
      <c r="I47" s="41"/>
      <c r="J47" s="41"/>
      <c r="K47" s="44"/>
    </row>
    <row r="48" spans="2:11" ht="13.2">
      <c r="B48" s="29"/>
      <c r="C48" s="37" t="s">
        <v>162</v>
      </c>
      <c r="D48" s="30"/>
      <c r="E48" s="30"/>
      <c r="F48" s="30"/>
      <c r="G48" s="30"/>
      <c r="H48" s="30"/>
      <c r="I48" s="30"/>
      <c r="J48" s="30"/>
      <c r="K48" s="32"/>
    </row>
    <row r="49" spans="2:47" s="1" customFormat="1" ht="16.5" customHeight="1">
      <c r="B49" s="40"/>
      <c r="C49" s="41"/>
      <c r="D49" s="41"/>
      <c r="E49" s="343" t="s">
        <v>266</v>
      </c>
      <c r="F49" s="346"/>
      <c r="G49" s="346"/>
      <c r="H49" s="346"/>
      <c r="I49" s="41"/>
      <c r="J49" s="41"/>
      <c r="K49" s="44"/>
    </row>
    <row r="50" spans="2:47" s="1" customFormat="1" ht="14.4" customHeight="1">
      <c r="B50" s="40"/>
      <c r="C50" s="37" t="s">
        <v>267</v>
      </c>
      <c r="D50" s="41"/>
      <c r="E50" s="41"/>
      <c r="F50" s="41"/>
      <c r="G50" s="41"/>
      <c r="H50" s="41"/>
      <c r="I50" s="41"/>
      <c r="J50" s="41"/>
      <c r="K50" s="44"/>
    </row>
    <row r="51" spans="2:47" s="1" customFormat="1" ht="17.25" customHeight="1">
      <c r="B51" s="40"/>
      <c r="C51" s="41"/>
      <c r="D51" s="41"/>
      <c r="E51" s="345" t="str">
        <f>E11</f>
        <v>D.1.1_2 - Architektonicko-stavební a stavebně konstrukční řešení</v>
      </c>
      <c r="F51" s="346"/>
      <c r="G51" s="346"/>
      <c r="H51" s="346"/>
      <c r="I51" s="41"/>
      <c r="J51" s="41"/>
      <c r="K51" s="44"/>
    </row>
    <row r="52" spans="2:47" s="1" customFormat="1" ht="6.9" customHeight="1">
      <c r="B52" s="40"/>
      <c r="C52" s="41"/>
      <c r="D52" s="41"/>
      <c r="E52" s="41"/>
      <c r="F52" s="41"/>
      <c r="G52" s="41"/>
      <c r="H52" s="41"/>
      <c r="I52" s="41"/>
      <c r="J52" s="41"/>
      <c r="K52" s="44"/>
    </row>
    <row r="53" spans="2:47" s="1" customFormat="1" ht="18" customHeight="1">
      <c r="B53" s="40"/>
      <c r="C53" s="37" t="s">
        <v>23</v>
      </c>
      <c r="D53" s="41"/>
      <c r="E53" s="41"/>
      <c r="F53" s="35" t="str">
        <f>F14</f>
        <v>Ostrava</v>
      </c>
      <c r="G53" s="41"/>
      <c r="H53" s="41"/>
      <c r="I53" s="37" t="s">
        <v>25</v>
      </c>
      <c r="J53" s="108" t="str">
        <f>IF(J14="","",J14)</f>
        <v>24. 2. 2018</v>
      </c>
      <c r="K53" s="44"/>
    </row>
    <row r="54" spans="2:47" s="1" customFormat="1" ht="6.9" customHeight="1">
      <c r="B54" s="40"/>
      <c r="C54" s="41"/>
      <c r="D54" s="41"/>
      <c r="E54" s="41"/>
      <c r="F54" s="41"/>
      <c r="G54" s="41"/>
      <c r="H54" s="41"/>
      <c r="I54" s="41"/>
      <c r="J54" s="41"/>
      <c r="K54" s="44"/>
    </row>
    <row r="55" spans="2:47" s="1" customFormat="1" ht="13.2">
      <c r="B55" s="40"/>
      <c r="C55" s="37" t="s">
        <v>31</v>
      </c>
      <c r="D55" s="41"/>
      <c r="E55" s="41"/>
      <c r="F55" s="35" t="str">
        <f>E17</f>
        <v>SMO MO Poruba</v>
      </c>
      <c r="G55" s="41"/>
      <c r="H55" s="41"/>
      <c r="I55" s="37" t="s">
        <v>37</v>
      </c>
      <c r="J55" s="303" t="str">
        <f>E23</f>
        <v>PROJEKTSTUDIO EUCZ, s.r.o.</v>
      </c>
      <c r="K55" s="44"/>
    </row>
    <row r="56" spans="2:47" s="1" customFormat="1" ht="14.4" customHeight="1">
      <c r="B56" s="40"/>
      <c r="C56" s="37" t="s">
        <v>35</v>
      </c>
      <c r="D56" s="41"/>
      <c r="E56" s="41"/>
      <c r="F56" s="35" t="str">
        <f>IF(E20="","",E20)</f>
        <v>Na základě výběrového řízení</v>
      </c>
      <c r="G56" s="41"/>
      <c r="H56" s="41"/>
      <c r="I56" s="41"/>
      <c r="J56" s="338"/>
      <c r="K56" s="44"/>
    </row>
    <row r="57" spans="2:47" s="1" customFormat="1" ht="10.35" customHeight="1">
      <c r="B57" s="40"/>
      <c r="C57" s="41"/>
      <c r="D57" s="41"/>
      <c r="E57" s="41"/>
      <c r="F57" s="41"/>
      <c r="G57" s="41"/>
      <c r="H57" s="41"/>
      <c r="I57" s="41"/>
      <c r="J57" s="41"/>
      <c r="K57" s="44"/>
    </row>
    <row r="58" spans="2:47" s="1" customFormat="1" ht="29.25" customHeight="1">
      <c r="B58" s="40"/>
      <c r="C58" s="124" t="s">
        <v>165</v>
      </c>
      <c r="D58" s="117"/>
      <c r="E58" s="117"/>
      <c r="F58" s="117"/>
      <c r="G58" s="117"/>
      <c r="H58" s="117"/>
      <c r="I58" s="117"/>
      <c r="J58" s="125" t="s">
        <v>166</v>
      </c>
      <c r="K58" s="126"/>
    </row>
    <row r="59" spans="2:47" s="1" customFormat="1" ht="10.35" customHeight="1">
      <c r="B59" s="40"/>
      <c r="C59" s="41"/>
      <c r="D59" s="41"/>
      <c r="E59" s="41"/>
      <c r="F59" s="41"/>
      <c r="G59" s="41"/>
      <c r="H59" s="41"/>
      <c r="I59" s="41"/>
      <c r="J59" s="41"/>
      <c r="K59" s="44"/>
    </row>
    <row r="60" spans="2:47" s="1" customFormat="1" ht="29.25" customHeight="1">
      <c r="B60" s="40"/>
      <c r="C60" s="127" t="s">
        <v>167</v>
      </c>
      <c r="D60" s="41"/>
      <c r="E60" s="41"/>
      <c r="F60" s="41"/>
      <c r="G60" s="41"/>
      <c r="H60" s="41"/>
      <c r="I60" s="41"/>
      <c r="J60" s="114">
        <f>J105</f>
        <v>0</v>
      </c>
      <c r="K60" s="44"/>
      <c r="AU60" s="25" t="s">
        <v>168</v>
      </c>
    </row>
    <row r="61" spans="2:47" s="8" customFormat="1" ht="24.9" customHeight="1">
      <c r="B61" s="128"/>
      <c r="C61" s="129"/>
      <c r="D61" s="130" t="s">
        <v>269</v>
      </c>
      <c r="E61" s="131"/>
      <c r="F61" s="131"/>
      <c r="G61" s="131"/>
      <c r="H61" s="131"/>
      <c r="I61" s="131"/>
      <c r="J61" s="132">
        <f>J106</f>
        <v>0</v>
      </c>
      <c r="K61" s="133"/>
    </row>
    <row r="62" spans="2:47" s="9" customFormat="1" ht="19.95" customHeight="1">
      <c r="B62" s="134"/>
      <c r="C62" s="135"/>
      <c r="D62" s="136" t="s">
        <v>270</v>
      </c>
      <c r="E62" s="137"/>
      <c r="F62" s="137"/>
      <c r="G62" s="137"/>
      <c r="H62" s="137"/>
      <c r="I62" s="137"/>
      <c r="J62" s="138">
        <f>J107</f>
        <v>0</v>
      </c>
      <c r="K62" s="139"/>
    </row>
    <row r="63" spans="2:47" s="9" customFormat="1" ht="19.95" customHeight="1">
      <c r="B63" s="134"/>
      <c r="C63" s="135"/>
      <c r="D63" s="136" t="s">
        <v>271</v>
      </c>
      <c r="E63" s="137"/>
      <c r="F63" s="137"/>
      <c r="G63" s="137"/>
      <c r="H63" s="137"/>
      <c r="I63" s="137"/>
      <c r="J63" s="138">
        <f>J185</f>
        <v>0</v>
      </c>
      <c r="K63" s="139"/>
    </row>
    <row r="64" spans="2:47" s="9" customFormat="1" ht="19.95" customHeight="1">
      <c r="B64" s="134"/>
      <c r="C64" s="135"/>
      <c r="D64" s="136" t="s">
        <v>272</v>
      </c>
      <c r="E64" s="137"/>
      <c r="F64" s="137"/>
      <c r="G64" s="137"/>
      <c r="H64" s="137"/>
      <c r="I64" s="137"/>
      <c r="J64" s="138">
        <f>J235</f>
        <v>0</v>
      </c>
      <c r="K64" s="139"/>
    </row>
    <row r="65" spans="2:11" s="9" customFormat="1" ht="19.95" customHeight="1">
      <c r="B65" s="134"/>
      <c r="C65" s="135"/>
      <c r="D65" s="136" t="s">
        <v>273</v>
      </c>
      <c r="E65" s="137"/>
      <c r="F65" s="137"/>
      <c r="G65" s="137"/>
      <c r="H65" s="137"/>
      <c r="I65" s="137"/>
      <c r="J65" s="138">
        <f>J248</f>
        <v>0</v>
      </c>
      <c r="K65" s="139"/>
    </row>
    <row r="66" spans="2:11" s="9" customFormat="1" ht="19.95" customHeight="1">
      <c r="B66" s="134"/>
      <c r="C66" s="135"/>
      <c r="D66" s="136" t="s">
        <v>274</v>
      </c>
      <c r="E66" s="137"/>
      <c r="F66" s="137"/>
      <c r="G66" s="137"/>
      <c r="H66" s="137"/>
      <c r="I66" s="137"/>
      <c r="J66" s="138">
        <f>J260</f>
        <v>0</v>
      </c>
      <c r="K66" s="139"/>
    </row>
    <row r="67" spans="2:11" s="9" customFormat="1" ht="19.95" customHeight="1">
      <c r="B67" s="134"/>
      <c r="C67" s="135"/>
      <c r="D67" s="136" t="s">
        <v>275</v>
      </c>
      <c r="E67" s="137"/>
      <c r="F67" s="137"/>
      <c r="G67" s="137"/>
      <c r="H67" s="137"/>
      <c r="I67" s="137"/>
      <c r="J67" s="138">
        <f>J332</f>
        <v>0</v>
      </c>
      <c r="K67" s="139"/>
    </row>
    <row r="68" spans="2:11" s="9" customFormat="1" ht="19.95" customHeight="1">
      <c r="B68" s="134"/>
      <c r="C68" s="135"/>
      <c r="D68" s="136" t="s">
        <v>276</v>
      </c>
      <c r="E68" s="137"/>
      <c r="F68" s="137"/>
      <c r="G68" s="137"/>
      <c r="H68" s="137"/>
      <c r="I68" s="137"/>
      <c r="J68" s="138">
        <f>J360</f>
        <v>0</v>
      </c>
      <c r="K68" s="139"/>
    </row>
    <row r="69" spans="2:11" s="8" customFormat="1" ht="24.9" customHeight="1">
      <c r="B69" s="128"/>
      <c r="C69" s="129"/>
      <c r="D69" s="130" t="s">
        <v>277</v>
      </c>
      <c r="E69" s="131"/>
      <c r="F69" s="131"/>
      <c r="G69" s="131"/>
      <c r="H69" s="131"/>
      <c r="I69" s="131"/>
      <c r="J69" s="132">
        <f>J362</f>
        <v>0</v>
      </c>
      <c r="K69" s="133"/>
    </row>
    <row r="70" spans="2:11" s="9" customFormat="1" ht="19.95" customHeight="1">
      <c r="B70" s="134"/>
      <c r="C70" s="135"/>
      <c r="D70" s="136" t="s">
        <v>278</v>
      </c>
      <c r="E70" s="137"/>
      <c r="F70" s="137"/>
      <c r="G70" s="137"/>
      <c r="H70" s="137"/>
      <c r="I70" s="137"/>
      <c r="J70" s="138">
        <f>J363</f>
        <v>0</v>
      </c>
      <c r="K70" s="139"/>
    </row>
    <row r="71" spans="2:11" s="9" customFormat="1" ht="19.95" customHeight="1">
      <c r="B71" s="134"/>
      <c r="C71" s="135"/>
      <c r="D71" s="136" t="s">
        <v>279</v>
      </c>
      <c r="E71" s="137"/>
      <c r="F71" s="137"/>
      <c r="G71" s="137"/>
      <c r="H71" s="137"/>
      <c r="I71" s="137"/>
      <c r="J71" s="138">
        <f>J412</f>
        <v>0</v>
      </c>
      <c r="K71" s="139"/>
    </row>
    <row r="72" spans="2:11" s="9" customFormat="1" ht="19.95" customHeight="1">
      <c r="B72" s="134"/>
      <c r="C72" s="135"/>
      <c r="D72" s="136" t="s">
        <v>280</v>
      </c>
      <c r="E72" s="137"/>
      <c r="F72" s="137"/>
      <c r="G72" s="137"/>
      <c r="H72" s="137"/>
      <c r="I72" s="137"/>
      <c r="J72" s="138">
        <f>J425</f>
        <v>0</v>
      </c>
      <c r="K72" s="139"/>
    </row>
    <row r="73" spans="2:11" s="9" customFormat="1" ht="19.95" customHeight="1">
      <c r="B73" s="134"/>
      <c r="C73" s="135"/>
      <c r="D73" s="136" t="s">
        <v>281</v>
      </c>
      <c r="E73" s="137"/>
      <c r="F73" s="137"/>
      <c r="G73" s="137"/>
      <c r="H73" s="137"/>
      <c r="I73" s="137"/>
      <c r="J73" s="138">
        <f>J450</f>
        <v>0</v>
      </c>
      <c r="K73" s="139"/>
    </row>
    <row r="74" spans="2:11" s="9" customFormat="1" ht="19.95" customHeight="1">
      <c r="B74" s="134"/>
      <c r="C74" s="135"/>
      <c r="D74" s="136" t="s">
        <v>282</v>
      </c>
      <c r="E74" s="137"/>
      <c r="F74" s="137"/>
      <c r="G74" s="137"/>
      <c r="H74" s="137"/>
      <c r="I74" s="137"/>
      <c r="J74" s="138">
        <f>J462</f>
        <v>0</v>
      </c>
      <c r="K74" s="139"/>
    </row>
    <row r="75" spans="2:11" s="9" customFormat="1" ht="19.95" customHeight="1">
      <c r="B75" s="134"/>
      <c r="C75" s="135"/>
      <c r="D75" s="136" t="s">
        <v>283</v>
      </c>
      <c r="E75" s="137"/>
      <c r="F75" s="137"/>
      <c r="G75" s="137"/>
      <c r="H75" s="137"/>
      <c r="I75" s="137"/>
      <c r="J75" s="138">
        <f>J563</f>
        <v>0</v>
      </c>
      <c r="K75" s="139"/>
    </row>
    <row r="76" spans="2:11" s="9" customFormat="1" ht="19.95" customHeight="1">
      <c r="B76" s="134"/>
      <c r="C76" s="135"/>
      <c r="D76" s="136" t="s">
        <v>284</v>
      </c>
      <c r="E76" s="137"/>
      <c r="F76" s="137"/>
      <c r="G76" s="137"/>
      <c r="H76" s="137"/>
      <c r="I76" s="137"/>
      <c r="J76" s="138">
        <f>J583</f>
        <v>0</v>
      </c>
      <c r="K76" s="139"/>
    </row>
    <row r="77" spans="2:11" s="9" customFormat="1" ht="19.95" customHeight="1">
      <c r="B77" s="134"/>
      <c r="C77" s="135"/>
      <c r="D77" s="136" t="s">
        <v>285</v>
      </c>
      <c r="E77" s="137"/>
      <c r="F77" s="137"/>
      <c r="G77" s="137"/>
      <c r="H77" s="137"/>
      <c r="I77" s="137"/>
      <c r="J77" s="138">
        <f>J671</f>
        <v>0</v>
      </c>
      <c r="K77" s="139"/>
    </row>
    <row r="78" spans="2:11" s="9" customFormat="1" ht="19.95" customHeight="1">
      <c r="B78" s="134"/>
      <c r="C78" s="135"/>
      <c r="D78" s="136" t="s">
        <v>286</v>
      </c>
      <c r="E78" s="137"/>
      <c r="F78" s="137"/>
      <c r="G78" s="137"/>
      <c r="H78" s="137"/>
      <c r="I78" s="137"/>
      <c r="J78" s="138">
        <f>J729</f>
        <v>0</v>
      </c>
      <c r="K78" s="139"/>
    </row>
    <row r="79" spans="2:11" s="9" customFormat="1" ht="19.95" customHeight="1">
      <c r="B79" s="134"/>
      <c r="C79" s="135"/>
      <c r="D79" s="136" t="s">
        <v>287</v>
      </c>
      <c r="E79" s="137"/>
      <c r="F79" s="137"/>
      <c r="G79" s="137"/>
      <c r="H79" s="137"/>
      <c r="I79" s="137"/>
      <c r="J79" s="138">
        <f>J746</f>
        <v>0</v>
      </c>
      <c r="K79" s="139"/>
    </row>
    <row r="80" spans="2:11" s="9" customFormat="1" ht="19.95" customHeight="1">
      <c r="B80" s="134"/>
      <c r="C80" s="135"/>
      <c r="D80" s="136" t="s">
        <v>288</v>
      </c>
      <c r="E80" s="137"/>
      <c r="F80" s="137"/>
      <c r="G80" s="137"/>
      <c r="H80" s="137"/>
      <c r="I80" s="137"/>
      <c r="J80" s="138">
        <f>J771</f>
        <v>0</v>
      </c>
      <c r="K80" s="139"/>
    </row>
    <row r="81" spans="2:12" s="9" customFormat="1" ht="19.95" customHeight="1">
      <c r="B81" s="134"/>
      <c r="C81" s="135"/>
      <c r="D81" s="136" t="s">
        <v>289</v>
      </c>
      <c r="E81" s="137"/>
      <c r="F81" s="137"/>
      <c r="G81" s="137"/>
      <c r="H81" s="137"/>
      <c r="I81" s="137"/>
      <c r="J81" s="138">
        <f>J786</f>
        <v>0</v>
      </c>
      <c r="K81" s="139"/>
    </row>
    <row r="82" spans="2:12" s="8" customFormat="1" ht="24.9" customHeight="1">
      <c r="B82" s="128"/>
      <c r="C82" s="129"/>
      <c r="D82" s="130" t="s">
        <v>290</v>
      </c>
      <c r="E82" s="131"/>
      <c r="F82" s="131"/>
      <c r="G82" s="131"/>
      <c r="H82" s="131"/>
      <c r="I82" s="131"/>
      <c r="J82" s="132">
        <f>J789</f>
        <v>0</v>
      </c>
      <c r="K82" s="133"/>
    </row>
    <row r="83" spans="2:12" s="9" customFormat="1" ht="19.95" customHeight="1">
      <c r="B83" s="134"/>
      <c r="C83" s="135"/>
      <c r="D83" s="136" t="s">
        <v>291</v>
      </c>
      <c r="E83" s="137"/>
      <c r="F83" s="137"/>
      <c r="G83" s="137"/>
      <c r="H83" s="137"/>
      <c r="I83" s="137"/>
      <c r="J83" s="138">
        <f>J790</f>
        <v>0</v>
      </c>
      <c r="K83" s="139"/>
    </row>
    <row r="84" spans="2:12" s="1" customFormat="1" ht="21.75" customHeight="1">
      <c r="B84" s="40"/>
      <c r="C84" s="41"/>
      <c r="D84" s="41"/>
      <c r="E84" s="41"/>
      <c r="F84" s="41"/>
      <c r="G84" s="41"/>
      <c r="H84" s="41"/>
      <c r="I84" s="41"/>
      <c r="J84" s="41"/>
      <c r="K84" s="44"/>
    </row>
    <row r="85" spans="2:12" s="1" customFormat="1" ht="6.9" customHeight="1">
      <c r="B85" s="55"/>
      <c r="C85" s="56"/>
      <c r="D85" s="56"/>
      <c r="E85" s="56"/>
      <c r="F85" s="56"/>
      <c r="G85" s="56"/>
      <c r="H85" s="56"/>
      <c r="I85" s="56"/>
      <c r="J85" s="56"/>
      <c r="K85" s="57"/>
    </row>
    <row r="89" spans="2:12" s="1" customFormat="1" ht="6.9" customHeight="1">
      <c r="B89" s="58"/>
      <c r="C89" s="59"/>
      <c r="D89" s="59"/>
      <c r="E89" s="59"/>
      <c r="F89" s="59"/>
      <c r="G89" s="59"/>
      <c r="H89" s="59"/>
      <c r="I89" s="59"/>
      <c r="J89" s="59"/>
      <c r="K89" s="59"/>
      <c r="L89" s="40"/>
    </row>
    <row r="90" spans="2:12" s="1" customFormat="1" ht="36.9" customHeight="1">
      <c r="B90" s="40"/>
      <c r="C90" s="60" t="s">
        <v>176</v>
      </c>
      <c r="L90" s="40"/>
    </row>
    <row r="91" spans="2:12" s="1" customFormat="1" ht="6.9" customHeight="1">
      <c r="B91" s="40"/>
      <c r="L91" s="40"/>
    </row>
    <row r="92" spans="2:12" s="1" customFormat="1" ht="14.4" customHeight="1">
      <c r="B92" s="40"/>
      <c r="C92" s="62" t="s">
        <v>17</v>
      </c>
      <c r="L92" s="40"/>
    </row>
    <row r="93" spans="2:12" s="1" customFormat="1" ht="16.5" customHeight="1">
      <c r="B93" s="40"/>
      <c r="E93" s="339" t="str">
        <f>E7</f>
        <v>ZÁZEMÍ PRO VPP V OSTRAVĚ – PORUBĚ</v>
      </c>
      <c r="F93" s="340"/>
      <c r="G93" s="340"/>
      <c r="H93" s="340"/>
      <c r="L93" s="40"/>
    </row>
    <row r="94" spans="2:12" ht="13.2">
      <c r="B94" s="29"/>
      <c r="C94" s="62" t="s">
        <v>162</v>
      </c>
      <c r="L94" s="29"/>
    </row>
    <row r="95" spans="2:12" s="1" customFormat="1" ht="16.5" customHeight="1">
      <c r="B95" s="40"/>
      <c r="E95" s="339" t="s">
        <v>266</v>
      </c>
      <c r="F95" s="341"/>
      <c r="G95" s="341"/>
      <c r="H95" s="341"/>
      <c r="L95" s="40"/>
    </row>
    <row r="96" spans="2:12" s="1" customFormat="1" ht="14.4" customHeight="1">
      <c r="B96" s="40"/>
      <c r="C96" s="62" t="s">
        <v>267</v>
      </c>
      <c r="L96" s="40"/>
    </row>
    <row r="97" spans="2:65" s="1" customFormat="1" ht="17.25" customHeight="1">
      <c r="B97" s="40"/>
      <c r="E97" s="314" t="str">
        <f>E11</f>
        <v>D.1.1_2 - Architektonicko-stavební a stavebně konstrukční řešení</v>
      </c>
      <c r="F97" s="341"/>
      <c r="G97" s="341"/>
      <c r="H97" s="341"/>
      <c r="L97" s="40"/>
    </row>
    <row r="98" spans="2:65" s="1" customFormat="1" ht="6.9" customHeight="1">
      <c r="B98" s="40"/>
      <c r="L98" s="40"/>
    </row>
    <row r="99" spans="2:65" s="1" customFormat="1" ht="18" customHeight="1">
      <c r="B99" s="40"/>
      <c r="C99" s="62" t="s">
        <v>23</v>
      </c>
      <c r="F99" s="140" t="str">
        <f>F14</f>
        <v>Ostrava</v>
      </c>
      <c r="I99" s="62" t="s">
        <v>25</v>
      </c>
      <c r="J99" s="66" t="str">
        <f>IF(J14="","",J14)</f>
        <v>24. 2. 2018</v>
      </c>
      <c r="L99" s="40"/>
    </row>
    <row r="100" spans="2:65" s="1" customFormat="1" ht="6.9" customHeight="1">
      <c r="B100" s="40"/>
      <c r="L100" s="40"/>
    </row>
    <row r="101" spans="2:65" s="1" customFormat="1" ht="13.2">
      <c r="B101" s="40"/>
      <c r="C101" s="62" t="s">
        <v>31</v>
      </c>
      <c r="F101" s="140" t="str">
        <f>E17</f>
        <v>SMO MO Poruba</v>
      </c>
      <c r="I101" s="62" t="s">
        <v>37</v>
      </c>
      <c r="J101" s="140" t="str">
        <f>E23</f>
        <v>PROJEKTSTUDIO EUCZ, s.r.o.</v>
      </c>
      <c r="L101" s="40"/>
    </row>
    <row r="102" spans="2:65" s="1" customFormat="1" ht="14.4" customHeight="1">
      <c r="B102" s="40"/>
      <c r="C102" s="62" t="s">
        <v>35</v>
      </c>
      <c r="F102" s="140" t="str">
        <f>IF(E20="","",E20)</f>
        <v>Na základě výběrového řízení</v>
      </c>
      <c r="L102" s="40"/>
    </row>
    <row r="103" spans="2:65" s="1" customFormat="1" ht="10.35" customHeight="1">
      <c r="B103" s="40"/>
      <c r="L103" s="40"/>
    </row>
    <row r="104" spans="2:65" s="10" customFormat="1" ht="29.25" customHeight="1">
      <c r="B104" s="141"/>
      <c r="C104" s="142" t="s">
        <v>177</v>
      </c>
      <c r="D104" s="143" t="s">
        <v>61</v>
      </c>
      <c r="E104" s="143" t="s">
        <v>57</v>
      </c>
      <c r="F104" s="143" t="s">
        <v>178</v>
      </c>
      <c r="G104" s="143" t="s">
        <v>179</v>
      </c>
      <c r="H104" s="143" t="s">
        <v>180</v>
      </c>
      <c r="I104" s="143" t="s">
        <v>181</v>
      </c>
      <c r="J104" s="143" t="s">
        <v>166</v>
      </c>
      <c r="K104" s="144" t="s">
        <v>182</v>
      </c>
      <c r="L104" s="141"/>
      <c r="M104" s="72" t="s">
        <v>183</v>
      </c>
      <c r="N104" s="73" t="s">
        <v>46</v>
      </c>
      <c r="O104" s="73" t="s">
        <v>184</v>
      </c>
      <c r="P104" s="73" t="s">
        <v>185</v>
      </c>
      <c r="Q104" s="73" t="s">
        <v>186</v>
      </c>
      <c r="R104" s="73" t="s">
        <v>187</v>
      </c>
      <c r="S104" s="73" t="s">
        <v>188</v>
      </c>
      <c r="T104" s="74" t="s">
        <v>189</v>
      </c>
    </row>
    <row r="105" spans="2:65" s="1" customFormat="1" ht="29.25" customHeight="1">
      <c r="B105" s="40"/>
      <c r="C105" s="76" t="s">
        <v>167</v>
      </c>
      <c r="J105" s="145">
        <f>BK105</f>
        <v>0</v>
      </c>
      <c r="L105" s="40"/>
      <c r="M105" s="75"/>
      <c r="N105" s="67"/>
      <c r="O105" s="67"/>
      <c r="P105" s="146">
        <f>P106+P362+P789</f>
        <v>7331.1465470000003</v>
      </c>
      <c r="Q105" s="67"/>
      <c r="R105" s="146">
        <f>R106+R362+R789</f>
        <v>1043.6533709800003</v>
      </c>
      <c r="S105" s="67"/>
      <c r="T105" s="147">
        <f>T106+T362+T789</f>
        <v>2.548</v>
      </c>
      <c r="AT105" s="25" t="s">
        <v>75</v>
      </c>
      <c r="AU105" s="25" t="s">
        <v>168</v>
      </c>
      <c r="BK105" s="148">
        <f>BK106+BK362+BK789</f>
        <v>0</v>
      </c>
    </row>
    <row r="106" spans="2:65" s="11" customFormat="1" ht="37.35" customHeight="1">
      <c r="B106" s="149"/>
      <c r="D106" s="150" t="s">
        <v>75</v>
      </c>
      <c r="E106" s="151" t="s">
        <v>292</v>
      </c>
      <c r="F106" s="151" t="s">
        <v>293</v>
      </c>
      <c r="J106" s="152">
        <f>BK106</f>
        <v>0</v>
      </c>
      <c r="L106" s="149"/>
      <c r="M106" s="153"/>
      <c r="N106" s="154"/>
      <c r="O106" s="154"/>
      <c r="P106" s="155">
        <f>P107+P185+P235+P248+P260+P332+P360</f>
        <v>3394.7284519999998</v>
      </c>
      <c r="Q106" s="154"/>
      <c r="R106" s="155">
        <f>R107+R185+R235+R248+R260+R332+R360</f>
        <v>963.08409521000021</v>
      </c>
      <c r="S106" s="154"/>
      <c r="T106" s="156">
        <f>T107+T185+T235+T248+T260+T332+T360</f>
        <v>2.548</v>
      </c>
      <c r="AR106" s="150" t="s">
        <v>83</v>
      </c>
      <c r="AT106" s="157" t="s">
        <v>75</v>
      </c>
      <c r="AU106" s="157" t="s">
        <v>76</v>
      </c>
      <c r="AY106" s="150" t="s">
        <v>192</v>
      </c>
      <c r="BK106" s="158">
        <f>BK107+BK185+BK235+BK248+BK260+BK332+BK360</f>
        <v>0</v>
      </c>
    </row>
    <row r="107" spans="2:65" s="11" customFormat="1" ht="19.95" customHeight="1">
      <c r="B107" s="149"/>
      <c r="D107" s="150" t="s">
        <v>75</v>
      </c>
      <c r="E107" s="159" t="s">
        <v>83</v>
      </c>
      <c r="F107" s="159" t="s">
        <v>294</v>
      </c>
      <c r="J107" s="160">
        <f>BK107</f>
        <v>0</v>
      </c>
      <c r="L107" s="149"/>
      <c r="M107" s="153"/>
      <c r="N107" s="154"/>
      <c r="O107" s="154"/>
      <c r="P107" s="155">
        <f>SUM(P108:P184)</f>
        <v>457.08503599999989</v>
      </c>
      <c r="Q107" s="154"/>
      <c r="R107" s="155">
        <f>SUM(R108:R184)</f>
        <v>137.75825</v>
      </c>
      <c r="S107" s="154"/>
      <c r="T107" s="156">
        <f>SUM(T108:T184)</f>
        <v>0</v>
      </c>
      <c r="AR107" s="150" t="s">
        <v>83</v>
      </c>
      <c r="AT107" s="157" t="s">
        <v>75</v>
      </c>
      <c r="AU107" s="157" t="s">
        <v>83</v>
      </c>
      <c r="AY107" s="150" t="s">
        <v>192</v>
      </c>
      <c r="BK107" s="158">
        <f>SUM(BK108:BK184)</f>
        <v>0</v>
      </c>
    </row>
    <row r="108" spans="2:65" s="1" customFormat="1" ht="16.5" customHeight="1">
      <c r="B108" s="161"/>
      <c r="C108" s="162" t="s">
        <v>83</v>
      </c>
      <c r="D108" s="162" t="s">
        <v>195</v>
      </c>
      <c r="E108" s="163" t="s">
        <v>295</v>
      </c>
      <c r="F108" s="164" t="s">
        <v>296</v>
      </c>
      <c r="G108" s="165" t="s">
        <v>297</v>
      </c>
      <c r="H108" s="166">
        <v>50</v>
      </c>
      <c r="I108" s="167"/>
      <c r="J108" s="167">
        <f>ROUND(I108*H108,2)</f>
        <v>0</v>
      </c>
      <c r="K108" s="164" t="s">
        <v>199</v>
      </c>
      <c r="L108" s="40"/>
      <c r="M108" s="168" t="s">
        <v>5</v>
      </c>
      <c r="N108" s="169" t="s">
        <v>47</v>
      </c>
      <c r="O108" s="170">
        <v>0.2</v>
      </c>
      <c r="P108" s="170">
        <f>O108*H108</f>
        <v>10</v>
      </c>
      <c r="Q108" s="170">
        <v>0</v>
      </c>
      <c r="R108" s="170">
        <f>Q108*H108</f>
        <v>0</v>
      </c>
      <c r="S108" s="170">
        <v>0</v>
      </c>
      <c r="T108" s="171">
        <f>S108*H108</f>
        <v>0</v>
      </c>
      <c r="AR108" s="25" t="s">
        <v>211</v>
      </c>
      <c r="AT108" s="25" t="s">
        <v>195</v>
      </c>
      <c r="AU108" s="25" t="s">
        <v>85</v>
      </c>
      <c r="AY108" s="25" t="s">
        <v>192</v>
      </c>
      <c r="BE108" s="172">
        <f>IF(N108="základní",J108,0)</f>
        <v>0</v>
      </c>
      <c r="BF108" s="172">
        <f>IF(N108="snížená",J108,0)</f>
        <v>0</v>
      </c>
      <c r="BG108" s="172">
        <f>IF(N108="zákl. přenesená",J108,0)</f>
        <v>0</v>
      </c>
      <c r="BH108" s="172">
        <f>IF(N108="sníž. přenesená",J108,0)</f>
        <v>0</v>
      </c>
      <c r="BI108" s="172">
        <f>IF(N108="nulová",J108,0)</f>
        <v>0</v>
      </c>
      <c r="BJ108" s="25" t="s">
        <v>83</v>
      </c>
      <c r="BK108" s="172">
        <f>ROUND(I108*H108,2)</f>
        <v>0</v>
      </c>
      <c r="BL108" s="25" t="s">
        <v>211</v>
      </c>
      <c r="BM108" s="25" t="s">
        <v>298</v>
      </c>
    </row>
    <row r="109" spans="2:65" s="12" customFormat="1">
      <c r="B109" s="179"/>
      <c r="D109" s="173" t="s">
        <v>299</v>
      </c>
      <c r="E109" s="180" t="s">
        <v>5</v>
      </c>
      <c r="F109" s="181" t="s">
        <v>300</v>
      </c>
      <c r="H109" s="182">
        <v>50</v>
      </c>
      <c r="L109" s="179"/>
      <c r="M109" s="183"/>
      <c r="N109" s="184"/>
      <c r="O109" s="184"/>
      <c r="P109" s="184"/>
      <c r="Q109" s="184"/>
      <c r="R109" s="184"/>
      <c r="S109" s="184"/>
      <c r="T109" s="185"/>
      <c r="AT109" s="180" t="s">
        <v>299</v>
      </c>
      <c r="AU109" s="180" t="s">
        <v>85</v>
      </c>
      <c r="AV109" s="12" t="s">
        <v>85</v>
      </c>
      <c r="AW109" s="12" t="s">
        <v>39</v>
      </c>
      <c r="AX109" s="12" t="s">
        <v>76</v>
      </c>
      <c r="AY109" s="180" t="s">
        <v>192</v>
      </c>
    </row>
    <row r="110" spans="2:65" s="13" customFormat="1">
      <c r="B110" s="186"/>
      <c r="D110" s="173" t="s">
        <v>299</v>
      </c>
      <c r="E110" s="187" t="s">
        <v>5</v>
      </c>
      <c r="F110" s="188" t="s">
        <v>301</v>
      </c>
      <c r="H110" s="189">
        <v>50</v>
      </c>
      <c r="L110" s="186"/>
      <c r="M110" s="190"/>
      <c r="N110" s="191"/>
      <c r="O110" s="191"/>
      <c r="P110" s="191"/>
      <c r="Q110" s="191"/>
      <c r="R110" s="191"/>
      <c r="S110" s="191"/>
      <c r="T110" s="192"/>
      <c r="AT110" s="187" t="s">
        <v>299</v>
      </c>
      <c r="AU110" s="187" t="s">
        <v>85</v>
      </c>
      <c r="AV110" s="13" t="s">
        <v>211</v>
      </c>
      <c r="AW110" s="13" t="s">
        <v>39</v>
      </c>
      <c r="AX110" s="13" t="s">
        <v>83</v>
      </c>
      <c r="AY110" s="187" t="s">
        <v>192</v>
      </c>
    </row>
    <row r="111" spans="2:65" s="1" customFormat="1" ht="25.5" customHeight="1">
      <c r="B111" s="161"/>
      <c r="C111" s="162" t="s">
        <v>85</v>
      </c>
      <c r="D111" s="162" t="s">
        <v>195</v>
      </c>
      <c r="E111" s="163" t="s">
        <v>302</v>
      </c>
      <c r="F111" s="164" t="s">
        <v>303</v>
      </c>
      <c r="G111" s="165" t="s">
        <v>304</v>
      </c>
      <c r="H111" s="166">
        <v>45</v>
      </c>
      <c r="I111" s="167"/>
      <c r="J111" s="167">
        <f>ROUND(I111*H111,2)</f>
        <v>0</v>
      </c>
      <c r="K111" s="164" t="s">
        <v>199</v>
      </c>
      <c r="L111" s="40"/>
      <c r="M111" s="168" t="s">
        <v>5</v>
      </c>
      <c r="N111" s="169" t="s">
        <v>47</v>
      </c>
      <c r="O111" s="170">
        <v>0</v>
      </c>
      <c r="P111" s="170">
        <f>O111*H111</f>
        <v>0</v>
      </c>
      <c r="Q111" s="170">
        <v>0</v>
      </c>
      <c r="R111" s="170">
        <f>Q111*H111</f>
        <v>0</v>
      </c>
      <c r="S111" s="170">
        <v>0</v>
      </c>
      <c r="T111" s="171">
        <f>S111*H111</f>
        <v>0</v>
      </c>
      <c r="AR111" s="25" t="s">
        <v>211</v>
      </c>
      <c r="AT111" s="25" t="s">
        <v>195</v>
      </c>
      <c r="AU111" s="25" t="s">
        <v>85</v>
      </c>
      <c r="AY111" s="25" t="s">
        <v>192</v>
      </c>
      <c r="BE111" s="172">
        <f>IF(N111="základní",J111,0)</f>
        <v>0</v>
      </c>
      <c r="BF111" s="172">
        <f>IF(N111="snížená",J111,0)</f>
        <v>0</v>
      </c>
      <c r="BG111" s="172">
        <f>IF(N111="zákl. přenesená",J111,0)</f>
        <v>0</v>
      </c>
      <c r="BH111" s="172">
        <f>IF(N111="sníž. přenesená",J111,0)</f>
        <v>0</v>
      </c>
      <c r="BI111" s="172">
        <f>IF(N111="nulová",J111,0)</f>
        <v>0</v>
      </c>
      <c r="BJ111" s="25" t="s">
        <v>83</v>
      </c>
      <c r="BK111" s="172">
        <f>ROUND(I111*H111,2)</f>
        <v>0</v>
      </c>
      <c r="BL111" s="25" t="s">
        <v>211</v>
      </c>
      <c r="BM111" s="25" t="s">
        <v>305</v>
      </c>
    </row>
    <row r="112" spans="2:65" s="12" customFormat="1">
      <c r="B112" s="179"/>
      <c r="D112" s="173" t="s">
        <v>299</v>
      </c>
      <c r="E112" s="180" t="s">
        <v>5</v>
      </c>
      <c r="F112" s="181" t="s">
        <v>306</v>
      </c>
      <c r="H112" s="182">
        <v>45</v>
      </c>
      <c r="L112" s="179"/>
      <c r="M112" s="183"/>
      <c r="N112" s="184"/>
      <c r="O112" s="184"/>
      <c r="P112" s="184"/>
      <c r="Q112" s="184"/>
      <c r="R112" s="184"/>
      <c r="S112" s="184"/>
      <c r="T112" s="185"/>
      <c r="AT112" s="180" t="s">
        <v>299</v>
      </c>
      <c r="AU112" s="180" t="s">
        <v>85</v>
      </c>
      <c r="AV112" s="12" t="s">
        <v>85</v>
      </c>
      <c r="AW112" s="12" t="s">
        <v>39</v>
      </c>
      <c r="AX112" s="12" t="s">
        <v>76</v>
      </c>
      <c r="AY112" s="180" t="s">
        <v>192</v>
      </c>
    </row>
    <row r="113" spans="2:65" s="13" customFormat="1">
      <c r="B113" s="186"/>
      <c r="D113" s="173" t="s">
        <v>299</v>
      </c>
      <c r="E113" s="187" t="s">
        <v>5</v>
      </c>
      <c r="F113" s="188" t="s">
        <v>301</v>
      </c>
      <c r="H113" s="189">
        <v>45</v>
      </c>
      <c r="L113" s="186"/>
      <c r="M113" s="190"/>
      <c r="N113" s="191"/>
      <c r="O113" s="191"/>
      <c r="P113" s="191"/>
      <c r="Q113" s="191"/>
      <c r="R113" s="191"/>
      <c r="S113" s="191"/>
      <c r="T113" s="192"/>
      <c r="AT113" s="187" t="s">
        <v>299</v>
      </c>
      <c r="AU113" s="187" t="s">
        <v>85</v>
      </c>
      <c r="AV113" s="13" t="s">
        <v>211</v>
      </c>
      <c r="AW113" s="13" t="s">
        <v>39</v>
      </c>
      <c r="AX113" s="13" t="s">
        <v>83</v>
      </c>
      <c r="AY113" s="187" t="s">
        <v>192</v>
      </c>
    </row>
    <row r="114" spans="2:65" s="1" customFormat="1" ht="16.5" customHeight="1">
      <c r="B114" s="161"/>
      <c r="C114" s="162" t="s">
        <v>102</v>
      </c>
      <c r="D114" s="162" t="s">
        <v>195</v>
      </c>
      <c r="E114" s="163" t="s">
        <v>307</v>
      </c>
      <c r="F114" s="164" t="s">
        <v>308</v>
      </c>
      <c r="G114" s="165" t="s">
        <v>309</v>
      </c>
      <c r="H114" s="166">
        <v>264</v>
      </c>
      <c r="I114" s="167"/>
      <c r="J114" s="167">
        <f>ROUND(I114*H114,2)</f>
        <v>0</v>
      </c>
      <c r="K114" s="164" t="s">
        <v>199</v>
      </c>
      <c r="L114" s="40"/>
      <c r="M114" s="168" t="s">
        <v>5</v>
      </c>
      <c r="N114" s="169" t="s">
        <v>47</v>
      </c>
      <c r="O114" s="170">
        <v>0.187</v>
      </c>
      <c r="P114" s="170">
        <f>O114*H114</f>
        <v>49.368000000000002</v>
      </c>
      <c r="Q114" s="170">
        <v>0</v>
      </c>
      <c r="R114" s="170">
        <f>Q114*H114</f>
        <v>0</v>
      </c>
      <c r="S114" s="170">
        <v>0</v>
      </c>
      <c r="T114" s="171">
        <f>S114*H114</f>
        <v>0</v>
      </c>
      <c r="AR114" s="25" t="s">
        <v>211</v>
      </c>
      <c r="AT114" s="25" t="s">
        <v>195</v>
      </c>
      <c r="AU114" s="25" t="s">
        <v>85</v>
      </c>
      <c r="AY114" s="25" t="s">
        <v>192</v>
      </c>
      <c r="BE114" s="172">
        <f>IF(N114="základní",J114,0)</f>
        <v>0</v>
      </c>
      <c r="BF114" s="172">
        <f>IF(N114="snížená",J114,0)</f>
        <v>0</v>
      </c>
      <c r="BG114" s="172">
        <f>IF(N114="zákl. přenesená",J114,0)</f>
        <v>0</v>
      </c>
      <c r="BH114" s="172">
        <f>IF(N114="sníž. přenesená",J114,0)</f>
        <v>0</v>
      </c>
      <c r="BI114" s="172">
        <f>IF(N114="nulová",J114,0)</f>
        <v>0</v>
      </c>
      <c r="BJ114" s="25" t="s">
        <v>83</v>
      </c>
      <c r="BK114" s="172">
        <f>ROUND(I114*H114,2)</f>
        <v>0</v>
      </c>
      <c r="BL114" s="25" t="s">
        <v>211</v>
      </c>
      <c r="BM114" s="25" t="s">
        <v>310</v>
      </c>
    </row>
    <row r="115" spans="2:65" s="14" customFormat="1">
      <c r="B115" s="193"/>
      <c r="D115" s="173" t="s">
        <v>299</v>
      </c>
      <c r="E115" s="194" t="s">
        <v>5</v>
      </c>
      <c r="F115" s="195" t="s">
        <v>311</v>
      </c>
      <c r="H115" s="194" t="s">
        <v>5</v>
      </c>
      <c r="L115" s="193"/>
      <c r="M115" s="196"/>
      <c r="N115" s="197"/>
      <c r="O115" s="197"/>
      <c r="P115" s="197"/>
      <c r="Q115" s="197"/>
      <c r="R115" s="197"/>
      <c r="S115" s="197"/>
      <c r="T115" s="198"/>
      <c r="AT115" s="194" t="s">
        <v>299</v>
      </c>
      <c r="AU115" s="194" t="s">
        <v>85</v>
      </c>
      <c r="AV115" s="14" t="s">
        <v>83</v>
      </c>
      <c r="AW115" s="14" t="s">
        <v>39</v>
      </c>
      <c r="AX115" s="14" t="s">
        <v>76</v>
      </c>
      <c r="AY115" s="194" t="s">
        <v>192</v>
      </c>
    </row>
    <row r="116" spans="2:65" s="12" customFormat="1">
      <c r="B116" s="179"/>
      <c r="D116" s="173" t="s">
        <v>299</v>
      </c>
      <c r="E116" s="180" t="s">
        <v>5</v>
      </c>
      <c r="F116" s="181" t="s">
        <v>312</v>
      </c>
      <c r="H116" s="182">
        <v>264</v>
      </c>
      <c r="L116" s="179"/>
      <c r="M116" s="183"/>
      <c r="N116" s="184"/>
      <c r="O116" s="184"/>
      <c r="P116" s="184"/>
      <c r="Q116" s="184"/>
      <c r="R116" s="184"/>
      <c r="S116" s="184"/>
      <c r="T116" s="185"/>
      <c r="AT116" s="180" t="s">
        <v>299</v>
      </c>
      <c r="AU116" s="180" t="s">
        <v>85</v>
      </c>
      <c r="AV116" s="12" t="s">
        <v>85</v>
      </c>
      <c r="AW116" s="12" t="s">
        <v>39</v>
      </c>
      <c r="AX116" s="12" t="s">
        <v>76</v>
      </c>
      <c r="AY116" s="180" t="s">
        <v>192</v>
      </c>
    </row>
    <row r="117" spans="2:65" s="13" customFormat="1">
      <c r="B117" s="186"/>
      <c r="D117" s="173" t="s">
        <v>299</v>
      </c>
      <c r="E117" s="187" t="s">
        <v>5</v>
      </c>
      <c r="F117" s="188" t="s">
        <v>301</v>
      </c>
      <c r="H117" s="189">
        <v>264</v>
      </c>
      <c r="L117" s="186"/>
      <c r="M117" s="190"/>
      <c r="N117" s="191"/>
      <c r="O117" s="191"/>
      <c r="P117" s="191"/>
      <c r="Q117" s="191"/>
      <c r="R117" s="191"/>
      <c r="S117" s="191"/>
      <c r="T117" s="192"/>
      <c r="AT117" s="187" t="s">
        <v>299</v>
      </c>
      <c r="AU117" s="187" t="s">
        <v>85</v>
      </c>
      <c r="AV117" s="13" t="s">
        <v>211</v>
      </c>
      <c r="AW117" s="13" t="s">
        <v>39</v>
      </c>
      <c r="AX117" s="13" t="s">
        <v>83</v>
      </c>
      <c r="AY117" s="187" t="s">
        <v>192</v>
      </c>
    </row>
    <row r="118" spans="2:65" s="1" customFormat="1" ht="16.5" customHeight="1">
      <c r="B118" s="161"/>
      <c r="C118" s="162" t="s">
        <v>211</v>
      </c>
      <c r="D118" s="162" t="s">
        <v>195</v>
      </c>
      <c r="E118" s="163" t="s">
        <v>313</v>
      </c>
      <c r="F118" s="164" t="s">
        <v>314</v>
      </c>
      <c r="G118" s="165" t="s">
        <v>309</v>
      </c>
      <c r="H118" s="166">
        <v>157.75399999999999</v>
      </c>
      <c r="I118" s="167"/>
      <c r="J118" s="167">
        <f>ROUND(I118*H118,2)</f>
        <v>0</v>
      </c>
      <c r="K118" s="164" t="s">
        <v>199</v>
      </c>
      <c r="L118" s="40"/>
      <c r="M118" s="168" t="s">
        <v>5</v>
      </c>
      <c r="N118" s="169" t="s">
        <v>47</v>
      </c>
      <c r="O118" s="170">
        <v>0.82499999999999996</v>
      </c>
      <c r="P118" s="170">
        <f>O118*H118</f>
        <v>130.14704999999998</v>
      </c>
      <c r="Q118" s="170">
        <v>0</v>
      </c>
      <c r="R118" s="170">
        <f>Q118*H118</f>
        <v>0</v>
      </c>
      <c r="S118" s="170">
        <v>0</v>
      </c>
      <c r="T118" s="171">
        <f>S118*H118</f>
        <v>0</v>
      </c>
      <c r="AR118" s="25" t="s">
        <v>211</v>
      </c>
      <c r="AT118" s="25" t="s">
        <v>195</v>
      </c>
      <c r="AU118" s="25" t="s">
        <v>85</v>
      </c>
      <c r="AY118" s="25" t="s">
        <v>192</v>
      </c>
      <c r="BE118" s="172">
        <f>IF(N118="základní",J118,0)</f>
        <v>0</v>
      </c>
      <c r="BF118" s="172">
        <f>IF(N118="snížená",J118,0)</f>
        <v>0</v>
      </c>
      <c r="BG118" s="172">
        <f>IF(N118="zákl. přenesená",J118,0)</f>
        <v>0</v>
      </c>
      <c r="BH118" s="172">
        <f>IF(N118="sníž. přenesená",J118,0)</f>
        <v>0</v>
      </c>
      <c r="BI118" s="172">
        <f>IF(N118="nulová",J118,0)</f>
        <v>0</v>
      </c>
      <c r="BJ118" s="25" t="s">
        <v>83</v>
      </c>
      <c r="BK118" s="172">
        <f>ROUND(I118*H118,2)</f>
        <v>0</v>
      </c>
      <c r="BL118" s="25" t="s">
        <v>211</v>
      </c>
      <c r="BM118" s="25" t="s">
        <v>315</v>
      </c>
    </row>
    <row r="119" spans="2:65" s="14" customFormat="1">
      <c r="B119" s="193"/>
      <c r="D119" s="173" t="s">
        <v>299</v>
      </c>
      <c r="E119" s="194" t="s">
        <v>5</v>
      </c>
      <c r="F119" s="195" t="s">
        <v>311</v>
      </c>
      <c r="H119" s="194" t="s">
        <v>5</v>
      </c>
      <c r="L119" s="193"/>
      <c r="M119" s="196"/>
      <c r="N119" s="197"/>
      <c r="O119" s="197"/>
      <c r="P119" s="197"/>
      <c r="Q119" s="197"/>
      <c r="R119" s="197"/>
      <c r="S119" s="197"/>
      <c r="T119" s="198"/>
      <c r="AT119" s="194" t="s">
        <v>299</v>
      </c>
      <c r="AU119" s="194" t="s">
        <v>85</v>
      </c>
      <c r="AV119" s="14" t="s">
        <v>83</v>
      </c>
      <c r="AW119" s="14" t="s">
        <v>39</v>
      </c>
      <c r="AX119" s="14" t="s">
        <v>76</v>
      </c>
      <c r="AY119" s="194" t="s">
        <v>192</v>
      </c>
    </row>
    <row r="120" spans="2:65" s="12" customFormat="1">
      <c r="B120" s="179"/>
      <c r="D120" s="173" t="s">
        <v>299</v>
      </c>
      <c r="E120" s="180" t="s">
        <v>5</v>
      </c>
      <c r="F120" s="181" t="s">
        <v>316</v>
      </c>
      <c r="H120" s="182">
        <v>90.054000000000002</v>
      </c>
      <c r="L120" s="179"/>
      <c r="M120" s="183"/>
      <c r="N120" s="184"/>
      <c r="O120" s="184"/>
      <c r="P120" s="184"/>
      <c r="Q120" s="184"/>
      <c r="R120" s="184"/>
      <c r="S120" s="184"/>
      <c r="T120" s="185"/>
      <c r="AT120" s="180" t="s">
        <v>299</v>
      </c>
      <c r="AU120" s="180" t="s">
        <v>85</v>
      </c>
      <c r="AV120" s="12" t="s">
        <v>85</v>
      </c>
      <c r="AW120" s="12" t="s">
        <v>39</v>
      </c>
      <c r="AX120" s="12" t="s">
        <v>76</v>
      </c>
      <c r="AY120" s="180" t="s">
        <v>192</v>
      </c>
    </row>
    <row r="121" spans="2:65" s="12" customFormat="1">
      <c r="B121" s="179"/>
      <c r="D121" s="173" t="s">
        <v>299</v>
      </c>
      <c r="E121" s="180" t="s">
        <v>5</v>
      </c>
      <c r="F121" s="181" t="s">
        <v>317</v>
      </c>
      <c r="H121" s="182">
        <v>37.738999999999997</v>
      </c>
      <c r="L121" s="179"/>
      <c r="M121" s="183"/>
      <c r="N121" s="184"/>
      <c r="O121" s="184"/>
      <c r="P121" s="184"/>
      <c r="Q121" s="184"/>
      <c r="R121" s="184"/>
      <c r="S121" s="184"/>
      <c r="T121" s="185"/>
      <c r="AT121" s="180" t="s">
        <v>299</v>
      </c>
      <c r="AU121" s="180" t="s">
        <v>85</v>
      </c>
      <c r="AV121" s="12" t="s">
        <v>85</v>
      </c>
      <c r="AW121" s="12" t="s">
        <v>39</v>
      </c>
      <c r="AX121" s="12" t="s">
        <v>76</v>
      </c>
      <c r="AY121" s="180" t="s">
        <v>192</v>
      </c>
    </row>
    <row r="122" spans="2:65" s="12" customFormat="1">
      <c r="B122" s="179"/>
      <c r="D122" s="173" t="s">
        <v>299</v>
      </c>
      <c r="E122" s="180" t="s">
        <v>5</v>
      </c>
      <c r="F122" s="181" t="s">
        <v>318</v>
      </c>
      <c r="H122" s="182">
        <v>29.960999999999999</v>
      </c>
      <c r="L122" s="179"/>
      <c r="M122" s="183"/>
      <c r="N122" s="184"/>
      <c r="O122" s="184"/>
      <c r="P122" s="184"/>
      <c r="Q122" s="184"/>
      <c r="R122" s="184"/>
      <c r="S122" s="184"/>
      <c r="T122" s="185"/>
      <c r="AT122" s="180" t="s">
        <v>299</v>
      </c>
      <c r="AU122" s="180" t="s">
        <v>85</v>
      </c>
      <c r="AV122" s="12" t="s">
        <v>85</v>
      </c>
      <c r="AW122" s="12" t="s">
        <v>39</v>
      </c>
      <c r="AX122" s="12" t="s">
        <v>76</v>
      </c>
      <c r="AY122" s="180" t="s">
        <v>192</v>
      </c>
    </row>
    <row r="123" spans="2:65" s="13" customFormat="1">
      <c r="B123" s="186"/>
      <c r="D123" s="173" t="s">
        <v>299</v>
      </c>
      <c r="E123" s="187" t="s">
        <v>5</v>
      </c>
      <c r="F123" s="188" t="s">
        <v>301</v>
      </c>
      <c r="H123" s="189">
        <v>157.75399999999999</v>
      </c>
      <c r="L123" s="186"/>
      <c r="M123" s="190"/>
      <c r="N123" s="191"/>
      <c r="O123" s="191"/>
      <c r="P123" s="191"/>
      <c r="Q123" s="191"/>
      <c r="R123" s="191"/>
      <c r="S123" s="191"/>
      <c r="T123" s="192"/>
      <c r="AT123" s="187" t="s">
        <v>299</v>
      </c>
      <c r="AU123" s="187" t="s">
        <v>85</v>
      </c>
      <c r="AV123" s="13" t="s">
        <v>211</v>
      </c>
      <c r="AW123" s="13" t="s">
        <v>39</v>
      </c>
      <c r="AX123" s="13" t="s">
        <v>83</v>
      </c>
      <c r="AY123" s="187" t="s">
        <v>192</v>
      </c>
    </row>
    <row r="124" spans="2:65" s="1" customFormat="1" ht="16.5" customHeight="1">
      <c r="B124" s="161"/>
      <c r="C124" s="162" t="s">
        <v>191</v>
      </c>
      <c r="D124" s="162" t="s">
        <v>195</v>
      </c>
      <c r="E124" s="163" t="s">
        <v>319</v>
      </c>
      <c r="F124" s="164" t="s">
        <v>320</v>
      </c>
      <c r="G124" s="165" t="s">
        <v>309</v>
      </c>
      <c r="H124" s="166">
        <v>145.816</v>
      </c>
      <c r="I124" s="167"/>
      <c r="J124" s="167">
        <f>ROUND(I124*H124,2)</f>
        <v>0</v>
      </c>
      <c r="K124" s="164" t="s">
        <v>199</v>
      </c>
      <c r="L124" s="40"/>
      <c r="M124" s="168" t="s">
        <v>5</v>
      </c>
      <c r="N124" s="169" t="s">
        <v>47</v>
      </c>
      <c r="O124" s="170">
        <v>7.3999999999999996E-2</v>
      </c>
      <c r="P124" s="170">
        <f>O124*H124</f>
        <v>10.790384</v>
      </c>
      <c r="Q124" s="170">
        <v>0</v>
      </c>
      <c r="R124" s="170">
        <f>Q124*H124</f>
        <v>0</v>
      </c>
      <c r="S124" s="170">
        <v>0</v>
      </c>
      <c r="T124" s="171">
        <f>S124*H124</f>
        <v>0</v>
      </c>
      <c r="AR124" s="25" t="s">
        <v>211</v>
      </c>
      <c r="AT124" s="25" t="s">
        <v>195</v>
      </c>
      <c r="AU124" s="25" t="s">
        <v>85</v>
      </c>
      <c r="AY124" s="25" t="s">
        <v>192</v>
      </c>
      <c r="BE124" s="172">
        <f>IF(N124="základní",J124,0)</f>
        <v>0</v>
      </c>
      <c r="BF124" s="172">
        <f>IF(N124="snížená",J124,0)</f>
        <v>0</v>
      </c>
      <c r="BG124" s="172">
        <f>IF(N124="zákl. přenesená",J124,0)</f>
        <v>0</v>
      </c>
      <c r="BH124" s="172">
        <f>IF(N124="sníž. přenesená",J124,0)</f>
        <v>0</v>
      </c>
      <c r="BI124" s="172">
        <f>IF(N124="nulová",J124,0)</f>
        <v>0</v>
      </c>
      <c r="BJ124" s="25" t="s">
        <v>83</v>
      </c>
      <c r="BK124" s="172">
        <f>ROUND(I124*H124,2)</f>
        <v>0</v>
      </c>
      <c r="BL124" s="25" t="s">
        <v>211</v>
      </c>
      <c r="BM124" s="25" t="s">
        <v>321</v>
      </c>
    </row>
    <row r="125" spans="2:65" s="14" customFormat="1">
      <c r="B125" s="193"/>
      <c r="D125" s="173" t="s">
        <v>299</v>
      </c>
      <c r="E125" s="194" t="s">
        <v>5</v>
      </c>
      <c r="F125" s="195" t="s">
        <v>311</v>
      </c>
      <c r="H125" s="194" t="s">
        <v>5</v>
      </c>
      <c r="L125" s="193"/>
      <c r="M125" s="196"/>
      <c r="N125" s="197"/>
      <c r="O125" s="197"/>
      <c r="P125" s="197"/>
      <c r="Q125" s="197"/>
      <c r="R125" s="197"/>
      <c r="S125" s="197"/>
      <c r="T125" s="198"/>
      <c r="AT125" s="194" t="s">
        <v>299</v>
      </c>
      <c r="AU125" s="194" t="s">
        <v>85</v>
      </c>
      <c r="AV125" s="14" t="s">
        <v>83</v>
      </c>
      <c r="AW125" s="14" t="s">
        <v>39</v>
      </c>
      <c r="AX125" s="14" t="s">
        <v>76</v>
      </c>
      <c r="AY125" s="194" t="s">
        <v>192</v>
      </c>
    </row>
    <row r="126" spans="2:65" s="12" customFormat="1">
      <c r="B126" s="179"/>
      <c r="D126" s="173" t="s">
        <v>299</v>
      </c>
      <c r="E126" s="180" t="s">
        <v>5</v>
      </c>
      <c r="F126" s="181" t="s">
        <v>322</v>
      </c>
      <c r="H126" s="182">
        <v>145.816</v>
      </c>
      <c r="L126" s="179"/>
      <c r="M126" s="183"/>
      <c r="N126" s="184"/>
      <c r="O126" s="184"/>
      <c r="P126" s="184"/>
      <c r="Q126" s="184"/>
      <c r="R126" s="184"/>
      <c r="S126" s="184"/>
      <c r="T126" s="185"/>
      <c r="AT126" s="180" t="s">
        <v>299</v>
      </c>
      <c r="AU126" s="180" t="s">
        <v>85</v>
      </c>
      <c r="AV126" s="12" t="s">
        <v>85</v>
      </c>
      <c r="AW126" s="12" t="s">
        <v>39</v>
      </c>
      <c r="AX126" s="12" t="s">
        <v>76</v>
      </c>
      <c r="AY126" s="180" t="s">
        <v>192</v>
      </c>
    </row>
    <row r="127" spans="2:65" s="13" customFormat="1">
      <c r="B127" s="186"/>
      <c r="D127" s="173" t="s">
        <v>299</v>
      </c>
      <c r="E127" s="187" t="s">
        <v>5</v>
      </c>
      <c r="F127" s="188" t="s">
        <v>301</v>
      </c>
      <c r="H127" s="189">
        <v>145.816</v>
      </c>
      <c r="L127" s="186"/>
      <c r="M127" s="190"/>
      <c r="N127" s="191"/>
      <c r="O127" s="191"/>
      <c r="P127" s="191"/>
      <c r="Q127" s="191"/>
      <c r="R127" s="191"/>
      <c r="S127" s="191"/>
      <c r="T127" s="192"/>
      <c r="AT127" s="187" t="s">
        <v>299</v>
      </c>
      <c r="AU127" s="187" t="s">
        <v>85</v>
      </c>
      <c r="AV127" s="13" t="s">
        <v>211</v>
      </c>
      <c r="AW127" s="13" t="s">
        <v>39</v>
      </c>
      <c r="AX127" s="13" t="s">
        <v>83</v>
      </c>
      <c r="AY127" s="187" t="s">
        <v>192</v>
      </c>
    </row>
    <row r="128" spans="2:65" s="1" customFormat="1" ht="16.5" customHeight="1">
      <c r="B128" s="161"/>
      <c r="C128" s="162" t="s">
        <v>222</v>
      </c>
      <c r="D128" s="162" t="s">
        <v>195</v>
      </c>
      <c r="E128" s="163" t="s">
        <v>323</v>
      </c>
      <c r="F128" s="164" t="s">
        <v>324</v>
      </c>
      <c r="G128" s="165" t="s">
        <v>309</v>
      </c>
      <c r="H128" s="166">
        <v>348.846</v>
      </c>
      <c r="I128" s="167"/>
      <c r="J128" s="167">
        <f>ROUND(I128*H128,2)</f>
        <v>0</v>
      </c>
      <c r="K128" s="164" t="s">
        <v>199</v>
      </c>
      <c r="L128" s="40"/>
      <c r="M128" s="168" t="s">
        <v>5</v>
      </c>
      <c r="N128" s="169" t="s">
        <v>47</v>
      </c>
      <c r="O128" s="170">
        <v>8.3000000000000004E-2</v>
      </c>
      <c r="P128" s="170">
        <f>O128*H128</f>
        <v>28.954218000000001</v>
      </c>
      <c r="Q128" s="170">
        <v>0</v>
      </c>
      <c r="R128" s="170">
        <f>Q128*H128</f>
        <v>0</v>
      </c>
      <c r="S128" s="170">
        <v>0</v>
      </c>
      <c r="T128" s="171">
        <f>S128*H128</f>
        <v>0</v>
      </c>
      <c r="AR128" s="25" t="s">
        <v>211</v>
      </c>
      <c r="AT128" s="25" t="s">
        <v>195</v>
      </c>
      <c r="AU128" s="25" t="s">
        <v>85</v>
      </c>
      <c r="AY128" s="25" t="s">
        <v>192</v>
      </c>
      <c r="BE128" s="172">
        <f>IF(N128="základní",J128,0)</f>
        <v>0</v>
      </c>
      <c r="BF128" s="172">
        <f>IF(N128="snížená",J128,0)</f>
        <v>0</v>
      </c>
      <c r="BG128" s="172">
        <f>IF(N128="zákl. přenesená",J128,0)</f>
        <v>0</v>
      </c>
      <c r="BH128" s="172">
        <f>IF(N128="sníž. přenesená",J128,0)</f>
        <v>0</v>
      </c>
      <c r="BI128" s="172">
        <f>IF(N128="nulová",J128,0)</f>
        <v>0</v>
      </c>
      <c r="BJ128" s="25" t="s">
        <v>83</v>
      </c>
      <c r="BK128" s="172">
        <f>ROUND(I128*H128,2)</f>
        <v>0</v>
      </c>
      <c r="BL128" s="25" t="s">
        <v>211</v>
      </c>
      <c r="BM128" s="25" t="s">
        <v>325</v>
      </c>
    </row>
    <row r="129" spans="2:65" s="12" customFormat="1">
      <c r="B129" s="179"/>
      <c r="D129" s="173" t="s">
        <v>299</v>
      </c>
      <c r="E129" s="180" t="s">
        <v>5</v>
      </c>
      <c r="F129" s="181" t="s">
        <v>326</v>
      </c>
      <c r="H129" s="182">
        <v>52.14</v>
      </c>
      <c r="L129" s="179"/>
      <c r="M129" s="183"/>
      <c r="N129" s="184"/>
      <c r="O129" s="184"/>
      <c r="P129" s="184"/>
      <c r="Q129" s="184"/>
      <c r="R129" s="184"/>
      <c r="S129" s="184"/>
      <c r="T129" s="185"/>
      <c r="AT129" s="180" t="s">
        <v>299</v>
      </c>
      <c r="AU129" s="180" t="s">
        <v>85</v>
      </c>
      <c r="AV129" s="12" t="s">
        <v>85</v>
      </c>
      <c r="AW129" s="12" t="s">
        <v>39</v>
      </c>
      <c r="AX129" s="12" t="s">
        <v>76</v>
      </c>
      <c r="AY129" s="180" t="s">
        <v>192</v>
      </c>
    </row>
    <row r="130" spans="2:65" s="12" customFormat="1">
      <c r="B130" s="179"/>
      <c r="D130" s="173" t="s">
        <v>299</v>
      </c>
      <c r="E130" s="180" t="s">
        <v>5</v>
      </c>
      <c r="F130" s="181" t="s">
        <v>327</v>
      </c>
      <c r="H130" s="182">
        <v>264</v>
      </c>
      <c r="L130" s="179"/>
      <c r="M130" s="183"/>
      <c r="N130" s="184"/>
      <c r="O130" s="184"/>
      <c r="P130" s="184"/>
      <c r="Q130" s="184"/>
      <c r="R130" s="184"/>
      <c r="S130" s="184"/>
      <c r="T130" s="185"/>
      <c r="AT130" s="180" t="s">
        <v>299</v>
      </c>
      <c r="AU130" s="180" t="s">
        <v>85</v>
      </c>
      <c r="AV130" s="12" t="s">
        <v>85</v>
      </c>
      <c r="AW130" s="12" t="s">
        <v>39</v>
      </c>
      <c r="AX130" s="12" t="s">
        <v>76</v>
      </c>
      <c r="AY130" s="180" t="s">
        <v>192</v>
      </c>
    </row>
    <row r="131" spans="2:65" s="12" customFormat="1">
      <c r="B131" s="179"/>
      <c r="D131" s="173" t="s">
        <v>299</v>
      </c>
      <c r="E131" s="180" t="s">
        <v>5</v>
      </c>
      <c r="F131" s="181" t="s">
        <v>328</v>
      </c>
      <c r="H131" s="182">
        <v>32.706000000000003</v>
      </c>
      <c r="L131" s="179"/>
      <c r="M131" s="183"/>
      <c r="N131" s="184"/>
      <c r="O131" s="184"/>
      <c r="P131" s="184"/>
      <c r="Q131" s="184"/>
      <c r="R131" s="184"/>
      <c r="S131" s="184"/>
      <c r="T131" s="185"/>
      <c r="AT131" s="180" t="s">
        <v>299</v>
      </c>
      <c r="AU131" s="180" t="s">
        <v>85</v>
      </c>
      <c r="AV131" s="12" t="s">
        <v>85</v>
      </c>
      <c r="AW131" s="12" t="s">
        <v>39</v>
      </c>
      <c r="AX131" s="12" t="s">
        <v>76</v>
      </c>
      <c r="AY131" s="180" t="s">
        <v>192</v>
      </c>
    </row>
    <row r="132" spans="2:65" s="13" customFormat="1">
      <c r="B132" s="186"/>
      <c r="D132" s="173" t="s">
        <v>299</v>
      </c>
      <c r="E132" s="187" t="s">
        <v>5</v>
      </c>
      <c r="F132" s="188" t="s">
        <v>301</v>
      </c>
      <c r="H132" s="189">
        <v>348.846</v>
      </c>
      <c r="L132" s="186"/>
      <c r="M132" s="190"/>
      <c r="N132" s="191"/>
      <c r="O132" s="191"/>
      <c r="P132" s="191"/>
      <c r="Q132" s="191"/>
      <c r="R132" s="191"/>
      <c r="S132" s="191"/>
      <c r="T132" s="192"/>
      <c r="AT132" s="187" t="s">
        <v>299</v>
      </c>
      <c r="AU132" s="187" t="s">
        <v>85</v>
      </c>
      <c r="AV132" s="13" t="s">
        <v>211</v>
      </c>
      <c r="AW132" s="13" t="s">
        <v>39</v>
      </c>
      <c r="AX132" s="13" t="s">
        <v>83</v>
      </c>
      <c r="AY132" s="187" t="s">
        <v>192</v>
      </c>
    </row>
    <row r="133" spans="2:65" s="1" customFormat="1" ht="25.5" customHeight="1">
      <c r="B133" s="161"/>
      <c r="C133" s="162" t="s">
        <v>229</v>
      </c>
      <c r="D133" s="162" t="s">
        <v>195</v>
      </c>
      <c r="E133" s="163" t="s">
        <v>329</v>
      </c>
      <c r="F133" s="164" t="s">
        <v>330</v>
      </c>
      <c r="G133" s="165" t="s">
        <v>309</v>
      </c>
      <c r="H133" s="166">
        <v>3488.46</v>
      </c>
      <c r="I133" s="167"/>
      <c r="J133" s="167">
        <f>ROUND(I133*H133,2)</f>
        <v>0</v>
      </c>
      <c r="K133" s="164" t="s">
        <v>199</v>
      </c>
      <c r="L133" s="40"/>
      <c r="M133" s="168" t="s">
        <v>5</v>
      </c>
      <c r="N133" s="169" t="s">
        <v>47</v>
      </c>
      <c r="O133" s="170">
        <v>4.0000000000000001E-3</v>
      </c>
      <c r="P133" s="170">
        <f>O133*H133</f>
        <v>13.95384</v>
      </c>
      <c r="Q133" s="170">
        <v>0</v>
      </c>
      <c r="R133" s="170">
        <f>Q133*H133</f>
        <v>0</v>
      </c>
      <c r="S133" s="170">
        <v>0</v>
      </c>
      <c r="T133" s="171">
        <f>S133*H133</f>
        <v>0</v>
      </c>
      <c r="AR133" s="25" t="s">
        <v>211</v>
      </c>
      <c r="AT133" s="25" t="s">
        <v>195</v>
      </c>
      <c r="AU133" s="25" t="s">
        <v>85</v>
      </c>
      <c r="AY133" s="25" t="s">
        <v>192</v>
      </c>
      <c r="BE133" s="172">
        <f>IF(N133="základní",J133,0)</f>
        <v>0</v>
      </c>
      <c r="BF133" s="172">
        <f>IF(N133="snížená",J133,0)</f>
        <v>0</v>
      </c>
      <c r="BG133" s="172">
        <f>IF(N133="zákl. přenesená",J133,0)</f>
        <v>0</v>
      </c>
      <c r="BH133" s="172">
        <f>IF(N133="sníž. přenesená",J133,0)</f>
        <v>0</v>
      </c>
      <c r="BI133" s="172">
        <f>IF(N133="nulová",J133,0)</f>
        <v>0</v>
      </c>
      <c r="BJ133" s="25" t="s">
        <v>83</v>
      </c>
      <c r="BK133" s="172">
        <f>ROUND(I133*H133,2)</f>
        <v>0</v>
      </c>
      <c r="BL133" s="25" t="s">
        <v>211</v>
      </c>
      <c r="BM133" s="25" t="s">
        <v>331</v>
      </c>
    </row>
    <row r="134" spans="2:65" s="12" customFormat="1">
      <c r="B134" s="179"/>
      <c r="D134" s="173" t="s">
        <v>299</v>
      </c>
      <c r="F134" s="181" t="s">
        <v>332</v>
      </c>
      <c r="H134" s="182">
        <v>3488.46</v>
      </c>
      <c r="L134" s="179"/>
      <c r="M134" s="183"/>
      <c r="N134" s="184"/>
      <c r="O134" s="184"/>
      <c r="P134" s="184"/>
      <c r="Q134" s="184"/>
      <c r="R134" s="184"/>
      <c r="S134" s="184"/>
      <c r="T134" s="185"/>
      <c r="AT134" s="180" t="s">
        <v>299</v>
      </c>
      <c r="AU134" s="180" t="s">
        <v>85</v>
      </c>
      <c r="AV134" s="12" t="s">
        <v>85</v>
      </c>
      <c r="AW134" s="12" t="s">
        <v>6</v>
      </c>
      <c r="AX134" s="12" t="s">
        <v>83</v>
      </c>
      <c r="AY134" s="180" t="s">
        <v>192</v>
      </c>
    </row>
    <row r="135" spans="2:65" s="1" customFormat="1" ht="16.5" customHeight="1">
      <c r="B135" s="161"/>
      <c r="C135" s="162" t="s">
        <v>234</v>
      </c>
      <c r="D135" s="162" t="s">
        <v>195</v>
      </c>
      <c r="E135" s="163" t="s">
        <v>333</v>
      </c>
      <c r="F135" s="164" t="s">
        <v>334</v>
      </c>
      <c r="G135" s="165" t="s">
        <v>309</v>
      </c>
      <c r="H135" s="166">
        <v>348.846</v>
      </c>
      <c r="I135" s="167"/>
      <c r="J135" s="167">
        <f>ROUND(I135*H135,2)</f>
        <v>0</v>
      </c>
      <c r="K135" s="164" t="s">
        <v>199</v>
      </c>
      <c r="L135" s="40"/>
      <c r="M135" s="168" t="s">
        <v>5</v>
      </c>
      <c r="N135" s="169" t="s">
        <v>47</v>
      </c>
      <c r="O135" s="170">
        <v>8.9999999999999993E-3</v>
      </c>
      <c r="P135" s="170">
        <f>O135*H135</f>
        <v>3.1396139999999999</v>
      </c>
      <c r="Q135" s="170">
        <v>0</v>
      </c>
      <c r="R135" s="170">
        <f>Q135*H135</f>
        <v>0</v>
      </c>
      <c r="S135" s="170">
        <v>0</v>
      </c>
      <c r="T135" s="171">
        <f>S135*H135</f>
        <v>0</v>
      </c>
      <c r="AR135" s="25" t="s">
        <v>211</v>
      </c>
      <c r="AT135" s="25" t="s">
        <v>195</v>
      </c>
      <c r="AU135" s="25" t="s">
        <v>85</v>
      </c>
      <c r="AY135" s="25" t="s">
        <v>192</v>
      </c>
      <c r="BE135" s="172">
        <f>IF(N135="základní",J135,0)</f>
        <v>0</v>
      </c>
      <c r="BF135" s="172">
        <f>IF(N135="snížená",J135,0)</f>
        <v>0</v>
      </c>
      <c r="BG135" s="172">
        <f>IF(N135="zákl. přenesená",J135,0)</f>
        <v>0</v>
      </c>
      <c r="BH135" s="172">
        <f>IF(N135="sníž. přenesená",J135,0)</f>
        <v>0</v>
      </c>
      <c r="BI135" s="172">
        <f>IF(N135="nulová",J135,0)</f>
        <v>0</v>
      </c>
      <c r="BJ135" s="25" t="s">
        <v>83</v>
      </c>
      <c r="BK135" s="172">
        <f>ROUND(I135*H135,2)</f>
        <v>0</v>
      </c>
      <c r="BL135" s="25" t="s">
        <v>211</v>
      </c>
      <c r="BM135" s="25" t="s">
        <v>335</v>
      </c>
    </row>
    <row r="136" spans="2:65" s="1" customFormat="1" ht="16.5" customHeight="1">
      <c r="B136" s="161"/>
      <c r="C136" s="162" t="s">
        <v>241</v>
      </c>
      <c r="D136" s="162" t="s">
        <v>195</v>
      </c>
      <c r="E136" s="163" t="s">
        <v>336</v>
      </c>
      <c r="F136" s="164" t="s">
        <v>337</v>
      </c>
      <c r="G136" s="165" t="s">
        <v>338</v>
      </c>
      <c r="H136" s="166">
        <v>627.923</v>
      </c>
      <c r="I136" s="167"/>
      <c r="J136" s="167">
        <f>ROUND(I136*H136,2)</f>
        <v>0</v>
      </c>
      <c r="K136" s="164" t="s">
        <v>199</v>
      </c>
      <c r="L136" s="40"/>
      <c r="M136" s="168" t="s">
        <v>5</v>
      </c>
      <c r="N136" s="169" t="s">
        <v>47</v>
      </c>
      <c r="O136" s="170">
        <v>0</v>
      </c>
      <c r="P136" s="170">
        <f>O136*H136</f>
        <v>0</v>
      </c>
      <c r="Q136" s="170">
        <v>0</v>
      </c>
      <c r="R136" s="170">
        <f>Q136*H136</f>
        <v>0</v>
      </c>
      <c r="S136" s="170">
        <v>0</v>
      </c>
      <c r="T136" s="171">
        <f>S136*H136</f>
        <v>0</v>
      </c>
      <c r="AR136" s="25" t="s">
        <v>211</v>
      </c>
      <c r="AT136" s="25" t="s">
        <v>195</v>
      </c>
      <c r="AU136" s="25" t="s">
        <v>85</v>
      </c>
      <c r="AY136" s="25" t="s">
        <v>192</v>
      </c>
      <c r="BE136" s="172">
        <f>IF(N136="základní",J136,0)</f>
        <v>0</v>
      </c>
      <c r="BF136" s="172">
        <f>IF(N136="snížená",J136,0)</f>
        <v>0</v>
      </c>
      <c r="BG136" s="172">
        <f>IF(N136="zákl. přenesená",J136,0)</f>
        <v>0</v>
      </c>
      <c r="BH136" s="172">
        <f>IF(N136="sníž. přenesená",J136,0)</f>
        <v>0</v>
      </c>
      <c r="BI136" s="172">
        <f>IF(N136="nulová",J136,0)</f>
        <v>0</v>
      </c>
      <c r="BJ136" s="25" t="s">
        <v>83</v>
      </c>
      <c r="BK136" s="172">
        <f>ROUND(I136*H136,2)</f>
        <v>0</v>
      </c>
      <c r="BL136" s="25" t="s">
        <v>211</v>
      </c>
      <c r="BM136" s="25" t="s">
        <v>339</v>
      </c>
    </row>
    <row r="137" spans="2:65" s="12" customFormat="1">
      <c r="B137" s="179"/>
      <c r="D137" s="173" t="s">
        <v>299</v>
      </c>
      <c r="F137" s="181" t="s">
        <v>340</v>
      </c>
      <c r="H137" s="182">
        <v>627.923</v>
      </c>
      <c r="L137" s="179"/>
      <c r="M137" s="183"/>
      <c r="N137" s="184"/>
      <c r="O137" s="184"/>
      <c r="P137" s="184"/>
      <c r="Q137" s="184"/>
      <c r="R137" s="184"/>
      <c r="S137" s="184"/>
      <c r="T137" s="185"/>
      <c r="AT137" s="180" t="s">
        <v>299</v>
      </c>
      <c r="AU137" s="180" t="s">
        <v>85</v>
      </c>
      <c r="AV137" s="12" t="s">
        <v>85</v>
      </c>
      <c r="AW137" s="12" t="s">
        <v>6</v>
      </c>
      <c r="AX137" s="12" t="s">
        <v>83</v>
      </c>
      <c r="AY137" s="180" t="s">
        <v>192</v>
      </c>
    </row>
    <row r="138" spans="2:65" s="1" customFormat="1" ht="16.5" customHeight="1">
      <c r="B138" s="161"/>
      <c r="C138" s="162" t="s">
        <v>244</v>
      </c>
      <c r="D138" s="162" t="s">
        <v>195</v>
      </c>
      <c r="E138" s="163" t="s">
        <v>341</v>
      </c>
      <c r="F138" s="164" t="s">
        <v>342</v>
      </c>
      <c r="G138" s="165" t="s">
        <v>309</v>
      </c>
      <c r="H138" s="166">
        <v>72.908000000000001</v>
      </c>
      <c r="I138" s="167"/>
      <c r="J138" s="167">
        <f>ROUND(I138*H138,2)</f>
        <v>0</v>
      </c>
      <c r="K138" s="164" t="s">
        <v>199</v>
      </c>
      <c r="L138" s="40"/>
      <c r="M138" s="168" t="s">
        <v>5</v>
      </c>
      <c r="N138" s="169" t="s">
        <v>47</v>
      </c>
      <c r="O138" s="170">
        <v>0.29899999999999999</v>
      </c>
      <c r="P138" s="170">
        <f>O138*H138</f>
        <v>21.799492000000001</v>
      </c>
      <c r="Q138" s="170">
        <v>0</v>
      </c>
      <c r="R138" s="170">
        <f>Q138*H138</f>
        <v>0</v>
      </c>
      <c r="S138" s="170">
        <v>0</v>
      </c>
      <c r="T138" s="171">
        <f>S138*H138</f>
        <v>0</v>
      </c>
      <c r="AR138" s="25" t="s">
        <v>211</v>
      </c>
      <c r="AT138" s="25" t="s">
        <v>195</v>
      </c>
      <c r="AU138" s="25" t="s">
        <v>85</v>
      </c>
      <c r="AY138" s="25" t="s">
        <v>192</v>
      </c>
      <c r="BE138" s="172">
        <f>IF(N138="základní",J138,0)</f>
        <v>0</v>
      </c>
      <c r="BF138" s="172">
        <f>IF(N138="snížená",J138,0)</f>
        <v>0</v>
      </c>
      <c r="BG138" s="172">
        <f>IF(N138="zákl. přenesená",J138,0)</f>
        <v>0</v>
      </c>
      <c r="BH138" s="172">
        <f>IF(N138="sníž. přenesená",J138,0)</f>
        <v>0</v>
      </c>
      <c r="BI138" s="172">
        <f>IF(N138="nulová",J138,0)</f>
        <v>0</v>
      </c>
      <c r="BJ138" s="25" t="s">
        <v>83</v>
      </c>
      <c r="BK138" s="172">
        <f>ROUND(I138*H138,2)</f>
        <v>0</v>
      </c>
      <c r="BL138" s="25" t="s">
        <v>211</v>
      </c>
      <c r="BM138" s="25" t="s">
        <v>343</v>
      </c>
    </row>
    <row r="139" spans="2:65" s="14" customFormat="1">
      <c r="B139" s="193"/>
      <c r="D139" s="173" t="s">
        <v>299</v>
      </c>
      <c r="E139" s="194" t="s">
        <v>5</v>
      </c>
      <c r="F139" s="195" t="s">
        <v>311</v>
      </c>
      <c r="H139" s="194" t="s">
        <v>5</v>
      </c>
      <c r="L139" s="193"/>
      <c r="M139" s="196"/>
      <c r="N139" s="197"/>
      <c r="O139" s="197"/>
      <c r="P139" s="197"/>
      <c r="Q139" s="197"/>
      <c r="R139" s="197"/>
      <c r="S139" s="197"/>
      <c r="T139" s="198"/>
      <c r="AT139" s="194" t="s">
        <v>299</v>
      </c>
      <c r="AU139" s="194" t="s">
        <v>85</v>
      </c>
      <c r="AV139" s="14" t="s">
        <v>83</v>
      </c>
      <c r="AW139" s="14" t="s">
        <v>39</v>
      </c>
      <c r="AX139" s="14" t="s">
        <v>76</v>
      </c>
      <c r="AY139" s="194" t="s">
        <v>192</v>
      </c>
    </row>
    <row r="140" spans="2:65" s="12" customFormat="1">
      <c r="B140" s="179"/>
      <c r="D140" s="173" t="s">
        <v>299</v>
      </c>
      <c r="E140" s="180" t="s">
        <v>5</v>
      </c>
      <c r="F140" s="181" t="s">
        <v>344</v>
      </c>
      <c r="H140" s="182">
        <v>72.908000000000001</v>
      </c>
      <c r="L140" s="179"/>
      <c r="M140" s="183"/>
      <c r="N140" s="184"/>
      <c r="O140" s="184"/>
      <c r="P140" s="184"/>
      <c r="Q140" s="184"/>
      <c r="R140" s="184"/>
      <c r="S140" s="184"/>
      <c r="T140" s="185"/>
      <c r="AT140" s="180" t="s">
        <v>299</v>
      </c>
      <c r="AU140" s="180" t="s">
        <v>85</v>
      </c>
      <c r="AV140" s="12" t="s">
        <v>85</v>
      </c>
      <c r="AW140" s="12" t="s">
        <v>39</v>
      </c>
      <c r="AX140" s="12" t="s">
        <v>76</v>
      </c>
      <c r="AY140" s="180" t="s">
        <v>192</v>
      </c>
    </row>
    <row r="141" spans="2:65" s="13" customFormat="1">
      <c r="B141" s="186"/>
      <c r="D141" s="173" t="s">
        <v>299</v>
      </c>
      <c r="E141" s="187" t="s">
        <v>5</v>
      </c>
      <c r="F141" s="188" t="s">
        <v>301</v>
      </c>
      <c r="H141" s="189">
        <v>72.908000000000001</v>
      </c>
      <c r="L141" s="186"/>
      <c r="M141" s="190"/>
      <c r="N141" s="191"/>
      <c r="O141" s="191"/>
      <c r="P141" s="191"/>
      <c r="Q141" s="191"/>
      <c r="R141" s="191"/>
      <c r="S141" s="191"/>
      <c r="T141" s="192"/>
      <c r="AT141" s="187" t="s">
        <v>299</v>
      </c>
      <c r="AU141" s="187" t="s">
        <v>85</v>
      </c>
      <c r="AV141" s="13" t="s">
        <v>211</v>
      </c>
      <c r="AW141" s="13" t="s">
        <v>39</v>
      </c>
      <c r="AX141" s="13" t="s">
        <v>83</v>
      </c>
      <c r="AY141" s="187" t="s">
        <v>192</v>
      </c>
    </row>
    <row r="142" spans="2:65" s="1" customFormat="1" ht="16.5" customHeight="1">
      <c r="B142" s="161"/>
      <c r="C142" s="162" t="s">
        <v>249</v>
      </c>
      <c r="D142" s="162" t="s">
        <v>195</v>
      </c>
      <c r="E142" s="163" t="s">
        <v>341</v>
      </c>
      <c r="F142" s="164" t="s">
        <v>342</v>
      </c>
      <c r="G142" s="165" t="s">
        <v>309</v>
      </c>
      <c r="H142" s="166">
        <v>40</v>
      </c>
      <c r="I142" s="167"/>
      <c r="J142" s="167">
        <f>ROUND(I142*H142,2)</f>
        <v>0</v>
      </c>
      <c r="K142" s="164" t="s">
        <v>199</v>
      </c>
      <c r="L142" s="40"/>
      <c r="M142" s="168" t="s">
        <v>5</v>
      </c>
      <c r="N142" s="169" t="s">
        <v>47</v>
      </c>
      <c r="O142" s="170">
        <v>0.29899999999999999</v>
      </c>
      <c r="P142" s="170">
        <f>O142*H142</f>
        <v>11.959999999999999</v>
      </c>
      <c r="Q142" s="170">
        <v>0</v>
      </c>
      <c r="R142" s="170">
        <f>Q142*H142</f>
        <v>0</v>
      </c>
      <c r="S142" s="170">
        <v>0</v>
      </c>
      <c r="T142" s="171">
        <f>S142*H142</f>
        <v>0</v>
      </c>
      <c r="AR142" s="25" t="s">
        <v>211</v>
      </c>
      <c r="AT142" s="25" t="s">
        <v>195</v>
      </c>
      <c r="AU142" s="25" t="s">
        <v>85</v>
      </c>
      <c r="AY142" s="25" t="s">
        <v>192</v>
      </c>
      <c r="BE142" s="172">
        <f>IF(N142="základní",J142,0)</f>
        <v>0</v>
      </c>
      <c r="BF142" s="172">
        <f>IF(N142="snížená",J142,0)</f>
        <v>0</v>
      </c>
      <c r="BG142" s="172">
        <f>IF(N142="zákl. přenesená",J142,0)</f>
        <v>0</v>
      </c>
      <c r="BH142" s="172">
        <f>IF(N142="sníž. přenesená",J142,0)</f>
        <v>0</v>
      </c>
      <c r="BI142" s="172">
        <f>IF(N142="nulová",J142,0)</f>
        <v>0</v>
      </c>
      <c r="BJ142" s="25" t="s">
        <v>83</v>
      </c>
      <c r="BK142" s="172">
        <f>ROUND(I142*H142,2)</f>
        <v>0</v>
      </c>
      <c r="BL142" s="25" t="s">
        <v>211</v>
      </c>
      <c r="BM142" s="25" t="s">
        <v>345</v>
      </c>
    </row>
    <row r="143" spans="2:65" s="12" customFormat="1">
      <c r="B143" s="179"/>
      <c r="D143" s="173" t="s">
        <v>299</v>
      </c>
      <c r="E143" s="180" t="s">
        <v>5</v>
      </c>
      <c r="F143" s="181" t="s">
        <v>346</v>
      </c>
      <c r="H143" s="182">
        <v>40</v>
      </c>
      <c r="L143" s="179"/>
      <c r="M143" s="183"/>
      <c r="N143" s="184"/>
      <c r="O143" s="184"/>
      <c r="P143" s="184"/>
      <c r="Q143" s="184"/>
      <c r="R143" s="184"/>
      <c r="S143" s="184"/>
      <c r="T143" s="185"/>
      <c r="AT143" s="180" t="s">
        <v>299</v>
      </c>
      <c r="AU143" s="180" t="s">
        <v>85</v>
      </c>
      <c r="AV143" s="12" t="s">
        <v>85</v>
      </c>
      <c r="AW143" s="12" t="s">
        <v>39</v>
      </c>
      <c r="AX143" s="12" t="s">
        <v>76</v>
      </c>
      <c r="AY143" s="180" t="s">
        <v>192</v>
      </c>
    </row>
    <row r="144" spans="2:65" s="13" customFormat="1">
      <c r="B144" s="186"/>
      <c r="D144" s="173" t="s">
        <v>299</v>
      </c>
      <c r="E144" s="187" t="s">
        <v>5</v>
      </c>
      <c r="F144" s="188" t="s">
        <v>301</v>
      </c>
      <c r="H144" s="189">
        <v>40</v>
      </c>
      <c r="L144" s="186"/>
      <c r="M144" s="190"/>
      <c r="N144" s="191"/>
      <c r="O144" s="191"/>
      <c r="P144" s="191"/>
      <c r="Q144" s="191"/>
      <c r="R144" s="191"/>
      <c r="S144" s="191"/>
      <c r="T144" s="192"/>
      <c r="AT144" s="187" t="s">
        <v>299</v>
      </c>
      <c r="AU144" s="187" t="s">
        <v>85</v>
      </c>
      <c r="AV144" s="13" t="s">
        <v>211</v>
      </c>
      <c r="AW144" s="13" t="s">
        <v>39</v>
      </c>
      <c r="AX144" s="13" t="s">
        <v>83</v>
      </c>
      <c r="AY144" s="187" t="s">
        <v>192</v>
      </c>
    </row>
    <row r="145" spans="2:65" s="1" customFormat="1" ht="16.5" customHeight="1">
      <c r="B145" s="161"/>
      <c r="C145" s="199" t="s">
        <v>255</v>
      </c>
      <c r="D145" s="199" t="s">
        <v>347</v>
      </c>
      <c r="E145" s="200" t="s">
        <v>348</v>
      </c>
      <c r="F145" s="201" t="s">
        <v>349</v>
      </c>
      <c r="G145" s="202" t="s">
        <v>338</v>
      </c>
      <c r="H145" s="203">
        <v>80</v>
      </c>
      <c r="I145" s="204"/>
      <c r="J145" s="204">
        <f>ROUND(I145*H145,2)</f>
        <v>0</v>
      </c>
      <c r="K145" s="201" t="s">
        <v>199</v>
      </c>
      <c r="L145" s="205"/>
      <c r="M145" s="206" t="s">
        <v>5</v>
      </c>
      <c r="N145" s="207" t="s">
        <v>47</v>
      </c>
      <c r="O145" s="170">
        <v>0</v>
      </c>
      <c r="P145" s="170">
        <f>O145*H145</f>
        <v>0</v>
      </c>
      <c r="Q145" s="170">
        <v>1</v>
      </c>
      <c r="R145" s="170">
        <f>Q145*H145</f>
        <v>80</v>
      </c>
      <c r="S145" s="170">
        <v>0</v>
      </c>
      <c r="T145" s="171">
        <f>S145*H145</f>
        <v>0</v>
      </c>
      <c r="AR145" s="25" t="s">
        <v>234</v>
      </c>
      <c r="AT145" s="25" t="s">
        <v>347</v>
      </c>
      <c r="AU145" s="25" t="s">
        <v>85</v>
      </c>
      <c r="AY145" s="25" t="s">
        <v>192</v>
      </c>
      <c r="BE145" s="172">
        <f>IF(N145="základní",J145,0)</f>
        <v>0</v>
      </c>
      <c r="BF145" s="172">
        <f>IF(N145="snížená",J145,0)</f>
        <v>0</v>
      </c>
      <c r="BG145" s="172">
        <f>IF(N145="zákl. přenesená",J145,0)</f>
        <v>0</v>
      </c>
      <c r="BH145" s="172">
        <f>IF(N145="sníž. přenesená",J145,0)</f>
        <v>0</v>
      </c>
      <c r="BI145" s="172">
        <f>IF(N145="nulová",J145,0)</f>
        <v>0</v>
      </c>
      <c r="BJ145" s="25" t="s">
        <v>83</v>
      </c>
      <c r="BK145" s="172">
        <f>ROUND(I145*H145,2)</f>
        <v>0</v>
      </c>
      <c r="BL145" s="25" t="s">
        <v>211</v>
      </c>
      <c r="BM145" s="25" t="s">
        <v>350</v>
      </c>
    </row>
    <row r="146" spans="2:65" s="1" customFormat="1" ht="24">
      <c r="B146" s="40"/>
      <c r="D146" s="173" t="s">
        <v>202</v>
      </c>
      <c r="F146" s="174" t="s">
        <v>351</v>
      </c>
      <c r="L146" s="40"/>
      <c r="M146" s="175"/>
      <c r="N146" s="41"/>
      <c r="O146" s="41"/>
      <c r="P146" s="41"/>
      <c r="Q146" s="41"/>
      <c r="R146" s="41"/>
      <c r="S146" s="41"/>
      <c r="T146" s="69"/>
      <c r="AT146" s="25" t="s">
        <v>202</v>
      </c>
      <c r="AU146" s="25" t="s">
        <v>85</v>
      </c>
    </row>
    <row r="147" spans="2:65" s="12" customFormat="1">
      <c r="B147" s="179"/>
      <c r="D147" s="173" t="s">
        <v>299</v>
      </c>
      <c r="F147" s="181" t="s">
        <v>352</v>
      </c>
      <c r="H147" s="182">
        <v>80</v>
      </c>
      <c r="L147" s="179"/>
      <c r="M147" s="183"/>
      <c r="N147" s="184"/>
      <c r="O147" s="184"/>
      <c r="P147" s="184"/>
      <c r="Q147" s="184"/>
      <c r="R147" s="184"/>
      <c r="S147" s="184"/>
      <c r="T147" s="185"/>
      <c r="AT147" s="180" t="s">
        <v>299</v>
      </c>
      <c r="AU147" s="180" t="s">
        <v>85</v>
      </c>
      <c r="AV147" s="12" t="s">
        <v>85</v>
      </c>
      <c r="AW147" s="12" t="s">
        <v>6</v>
      </c>
      <c r="AX147" s="12" t="s">
        <v>83</v>
      </c>
      <c r="AY147" s="180" t="s">
        <v>192</v>
      </c>
    </row>
    <row r="148" spans="2:65" s="1" customFormat="1" ht="25.5" customHeight="1">
      <c r="B148" s="161"/>
      <c r="C148" s="162" t="s">
        <v>262</v>
      </c>
      <c r="D148" s="162" t="s">
        <v>195</v>
      </c>
      <c r="E148" s="163" t="s">
        <v>353</v>
      </c>
      <c r="F148" s="164" t="s">
        <v>354</v>
      </c>
      <c r="G148" s="165" t="s">
        <v>355</v>
      </c>
      <c r="H148" s="166">
        <v>330</v>
      </c>
      <c r="I148" s="167"/>
      <c r="J148" s="167">
        <f>ROUND(I148*H148,2)</f>
        <v>0</v>
      </c>
      <c r="K148" s="164" t="s">
        <v>199</v>
      </c>
      <c r="L148" s="40"/>
      <c r="M148" s="168" t="s">
        <v>5</v>
      </c>
      <c r="N148" s="169" t="s">
        <v>47</v>
      </c>
      <c r="O148" s="170">
        <v>0.09</v>
      </c>
      <c r="P148" s="170">
        <f>O148*H148</f>
        <v>29.7</v>
      </c>
      <c r="Q148" s="170">
        <v>0</v>
      </c>
      <c r="R148" s="170">
        <f>Q148*H148</f>
        <v>0</v>
      </c>
      <c r="S148" s="170">
        <v>0</v>
      </c>
      <c r="T148" s="171">
        <f>S148*H148</f>
        <v>0</v>
      </c>
      <c r="AR148" s="25" t="s">
        <v>211</v>
      </c>
      <c r="AT148" s="25" t="s">
        <v>195</v>
      </c>
      <c r="AU148" s="25" t="s">
        <v>85</v>
      </c>
      <c r="AY148" s="25" t="s">
        <v>192</v>
      </c>
      <c r="BE148" s="172">
        <f>IF(N148="základní",J148,0)</f>
        <v>0</v>
      </c>
      <c r="BF148" s="172">
        <f>IF(N148="snížená",J148,0)</f>
        <v>0</v>
      </c>
      <c r="BG148" s="172">
        <f>IF(N148="zákl. přenesená",J148,0)</f>
        <v>0</v>
      </c>
      <c r="BH148" s="172">
        <f>IF(N148="sníž. přenesená",J148,0)</f>
        <v>0</v>
      </c>
      <c r="BI148" s="172">
        <f>IF(N148="nulová",J148,0)</f>
        <v>0</v>
      </c>
      <c r="BJ148" s="25" t="s">
        <v>83</v>
      </c>
      <c r="BK148" s="172">
        <f>ROUND(I148*H148,2)</f>
        <v>0</v>
      </c>
      <c r="BL148" s="25" t="s">
        <v>211</v>
      </c>
      <c r="BM148" s="25" t="s">
        <v>356</v>
      </c>
    </row>
    <row r="149" spans="2:65" s="12" customFormat="1">
      <c r="B149" s="179"/>
      <c r="D149" s="173" t="s">
        <v>299</v>
      </c>
      <c r="E149" s="180" t="s">
        <v>5</v>
      </c>
      <c r="F149" s="181" t="s">
        <v>357</v>
      </c>
      <c r="H149" s="182">
        <v>330</v>
      </c>
      <c r="L149" s="179"/>
      <c r="M149" s="183"/>
      <c r="N149" s="184"/>
      <c r="O149" s="184"/>
      <c r="P149" s="184"/>
      <c r="Q149" s="184"/>
      <c r="R149" s="184"/>
      <c r="S149" s="184"/>
      <c r="T149" s="185"/>
      <c r="AT149" s="180" t="s">
        <v>299</v>
      </c>
      <c r="AU149" s="180" t="s">
        <v>85</v>
      </c>
      <c r="AV149" s="12" t="s">
        <v>85</v>
      </c>
      <c r="AW149" s="12" t="s">
        <v>39</v>
      </c>
      <c r="AX149" s="12" t="s">
        <v>76</v>
      </c>
      <c r="AY149" s="180" t="s">
        <v>192</v>
      </c>
    </row>
    <row r="150" spans="2:65" s="13" customFormat="1">
      <c r="B150" s="186"/>
      <c r="D150" s="173" t="s">
        <v>299</v>
      </c>
      <c r="E150" s="187" t="s">
        <v>5</v>
      </c>
      <c r="F150" s="188" t="s">
        <v>301</v>
      </c>
      <c r="H150" s="189">
        <v>330</v>
      </c>
      <c r="L150" s="186"/>
      <c r="M150" s="190"/>
      <c r="N150" s="191"/>
      <c r="O150" s="191"/>
      <c r="P150" s="191"/>
      <c r="Q150" s="191"/>
      <c r="R150" s="191"/>
      <c r="S150" s="191"/>
      <c r="T150" s="192"/>
      <c r="AT150" s="187" t="s">
        <v>299</v>
      </c>
      <c r="AU150" s="187" t="s">
        <v>85</v>
      </c>
      <c r="AV150" s="13" t="s">
        <v>211</v>
      </c>
      <c r="AW150" s="13" t="s">
        <v>39</v>
      </c>
      <c r="AX150" s="13" t="s">
        <v>83</v>
      </c>
      <c r="AY150" s="187" t="s">
        <v>192</v>
      </c>
    </row>
    <row r="151" spans="2:65" s="1" customFormat="1" ht="25.5" customHeight="1">
      <c r="B151" s="161"/>
      <c r="C151" s="162" t="s">
        <v>358</v>
      </c>
      <c r="D151" s="162" t="s">
        <v>195</v>
      </c>
      <c r="E151" s="163" t="s">
        <v>359</v>
      </c>
      <c r="F151" s="164" t="s">
        <v>360</v>
      </c>
      <c r="G151" s="165" t="s">
        <v>355</v>
      </c>
      <c r="H151" s="166">
        <v>330</v>
      </c>
      <c r="I151" s="167"/>
      <c r="J151" s="167">
        <f>ROUND(I151*H151,2)</f>
        <v>0</v>
      </c>
      <c r="K151" s="164" t="s">
        <v>199</v>
      </c>
      <c r="L151" s="40"/>
      <c r="M151" s="168" t="s">
        <v>5</v>
      </c>
      <c r="N151" s="169" t="s">
        <v>47</v>
      </c>
      <c r="O151" s="170">
        <v>5.8000000000000003E-2</v>
      </c>
      <c r="P151" s="170">
        <f>O151*H151</f>
        <v>19.14</v>
      </c>
      <c r="Q151" s="170">
        <v>0</v>
      </c>
      <c r="R151" s="170">
        <f>Q151*H151</f>
        <v>0</v>
      </c>
      <c r="S151" s="170">
        <v>0</v>
      </c>
      <c r="T151" s="171">
        <f>S151*H151</f>
        <v>0</v>
      </c>
      <c r="AR151" s="25" t="s">
        <v>211</v>
      </c>
      <c r="AT151" s="25" t="s">
        <v>195</v>
      </c>
      <c r="AU151" s="25" t="s">
        <v>85</v>
      </c>
      <c r="AY151" s="25" t="s">
        <v>192</v>
      </c>
      <c r="BE151" s="172">
        <f>IF(N151="základní",J151,0)</f>
        <v>0</v>
      </c>
      <c r="BF151" s="172">
        <f>IF(N151="snížená",J151,0)</f>
        <v>0</v>
      </c>
      <c r="BG151" s="172">
        <f>IF(N151="zákl. přenesená",J151,0)</f>
        <v>0</v>
      </c>
      <c r="BH151" s="172">
        <f>IF(N151="sníž. přenesená",J151,0)</f>
        <v>0</v>
      </c>
      <c r="BI151" s="172">
        <f>IF(N151="nulová",J151,0)</f>
        <v>0</v>
      </c>
      <c r="BJ151" s="25" t="s">
        <v>83</v>
      </c>
      <c r="BK151" s="172">
        <f>ROUND(I151*H151,2)</f>
        <v>0</v>
      </c>
      <c r="BL151" s="25" t="s">
        <v>211</v>
      </c>
      <c r="BM151" s="25" t="s">
        <v>361</v>
      </c>
    </row>
    <row r="152" spans="2:65" s="12" customFormat="1">
      <c r="B152" s="179"/>
      <c r="D152" s="173" t="s">
        <v>299</v>
      </c>
      <c r="E152" s="180" t="s">
        <v>5</v>
      </c>
      <c r="F152" s="181" t="s">
        <v>357</v>
      </c>
      <c r="H152" s="182">
        <v>330</v>
      </c>
      <c r="L152" s="179"/>
      <c r="M152" s="183"/>
      <c r="N152" s="184"/>
      <c r="O152" s="184"/>
      <c r="P152" s="184"/>
      <c r="Q152" s="184"/>
      <c r="R152" s="184"/>
      <c r="S152" s="184"/>
      <c r="T152" s="185"/>
      <c r="AT152" s="180" t="s">
        <v>299</v>
      </c>
      <c r="AU152" s="180" t="s">
        <v>85</v>
      </c>
      <c r="AV152" s="12" t="s">
        <v>85</v>
      </c>
      <c r="AW152" s="12" t="s">
        <v>39</v>
      </c>
      <c r="AX152" s="12" t="s">
        <v>76</v>
      </c>
      <c r="AY152" s="180" t="s">
        <v>192</v>
      </c>
    </row>
    <row r="153" spans="2:65" s="13" customFormat="1">
      <c r="B153" s="186"/>
      <c r="D153" s="173" t="s">
        <v>299</v>
      </c>
      <c r="E153" s="187" t="s">
        <v>5</v>
      </c>
      <c r="F153" s="188" t="s">
        <v>301</v>
      </c>
      <c r="H153" s="189">
        <v>330</v>
      </c>
      <c r="L153" s="186"/>
      <c r="M153" s="190"/>
      <c r="N153" s="191"/>
      <c r="O153" s="191"/>
      <c r="P153" s="191"/>
      <c r="Q153" s="191"/>
      <c r="R153" s="191"/>
      <c r="S153" s="191"/>
      <c r="T153" s="192"/>
      <c r="AT153" s="187" t="s">
        <v>299</v>
      </c>
      <c r="AU153" s="187" t="s">
        <v>85</v>
      </c>
      <c r="AV153" s="13" t="s">
        <v>211</v>
      </c>
      <c r="AW153" s="13" t="s">
        <v>39</v>
      </c>
      <c r="AX153" s="13" t="s">
        <v>83</v>
      </c>
      <c r="AY153" s="187" t="s">
        <v>192</v>
      </c>
    </row>
    <row r="154" spans="2:65" s="1" customFormat="1" ht="16.5" customHeight="1">
      <c r="B154" s="161"/>
      <c r="C154" s="199" t="s">
        <v>11</v>
      </c>
      <c r="D154" s="199" t="s">
        <v>347</v>
      </c>
      <c r="E154" s="200" t="s">
        <v>362</v>
      </c>
      <c r="F154" s="201" t="s">
        <v>363</v>
      </c>
      <c r="G154" s="202" t="s">
        <v>364</v>
      </c>
      <c r="H154" s="203">
        <v>8.25</v>
      </c>
      <c r="I154" s="204"/>
      <c r="J154" s="204">
        <f>ROUND(I154*H154,2)</f>
        <v>0</v>
      </c>
      <c r="K154" s="201" t="s">
        <v>199</v>
      </c>
      <c r="L154" s="205"/>
      <c r="M154" s="206" t="s">
        <v>5</v>
      </c>
      <c r="N154" s="207" t="s">
        <v>47</v>
      </c>
      <c r="O154" s="170">
        <v>0</v>
      </c>
      <c r="P154" s="170">
        <f>O154*H154</f>
        <v>0</v>
      </c>
      <c r="Q154" s="170">
        <v>1E-3</v>
      </c>
      <c r="R154" s="170">
        <f>Q154*H154</f>
        <v>8.2500000000000004E-3</v>
      </c>
      <c r="S154" s="170">
        <v>0</v>
      </c>
      <c r="T154" s="171">
        <f>S154*H154</f>
        <v>0</v>
      </c>
      <c r="AR154" s="25" t="s">
        <v>234</v>
      </c>
      <c r="AT154" s="25" t="s">
        <v>347</v>
      </c>
      <c r="AU154" s="25" t="s">
        <v>85</v>
      </c>
      <c r="AY154" s="25" t="s">
        <v>192</v>
      </c>
      <c r="BE154" s="172">
        <f>IF(N154="základní",J154,0)</f>
        <v>0</v>
      </c>
      <c r="BF154" s="172">
        <f>IF(N154="snížená",J154,0)</f>
        <v>0</v>
      </c>
      <c r="BG154" s="172">
        <f>IF(N154="zákl. přenesená",J154,0)</f>
        <v>0</v>
      </c>
      <c r="BH154" s="172">
        <f>IF(N154="sníž. přenesená",J154,0)</f>
        <v>0</v>
      </c>
      <c r="BI154" s="172">
        <f>IF(N154="nulová",J154,0)</f>
        <v>0</v>
      </c>
      <c r="BJ154" s="25" t="s">
        <v>83</v>
      </c>
      <c r="BK154" s="172">
        <f>ROUND(I154*H154,2)</f>
        <v>0</v>
      </c>
      <c r="BL154" s="25" t="s">
        <v>211</v>
      </c>
      <c r="BM154" s="25" t="s">
        <v>365</v>
      </c>
    </row>
    <row r="155" spans="2:65" s="12" customFormat="1">
      <c r="B155" s="179"/>
      <c r="D155" s="173" t="s">
        <v>299</v>
      </c>
      <c r="F155" s="181" t="s">
        <v>366</v>
      </c>
      <c r="H155" s="182">
        <v>8.25</v>
      </c>
      <c r="L155" s="179"/>
      <c r="M155" s="183"/>
      <c r="N155" s="184"/>
      <c r="O155" s="184"/>
      <c r="P155" s="184"/>
      <c r="Q155" s="184"/>
      <c r="R155" s="184"/>
      <c r="S155" s="184"/>
      <c r="T155" s="185"/>
      <c r="AT155" s="180" t="s">
        <v>299</v>
      </c>
      <c r="AU155" s="180" t="s">
        <v>85</v>
      </c>
      <c r="AV155" s="12" t="s">
        <v>85</v>
      </c>
      <c r="AW155" s="12" t="s">
        <v>6</v>
      </c>
      <c r="AX155" s="12" t="s">
        <v>83</v>
      </c>
      <c r="AY155" s="180" t="s">
        <v>192</v>
      </c>
    </row>
    <row r="156" spans="2:65" s="1" customFormat="1" ht="16.5" customHeight="1">
      <c r="B156" s="161"/>
      <c r="C156" s="162" t="s">
        <v>367</v>
      </c>
      <c r="D156" s="162" t="s">
        <v>195</v>
      </c>
      <c r="E156" s="163" t="s">
        <v>368</v>
      </c>
      <c r="F156" s="164" t="s">
        <v>369</v>
      </c>
      <c r="G156" s="165" t="s">
        <v>355</v>
      </c>
      <c r="H156" s="166">
        <v>400</v>
      </c>
      <c r="I156" s="167"/>
      <c r="J156" s="167">
        <f>ROUND(I156*H156,2)</f>
        <v>0</v>
      </c>
      <c r="K156" s="164" t="s">
        <v>199</v>
      </c>
      <c r="L156" s="40"/>
      <c r="M156" s="168" t="s">
        <v>5</v>
      </c>
      <c r="N156" s="169" t="s">
        <v>47</v>
      </c>
      <c r="O156" s="170">
        <v>1.7999999999999999E-2</v>
      </c>
      <c r="P156" s="170">
        <f>O156*H156</f>
        <v>7.1999999999999993</v>
      </c>
      <c r="Q156" s="170">
        <v>0</v>
      </c>
      <c r="R156" s="170">
        <f>Q156*H156</f>
        <v>0</v>
      </c>
      <c r="S156" s="170">
        <v>0</v>
      </c>
      <c r="T156" s="171">
        <f>S156*H156</f>
        <v>0</v>
      </c>
      <c r="AR156" s="25" t="s">
        <v>211</v>
      </c>
      <c r="AT156" s="25" t="s">
        <v>195</v>
      </c>
      <c r="AU156" s="25" t="s">
        <v>85</v>
      </c>
      <c r="AY156" s="25" t="s">
        <v>192</v>
      </c>
      <c r="BE156" s="172">
        <f>IF(N156="základní",J156,0)</f>
        <v>0</v>
      </c>
      <c r="BF156" s="172">
        <f>IF(N156="snížená",J156,0)</f>
        <v>0</v>
      </c>
      <c r="BG156" s="172">
        <f>IF(N156="zákl. přenesená",J156,0)</f>
        <v>0</v>
      </c>
      <c r="BH156" s="172">
        <f>IF(N156="sníž. přenesená",J156,0)</f>
        <v>0</v>
      </c>
      <c r="BI156" s="172">
        <f>IF(N156="nulová",J156,0)</f>
        <v>0</v>
      </c>
      <c r="BJ156" s="25" t="s">
        <v>83</v>
      </c>
      <c r="BK156" s="172">
        <f>ROUND(I156*H156,2)</f>
        <v>0</v>
      </c>
      <c r="BL156" s="25" t="s">
        <v>211</v>
      </c>
      <c r="BM156" s="25" t="s">
        <v>370</v>
      </c>
    </row>
    <row r="157" spans="2:65" s="12" customFormat="1">
      <c r="B157" s="179"/>
      <c r="D157" s="173" t="s">
        <v>299</v>
      </c>
      <c r="E157" s="180" t="s">
        <v>5</v>
      </c>
      <c r="F157" s="181" t="s">
        <v>371</v>
      </c>
      <c r="H157" s="182">
        <v>400</v>
      </c>
      <c r="L157" s="179"/>
      <c r="M157" s="183"/>
      <c r="N157" s="184"/>
      <c r="O157" s="184"/>
      <c r="P157" s="184"/>
      <c r="Q157" s="184"/>
      <c r="R157" s="184"/>
      <c r="S157" s="184"/>
      <c r="T157" s="185"/>
      <c r="AT157" s="180" t="s">
        <v>299</v>
      </c>
      <c r="AU157" s="180" t="s">
        <v>85</v>
      </c>
      <c r="AV157" s="12" t="s">
        <v>85</v>
      </c>
      <c r="AW157" s="12" t="s">
        <v>39</v>
      </c>
      <c r="AX157" s="12" t="s">
        <v>76</v>
      </c>
      <c r="AY157" s="180" t="s">
        <v>192</v>
      </c>
    </row>
    <row r="158" spans="2:65" s="13" customFormat="1">
      <c r="B158" s="186"/>
      <c r="D158" s="173" t="s">
        <v>299</v>
      </c>
      <c r="E158" s="187" t="s">
        <v>5</v>
      </c>
      <c r="F158" s="188" t="s">
        <v>301</v>
      </c>
      <c r="H158" s="189">
        <v>400</v>
      </c>
      <c r="L158" s="186"/>
      <c r="M158" s="190"/>
      <c r="N158" s="191"/>
      <c r="O158" s="191"/>
      <c r="P158" s="191"/>
      <c r="Q158" s="191"/>
      <c r="R158" s="191"/>
      <c r="S158" s="191"/>
      <c r="T158" s="192"/>
      <c r="AT158" s="187" t="s">
        <v>299</v>
      </c>
      <c r="AU158" s="187" t="s">
        <v>85</v>
      </c>
      <c r="AV158" s="13" t="s">
        <v>211</v>
      </c>
      <c r="AW158" s="13" t="s">
        <v>39</v>
      </c>
      <c r="AX158" s="13" t="s">
        <v>83</v>
      </c>
      <c r="AY158" s="187" t="s">
        <v>192</v>
      </c>
    </row>
    <row r="159" spans="2:65" s="1" customFormat="1" ht="16.5" customHeight="1">
      <c r="B159" s="161"/>
      <c r="C159" s="162" t="s">
        <v>372</v>
      </c>
      <c r="D159" s="162" t="s">
        <v>195</v>
      </c>
      <c r="E159" s="163" t="s">
        <v>368</v>
      </c>
      <c r="F159" s="164" t="s">
        <v>369</v>
      </c>
      <c r="G159" s="165" t="s">
        <v>355</v>
      </c>
      <c r="H159" s="166">
        <v>599.59900000000005</v>
      </c>
      <c r="I159" s="167"/>
      <c r="J159" s="167">
        <f>ROUND(I159*H159,2)</f>
        <v>0</v>
      </c>
      <c r="K159" s="164" t="s">
        <v>199</v>
      </c>
      <c r="L159" s="40"/>
      <c r="M159" s="168" t="s">
        <v>5</v>
      </c>
      <c r="N159" s="169" t="s">
        <v>47</v>
      </c>
      <c r="O159" s="170">
        <v>1.7999999999999999E-2</v>
      </c>
      <c r="P159" s="170">
        <f>O159*H159</f>
        <v>10.792782000000001</v>
      </c>
      <c r="Q159" s="170">
        <v>0</v>
      </c>
      <c r="R159" s="170">
        <f>Q159*H159</f>
        <v>0</v>
      </c>
      <c r="S159" s="170">
        <v>0</v>
      </c>
      <c r="T159" s="171">
        <f>S159*H159</f>
        <v>0</v>
      </c>
      <c r="AR159" s="25" t="s">
        <v>211</v>
      </c>
      <c r="AT159" s="25" t="s">
        <v>195</v>
      </c>
      <c r="AU159" s="25" t="s">
        <v>85</v>
      </c>
      <c r="AY159" s="25" t="s">
        <v>192</v>
      </c>
      <c r="BE159" s="172">
        <f>IF(N159="základní",J159,0)</f>
        <v>0</v>
      </c>
      <c r="BF159" s="172">
        <f>IF(N159="snížená",J159,0)</f>
        <v>0</v>
      </c>
      <c r="BG159" s="172">
        <f>IF(N159="zákl. přenesená",J159,0)</f>
        <v>0</v>
      </c>
      <c r="BH159" s="172">
        <f>IF(N159="sníž. přenesená",J159,0)</f>
        <v>0</v>
      </c>
      <c r="BI159" s="172">
        <f>IF(N159="nulová",J159,0)</f>
        <v>0</v>
      </c>
      <c r="BJ159" s="25" t="s">
        <v>83</v>
      </c>
      <c r="BK159" s="172">
        <f>ROUND(I159*H159,2)</f>
        <v>0</v>
      </c>
      <c r="BL159" s="25" t="s">
        <v>211</v>
      </c>
      <c r="BM159" s="25" t="s">
        <v>373</v>
      </c>
    </row>
    <row r="160" spans="2:65" s="14" customFormat="1">
      <c r="B160" s="193"/>
      <c r="D160" s="173" t="s">
        <v>299</v>
      </c>
      <c r="E160" s="194" t="s">
        <v>5</v>
      </c>
      <c r="F160" s="195" t="s">
        <v>311</v>
      </c>
      <c r="H160" s="194" t="s">
        <v>5</v>
      </c>
      <c r="L160" s="193"/>
      <c r="M160" s="196"/>
      <c r="N160" s="197"/>
      <c r="O160" s="197"/>
      <c r="P160" s="197"/>
      <c r="Q160" s="197"/>
      <c r="R160" s="197"/>
      <c r="S160" s="197"/>
      <c r="T160" s="198"/>
      <c r="AT160" s="194" t="s">
        <v>299</v>
      </c>
      <c r="AU160" s="194" t="s">
        <v>85</v>
      </c>
      <c r="AV160" s="14" t="s">
        <v>83</v>
      </c>
      <c r="AW160" s="14" t="s">
        <v>39</v>
      </c>
      <c r="AX160" s="14" t="s">
        <v>76</v>
      </c>
      <c r="AY160" s="194" t="s">
        <v>192</v>
      </c>
    </row>
    <row r="161" spans="2:65" s="12" customFormat="1">
      <c r="B161" s="179"/>
      <c r="D161" s="173" t="s">
        <v>299</v>
      </c>
      <c r="E161" s="180" t="s">
        <v>5</v>
      </c>
      <c r="F161" s="181" t="s">
        <v>374</v>
      </c>
      <c r="H161" s="182">
        <v>175.28200000000001</v>
      </c>
      <c r="L161" s="179"/>
      <c r="M161" s="183"/>
      <c r="N161" s="184"/>
      <c r="O161" s="184"/>
      <c r="P161" s="184"/>
      <c r="Q161" s="184"/>
      <c r="R161" s="184"/>
      <c r="S161" s="184"/>
      <c r="T161" s="185"/>
      <c r="AT161" s="180" t="s">
        <v>299</v>
      </c>
      <c r="AU161" s="180" t="s">
        <v>85</v>
      </c>
      <c r="AV161" s="12" t="s">
        <v>85</v>
      </c>
      <c r="AW161" s="12" t="s">
        <v>39</v>
      </c>
      <c r="AX161" s="12" t="s">
        <v>76</v>
      </c>
      <c r="AY161" s="180" t="s">
        <v>192</v>
      </c>
    </row>
    <row r="162" spans="2:65" s="12" customFormat="1">
      <c r="B162" s="179"/>
      <c r="D162" s="173" t="s">
        <v>299</v>
      </c>
      <c r="E162" s="180" t="s">
        <v>5</v>
      </c>
      <c r="F162" s="181" t="s">
        <v>375</v>
      </c>
      <c r="H162" s="182">
        <v>339.31700000000001</v>
      </c>
      <c r="L162" s="179"/>
      <c r="M162" s="183"/>
      <c r="N162" s="184"/>
      <c r="O162" s="184"/>
      <c r="P162" s="184"/>
      <c r="Q162" s="184"/>
      <c r="R162" s="184"/>
      <c r="S162" s="184"/>
      <c r="T162" s="185"/>
      <c r="AT162" s="180" t="s">
        <v>299</v>
      </c>
      <c r="AU162" s="180" t="s">
        <v>85</v>
      </c>
      <c r="AV162" s="12" t="s">
        <v>85</v>
      </c>
      <c r="AW162" s="12" t="s">
        <v>39</v>
      </c>
      <c r="AX162" s="12" t="s">
        <v>76</v>
      </c>
      <c r="AY162" s="180" t="s">
        <v>192</v>
      </c>
    </row>
    <row r="163" spans="2:65" s="15" customFormat="1">
      <c r="B163" s="208"/>
      <c r="D163" s="173" t="s">
        <v>299</v>
      </c>
      <c r="E163" s="209" t="s">
        <v>5</v>
      </c>
      <c r="F163" s="210" t="s">
        <v>376</v>
      </c>
      <c r="H163" s="211">
        <v>514.59900000000005</v>
      </c>
      <c r="L163" s="208"/>
      <c r="M163" s="212"/>
      <c r="N163" s="213"/>
      <c r="O163" s="213"/>
      <c r="P163" s="213"/>
      <c r="Q163" s="213"/>
      <c r="R163" s="213"/>
      <c r="S163" s="213"/>
      <c r="T163" s="214"/>
      <c r="AT163" s="209" t="s">
        <v>299</v>
      </c>
      <c r="AU163" s="209" t="s">
        <v>85</v>
      </c>
      <c r="AV163" s="15" t="s">
        <v>102</v>
      </c>
      <c r="AW163" s="15" t="s">
        <v>39</v>
      </c>
      <c r="AX163" s="15" t="s">
        <v>76</v>
      </c>
      <c r="AY163" s="209" t="s">
        <v>192</v>
      </c>
    </row>
    <row r="164" spans="2:65" s="12" customFormat="1">
      <c r="B164" s="179"/>
      <c r="D164" s="173" t="s">
        <v>299</v>
      </c>
      <c r="E164" s="180" t="s">
        <v>5</v>
      </c>
      <c r="F164" s="181" t="s">
        <v>377</v>
      </c>
      <c r="H164" s="182">
        <v>85</v>
      </c>
      <c r="L164" s="179"/>
      <c r="M164" s="183"/>
      <c r="N164" s="184"/>
      <c r="O164" s="184"/>
      <c r="P164" s="184"/>
      <c r="Q164" s="184"/>
      <c r="R164" s="184"/>
      <c r="S164" s="184"/>
      <c r="T164" s="185"/>
      <c r="AT164" s="180" t="s">
        <v>299</v>
      </c>
      <c r="AU164" s="180" t="s">
        <v>85</v>
      </c>
      <c r="AV164" s="12" t="s">
        <v>85</v>
      </c>
      <c r="AW164" s="12" t="s">
        <v>39</v>
      </c>
      <c r="AX164" s="12" t="s">
        <v>76</v>
      </c>
      <c r="AY164" s="180" t="s">
        <v>192</v>
      </c>
    </row>
    <row r="165" spans="2:65" s="13" customFormat="1">
      <c r="B165" s="186"/>
      <c r="D165" s="173" t="s">
        <v>299</v>
      </c>
      <c r="E165" s="187" t="s">
        <v>5</v>
      </c>
      <c r="F165" s="188" t="s">
        <v>301</v>
      </c>
      <c r="H165" s="189">
        <v>599.59900000000005</v>
      </c>
      <c r="L165" s="186"/>
      <c r="M165" s="190"/>
      <c r="N165" s="191"/>
      <c r="O165" s="191"/>
      <c r="P165" s="191"/>
      <c r="Q165" s="191"/>
      <c r="R165" s="191"/>
      <c r="S165" s="191"/>
      <c r="T165" s="192"/>
      <c r="AT165" s="187" t="s">
        <v>299</v>
      </c>
      <c r="AU165" s="187" t="s">
        <v>85</v>
      </c>
      <c r="AV165" s="13" t="s">
        <v>211</v>
      </c>
      <c r="AW165" s="13" t="s">
        <v>39</v>
      </c>
      <c r="AX165" s="13" t="s">
        <v>83</v>
      </c>
      <c r="AY165" s="187" t="s">
        <v>192</v>
      </c>
    </row>
    <row r="166" spans="2:65" s="1" customFormat="1" ht="16.5" customHeight="1">
      <c r="B166" s="161"/>
      <c r="C166" s="162" t="s">
        <v>378</v>
      </c>
      <c r="D166" s="162" t="s">
        <v>195</v>
      </c>
      <c r="E166" s="163" t="s">
        <v>379</v>
      </c>
      <c r="F166" s="164" t="s">
        <v>380</v>
      </c>
      <c r="G166" s="165" t="s">
        <v>355</v>
      </c>
      <c r="H166" s="166">
        <v>330</v>
      </c>
      <c r="I166" s="167"/>
      <c r="J166" s="167">
        <f>ROUND(I166*H166,2)</f>
        <v>0</v>
      </c>
      <c r="K166" s="164" t="s">
        <v>199</v>
      </c>
      <c r="L166" s="40"/>
      <c r="M166" s="168" t="s">
        <v>5</v>
      </c>
      <c r="N166" s="169" t="s">
        <v>47</v>
      </c>
      <c r="O166" s="170">
        <v>0.26300000000000001</v>
      </c>
      <c r="P166" s="170">
        <f>O166*H166</f>
        <v>86.79</v>
      </c>
      <c r="Q166" s="170">
        <v>0</v>
      </c>
      <c r="R166" s="170">
        <f>Q166*H166</f>
        <v>0</v>
      </c>
      <c r="S166" s="170">
        <v>0</v>
      </c>
      <c r="T166" s="171">
        <f>S166*H166</f>
        <v>0</v>
      </c>
      <c r="AR166" s="25" t="s">
        <v>211</v>
      </c>
      <c r="AT166" s="25" t="s">
        <v>195</v>
      </c>
      <c r="AU166" s="25" t="s">
        <v>85</v>
      </c>
      <c r="AY166" s="25" t="s">
        <v>192</v>
      </c>
      <c r="BE166" s="172">
        <f>IF(N166="základní",J166,0)</f>
        <v>0</v>
      </c>
      <c r="BF166" s="172">
        <f>IF(N166="snížená",J166,0)</f>
        <v>0</v>
      </c>
      <c r="BG166" s="172">
        <f>IF(N166="zákl. přenesená",J166,0)</f>
        <v>0</v>
      </c>
      <c r="BH166" s="172">
        <f>IF(N166="sníž. přenesená",J166,0)</f>
        <v>0</v>
      </c>
      <c r="BI166" s="172">
        <f>IF(N166="nulová",J166,0)</f>
        <v>0</v>
      </c>
      <c r="BJ166" s="25" t="s">
        <v>83</v>
      </c>
      <c r="BK166" s="172">
        <f>ROUND(I166*H166,2)</f>
        <v>0</v>
      </c>
      <c r="BL166" s="25" t="s">
        <v>211</v>
      </c>
      <c r="BM166" s="25" t="s">
        <v>381</v>
      </c>
    </row>
    <row r="167" spans="2:65" s="12" customFormat="1">
      <c r="B167" s="179"/>
      <c r="D167" s="173" t="s">
        <v>299</v>
      </c>
      <c r="E167" s="180" t="s">
        <v>5</v>
      </c>
      <c r="F167" s="181" t="s">
        <v>357</v>
      </c>
      <c r="H167" s="182">
        <v>330</v>
      </c>
      <c r="L167" s="179"/>
      <c r="M167" s="183"/>
      <c r="N167" s="184"/>
      <c r="O167" s="184"/>
      <c r="P167" s="184"/>
      <c r="Q167" s="184"/>
      <c r="R167" s="184"/>
      <c r="S167" s="184"/>
      <c r="T167" s="185"/>
      <c r="AT167" s="180" t="s">
        <v>299</v>
      </c>
      <c r="AU167" s="180" t="s">
        <v>85</v>
      </c>
      <c r="AV167" s="12" t="s">
        <v>85</v>
      </c>
      <c r="AW167" s="12" t="s">
        <v>39</v>
      </c>
      <c r="AX167" s="12" t="s">
        <v>76</v>
      </c>
      <c r="AY167" s="180" t="s">
        <v>192</v>
      </c>
    </row>
    <row r="168" spans="2:65" s="13" customFormat="1">
      <c r="B168" s="186"/>
      <c r="D168" s="173" t="s">
        <v>299</v>
      </c>
      <c r="E168" s="187" t="s">
        <v>5</v>
      </c>
      <c r="F168" s="188" t="s">
        <v>301</v>
      </c>
      <c r="H168" s="189">
        <v>330</v>
      </c>
      <c r="L168" s="186"/>
      <c r="M168" s="190"/>
      <c r="N168" s="191"/>
      <c r="O168" s="191"/>
      <c r="P168" s="191"/>
      <c r="Q168" s="191"/>
      <c r="R168" s="191"/>
      <c r="S168" s="191"/>
      <c r="T168" s="192"/>
      <c r="AT168" s="187" t="s">
        <v>299</v>
      </c>
      <c r="AU168" s="187" t="s">
        <v>85</v>
      </c>
      <c r="AV168" s="13" t="s">
        <v>211</v>
      </c>
      <c r="AW168" s="13" t="s">
        <v>39</v>
      </c>
      <c r="AX168" s="13" t="s">
        <v>83</v>
      </c>
      <c r="AY168" s="187" t="s">
        <v>192</v>
      </c>
    </row>
    <row r="169" spans="2:65" s="1" customFormat="1" ht="16.5" customHeight="1">
      <c r="B169" s="161"/>
      <c r="C169" s="199" t="s">
        <v>382</v>
      </c>
      <c r="D169" s="199" t="s">
        <v>347</v>
      </c>
      <c r="E169" s="200" t="s">
        <v>383</v>
      </c>
      <c r="F169" s="201" t="s">
        <v>384</v>
      </c>
      <c r="G169" s="202" t="s">
        <v>338</v>
      </c>
      <c r="H169" s="203">
        <v>57.75</v>
      </c>
      <c r="I169" s="204"/>
      <c r="J169" s="204">
        <f>ROUND(I169*H169,2)</f>
        <v>0</v>
      </c>
      <c r="K169" s="201" t="s">
        <v>385</v>
      </c>
      <c r="L169" s="205"/>
      <c r="M169" s="206" t="s">
        <v>5</v>
      </c>
      <c r="N169" s="207" t="s">
        <v>47</v>
      </c>
      <c r="O169" s="170">
        <v>0</v>
      </c>
      <c r="P169" s="170">
        <f>O169*H169</f>
        <v>0</v>
      </c>
      <c r="Q169" s="170">
        <v>1</v>
      </c>
      <c r="R169" s="170">
        <f>Q169*H169</f>
        <v>57.75</v>
      </c>
      <c r="S169" s="170">
        <v>0</v>
      </c>
      <c r="T169" s="171">
        <f>S169*H169</f>
        <v>0</v>
      </c>
      <c r="AR169" s="25" t="s">
        <v>234</v>
      </c>
      <c r="AT169" s="25" t="s">
        <v>347</v>
      </c>
      <c r="AU169" s="25" t="s">
        <v>85</v>
      </c>
      <c r="AY169" s="25" t="s">
        <v>192</v>
      </c>
      <c r="BE169" s="172">
        <f>IF(N169="základní",J169,0)</f>
        <v>0</v>
      </c>
      <c r="BF169" s="172">
        <f>IF(N169="snížená",J169,0)</f>
        <v>0</v>
      </c>
      <c r="BG169" s="172">
        <f>IF(N169="zákl. přenesená",J169,0)</f>
        <v>0</v>
      </c>
      <c r="BH169" s="172">
        <f>IF(N169="sníž. přenesená",J169,0)</f>
        <v>0</v>
      </c>
      <c r="BI169" s="172">
        <f>IF(N169="nulová",J169,0)</f>
        <v>0</v>
      </c>
      <c r="BJ169" s="25" t="s">
        <v>83</v>
      </c>
      <c r="BK169" s="172">
        <f>ROUND(I169*H169,2)</f>
        <v>0</v>
      </c>
      <c r="BL169" s="25" t="s">
        <v>211</v>
      </c>
      <c r="BM169" s="25" t="s">
        <v>386</v>
      </c>
    </row>
    <row r="170" spans="2:65" s="12" customFormat="1">
      <c r="B170" s="179"/>
      <c r="D170" s="173" t="s">
        <v>299</v>
      </c>
      <c r="F170" s="181" t="s">
        <v>387</v>
      </c>
      <c r="H170" s="182">
        <v>57.75</v>
      </c>
      <c r="L170" s="179"/>
      <c r="M170" s="183"/>
      <c r="N170" s="184"/>
      <c r="O170" s="184"/>
      <c r="P170" s="184"/>
      <c r="Q170" s="184"/>
      <c r="R170" s="184"/>
      <c r="S170" s="184"/>
      <c r="T170" s="185"/>
      <c r="AT170" s="180" t="s">
        <v>299</v>
      </c>
      <c r="AU170" s="180" t="s">
        <v>85</v>
      </c>
      <c r="AV170" s="12" t="s">
        <v>85</v>
      </c>
      <c r="AW170" s="12" t="s">
        <v>6</v>
      </c>
      <c r="AX170" s="12" t="s">
        <v>83</v>
      </c>
      <c r="AY170" s="180" t="s">
        <v>192</v>
      </c>
    </row>
    <row r="171" spans="2:65" s="1" customFormat="1" ht="16.5" customHeight="1">
      <c r="B171" s="161"/>
      <c r="C171" s="162" t="s">
        <v>388</v>
      </c>
      <c r="D171" s="162" t="s">
        <v>195</v>
      </c>
      <c r="E171" s="163" t="s">
        <v>389</v>
      </c>
      <c r="F171" s="164" t="s">
        <v>390</v>
      </c>
      <c r="G171" s="165" t="s">
        <v>355</v>
      </c>
      <c r="H171" s="166">
        <v>330</v>
      </c>
      <c r="I171" s="167"/>
      <c r="J171" s="167">
        <f>ROUND(I171*H171,2)</f>
        <v>0</v>
      </c>
      <c r="K171" s="164" t="s">
        <v>199</v>
      </c>
      <c r="L171" s="40"/>
      <c r="M171" s="168" t="s">
        <v>5</v>
      </c>
      <c r="N171" s="169" t="s">
        <v>47</v>
      </c>
      <c r="O171" s="170">
        <v>1.4999999999999999E-2</v>
      </c>
      <c r="P171" s="170">
        <f>O171*H171</f>
        <v>4.95</v>
      </c>
      <c r="Q171" s="170">
        <v>0</v>
      </c>
      <c r="R171" s="170">
        <f>Q171*H171</f>
        <v>0</v>
      </c>
      <c r="S171" s="170">
        <v>0</v>
      </c>
      <c r="T171" s="171">
        <f>S171*H171</f>
        <v>0</v>
      </c>
      <c r="AR171" s="25" t="s">
        <v>211</v>
      </c>
      <c r="AT171" s="25" t="s">
        <v>195</v>
      </c>
      <c r="AU171" s="25" t="s">
        <v>85</v>
      </c>
      <c r="AY171" s="25" t="s">
        <v>192</v>
      </c>
      <c r="BE171" s="172">
        <f>IF(N171="základní",J171,0)</f>
        <v>0</v>
      </c>
      <c r="BF171" s="172">
        <f>IF(N171="snížená",J171,0)</f>
        <v>0</v>
      </c>
      <c r="BG171" s="172">
        <f>IF(N171="zákl. přenesená",J171,0)</f>
        <v>0</v>
      </c>
      <c r="BH171" s="172">
        <f>IF(N171="sníž. přenesená",J171,0)</f>
        <v>0</v>
      </c>
      <c r="BI171" s="172">
        <f>IF(N171="nulová",J171,0)</f>
        <v>0</v>
      </c>
      <c r="BJ171" s="25" t="s">
        <v>83</v>
      </c>
      <c r="BK171" s="172">
        <f>ROUND(I171*H171,2)</f>
        <v>0</v>
      </c>
      <c r="BL171" s="25" t="s">
        <v>211</v>
      </c>
      <c r="BM171" s="25" t="s">
        <v>391</v>
      </c>
    </row>
    <row r="172" spans="2:65" s="12" customFormat="1">
      <c r="B172" s="179"/>
      <c r="D172" s="173" t="s">
        <v>299</v>
      </c>
      <c r="E172" s="180" t="s">
        <v>5</v>
      </c>
      <c r="F172" s="181" t="s">
        <v>357</v>
      </c>
      <c r="H172" s="182">
        <v>330</v>
      </c>
      <c r="L172" s="179"/>
      <c r="M172" s="183"/>
      <c r="N172" s="184"/>
      <c r="O172" s="184"/>
      <c r="P172" s="184"/>
      <c r="Q172" s="184"/>
      <c r="R172" s="184"/>
      <c r="S172" s="184"/>
      <c r="T172" s="185"/>
      <c r="AT172" s="180" t="s">
        <v>299</v>
      </c>
      <c r="AU172" s="180" t="s">
        <v>85</v>
      </c>
      <c r="AV172" s="12" t="s">
        <v>85</v>
      </c>
      <c r="AW172" s="12" t="s">
        <v>39</v>
      </c>
      <c r="AX172" s="12" t="s">
        <v>76</v>
      </c>
      <c r="AY172" s="180" t="s">
        <v>192</v>
      </c>
    </row>
    <row r="173" spans="2:65" s="13" customFormat="1">
      <c r="B173" s="186"/>
      <c r="D173" s="173" t="s">
        <v>299</v>
      </c>
      <c r="E173" s="187" t="s">
        <v>5</v>
      </c>
      <c r="F173" s="188" t="s">
        <v>301</v>
      </c>
      <c r="H173" s="189">
        <v>330</v>
      </c>
      <c r="L173" s="186"/>
      <c r="M173" s="190"/>
      <c r="N173" s="191"/>
      <c r="O173" s="191"/>
      <c r="P173" s="191"/>
      <c r="Q173" s="191"/>
      <c r="R173" s="191"/>
      <c r="S173" s="191"/>
      <c r="T173" s="192"/>
      <c r="AT173" s="187" t="s">
        <v>299</v>
      </c>
      <c r="AU173" s="187" t="s">
        <v>85</v>
      </c>
      <c r="AV173" s="13" t="s">
        <v>211</v>
      </c>
      <c r="AW173" s="13" t="s">
        <v>39</v>
      </c>
      <c r="AX173" s="13" t="s">
        <v>83</v>
      </c>
      <c r="AY173" s="187" t="s">
        <v>192</v>
      </c>
    </row>
    <row r="174" spans="2:65" s="1" customFormat="1" ht="16.5" customHeight="1">
      <c r="B174" s="161"/>
      <c r="C174" s="162" t="s">
        <v>10</v>
      </c>
      <c r="D174" s="162" t="s">
        <v>195</v>
      </c>
      <c r="E174" s="163" t="s">
        <v>392</v>
      </c>
      <c r="F174" s="164" t="s">
        <v>393</v>
      </c>
      <c r="G174" s="165" t="s">
        <v>355</v>
      </c>
      <c r="H174" s="166">
        <v>330</v>
      </c>
      <c r="I174" s="167"/>
      <c r="J174" s="167">
        <f>ROUND(I174*H174,2)</f>
        <v>0</v>
      </c>
      <c r="K174" s="164" t="s">
        <v>199</v>
      </c>
      <c r="L174" s="40"/>
      <c r="M174" s="168" t="s">
        <v>5</v>
      </c>
      <c r="N174" s="169" t="s">
        <v>47</v>
      </c>
      <c r="O174" s="170">
        <v>1E-3</v>
      </c>
      <c r="P174" s="170">
        <f>O174*H174</f>
        <v>0.33</v>
      </c>
      <c r="Q174" s="170">
        <v>0</v>
      </c>
      <c r="R174" s="170">
        <f>Q174*H174</f>
        <v>0</v>
      </c>
      <c r="S174" s="170">
        <v>0</v>
      </c>
      <c r="T174" s="171">
        <f>S174*H174</f>
        <v>0</v>
      </c>
      <c r="AR174" s="25" t="s">
        <v>211</v>
      </c>
      <c r="AT174" s="25" t="s">
        <v>195</v>
      </c>
      <c r="AU174" s="25" t="s">
        <v>85</v>
      </c>
      <c r="AY174" s="25" t="s">
        <v>192</v>
      </c>
      <c r="BE174" s="172">
        <f>IF(N174="základní",J174,0)</f>
        <v>0</v>
      </c>
      <c r="BF174" s="172">
        <f>IF(N174="snížená",J174,0)</f>
        <v>0</v>
      </c>
      <c r="BG174" s="172">
        <f>IF(N174="zákl. přenesená",J174,0)</f>
        <v>0</v>
      </c>
      <c r="BH174" s="172">
        <f>IF(N174="sníž. přenesená",J174,0)</f>
        <v>0</v>
      </c>
      <c r="BI174" s="172">
        <f>IF(N174="nulová",J174,0)</f>
        <v>0</v>
      </c>
      <c r="BJ174" s="25" t="s">
        <v>83</v>
      </c>
      <c r="BK174" s="172">
        <f>ROUND(I174*H174,2)</f>
        <v>0</v>
      </c>
      <c r="BL174" s="25" t="s">
        <v>211</v>
      </c>
      <c r="BM174" s="25" t="s">
        <v>394</v>
      </c>
    </row>
    <row r="175" spans="2:65" s="12" customFormat="1">
      <c r="B175" s="179"/>
      <c r="D175" s="173" t="s">
        <v>299</v>
      </c>
      <c r="E175" s="180" t="s">
        <v>5</v>
      </c>
      <c r="F175" s="181" t="s">
        <v>357</v>
      </c>
      <c r="H175" s="182">
        <v>330</v>
      </c>
      <c r="L175" s="179"/>
      <c r="M175" s="183"/>
      <c r="N175" s="184"/>
      <c r="O175" s="184"/>
      <c r="P175" s="184"/>
      <c r="Q175" s="184"/>
      <c r="R175" s="184"/>
      <c r="S175" s="184"/>
      <c r="T175" s="185"/>
      <c r="AT175" s="180" t="s">
        <v>299</v>
      </c>
      <c r="AU175" s="180" t="s">
        <v>85</v>
      </c>
      <c r="AV175" s="12" t="s">
        <v>85</v>
      </c>
      <c r="AW175" s="12" t="s">
        <v>39</v>
      </c>
      <c r="AX175" s="12" t="s">
        <v>76</v>
      </c>
      <c r="AY175" s="180" t="s">
        <v>192</v>
      </c>
    </row>
    <row r="176" spans="2:65" s="13" customFormat="1">
      <c r="B176" s="186"/>
      <c r="D176" s="173" t="s">
        <v>299</v>
      </c>
      <c r="E176" s="187" t="s">
        <v>5</v>
      </c>
      <c r="F176" s="188" t="s">
        <v>301</v>
      </c>
      <c r="H176" s="189">
        <v>330</v>
      </c>
      <c r="L176" s="186"/>
      <c r="M176" s="190"/>
      <c r="N176" s="191"/>
      <c r="O176" s="191"/>
      <c r="P176" s="191"/>
      <c r="Q176" s="191"/>
      <c r="R176" s="191"/>
      <c r="S176" s="191"/>
      <c r="T176" s="192"/>
      <c r="AT176" s="187" t="s">
        <v>299</v>
      </c>
      <c r="AU176" s="187" t="s">
        <v>85</v>
      </c>
      <c r="AV176" s="13" t="s">
        <v>211</v>
      </c>
      <c r="AW176" s="13" t="s">
        <v>39</v>
      </c>
      <c r="AX176" s="13" t="s">
        <v>83</v>
      </c>
      <c r="AY176" s="187" t="s">
        <v>192</v>
      </c>
    </row>
    <row r="177" spans="2:65" s="1" customFormat="1" ht="16.5" customHeight="1">
      <c r="B177" s="161"/>
      <c r="C177" s="162" t="s">
        <v>395</v>
      </c>
      <c r="D177" s="162" t="s">
        <v>195</v>
      </c>
      <c r="E177" s="163" t="s">
        <v>396</v>
      </c>
      <c r="F177" s="164" t="s">
        <v>397</v>
      </c>
      <c r="G177" s="165" t="s">
        <v>355</v>
      </c>
      <c r="H177" s="166">
        <v>330</v>
      </c>
      <c r="I177" s="167"/>
      <c r="J177" s="167">
        <f>ROUND(I177*H177,2)</f>
        <v>0</v>
      </c>
      <c r="K177" s="164" t="s">
        <v>199</v>
      </c>
      <c r="L177" s="40"/>
      <c r="M177" s="168" t="s">
        <v>5</v>
      </c>
      <c r="N177" s="169" t="s">
        <v>47</v>
      </c>
      <c r="O177" s="170">
        <v>1.7999999999999999E-2</v>
      </c>
      <c r="P177" s="170">
        <f>O177*H177</f>
        <v>5.9399999999999995</v>
      </c>
      <c r="Q177" s="170">
        <v>0</v>
      </c>
      <c r="R177" s="170">
        <f>Q177*H177</f>
        <v>0</v>
      </c>
      <c r="S177" s="170">
        <v>0</v>
      </c>
      <c r="T177" s="171">
        <f>S177*H177</f>
        <v>0</v>
      </c>
      <c r="AR177" s="25" t="s">
        <v>211</v>
      </c>
      <c r="AT177" s="25" t="s">
        <v>195</v>
      </c>
      <c r="AU177" s="25" t="s">
        <v>85</v>
      </c>
      <c r="AY177" s="25" t="s">
        <v>192</v>
      </c>
      <c r="BE177" s="172">
        <f>IF(N177="základní",J177,0)</f>
        <v>0</v>
      </c>
      <c r="BF177" s="172">
        <f>IF(N177="snížená",J177,0)</f>
        <v>0</v>
      </c>
      <c r="BG177" s="172">
        <f>IF(N177="zákl. přenesená",J177,0)</f>
        <v>0</v>
      </c>
      <c r="BH177" s="172">
        <f>IF(N177="sníž. přenesená",J177,0)</f>
        <v>0</v>
      </c>
      <c r="BI177" s="172">
        <f>IF(N177="nulová",J177,0)</f>
        <v>0</v>
      </c>
      <c r="BJ177" s="25" t="s">
        <v>83</v>
      </c>
      <c r="BK177" s="172">
        <f>ROUND(I177*H177,2)</f>
        <v>0</v>
      </c>
      <c r="BL177" s="25" t="s">
        <v>211</v>
      </c>
      <c r="BM177" s="25" t="s">
        <v>398</v>
      </c>
    </row>
    <row r="178" spans="2:65" s="12" customFormat="1">
      <c r="B178" s="179"/>
      <c r="D178" s="173" t="s">
        <v>299</v>
      </c>
      <c r="E178" s="180" t="s">
        <v>5</v>
      </c>
      <c r="F178" s="181" t="s">
        <v>357</v>
      </c>
      <c r="H178" s="182">
        <v>330</v>
      </c>
      <c r="L178" s="179"/>
      <c r="M178" s="183"/>
      <c r="N178" s="184"/>
      <c r="O178" s="184"/>
      <c r="P178" s="184"/>
      <c r="Q178" s="184"/>
      <c r="R178" s="184"/>
      <c r="S178" s="184"/>
      <c r="T178" s="185"/>
      <c r="AT178" s="180" t="s">
        <v>299</v>
      </c>
      <c r="AU178" s="180" t="s">
        <v>85</v>
      </c>
      <c r="AV178" s="12" t="s">
        <v>85</v>
      </c>
      <c r="AW178" s="12" t="s">
        <v>39</v>
      </c>
      <c r="AX178" s="12" t="s">
        <v>76</v>
      </c>
      <c r="AY178" s="180" t="s">
        <v>192</v>
      </c>
    </row>
    <row r="179" spans="2:65" s="13" customFormat="1">
      <c r="B179" s="186"/>
      <c r="D179" s="173" t="s">
        <v>299</v>
      </c>
      <c r="E179" s="187" t="s">
        <v>5</v>
      </c>
      <c r="F179" s="188" t="s">
        <v>301</v>
      </c>
      <c r="H179" s="189">
        <v>330</v>
      </c>
      <c r="L179" s="186"/>
      <c r="M179" s="190"/>
      <c r="N179" s="191"/>
      <c r="O179" s="191"/>
      <c r="P179" s="191"/>
      <c r="Q179" s="191"/>
      <c r="R179" s="191"/>
      <c r="S179" s="191"/>
      <c r="T179" s="192"/>
      <c r="AT179" s="187" t="s">
        <v>299</v>
      </c>
      <c r="AU179" s="187" t="s">
        <v>85</v>
      </c>
      <c r="AV179" s="13" t="s">
        <v>211</v>
      </c>
      <c r="AW179" s="13" t="s">
        <v>39</v>
      </c>
      <c r="AX179" s="13" t="s">
        <v>83</v>
      </c>
      <c r="AY179" s="187" t="s">
        <v>192</v>
      </c>
    </row>
    <row r="180" spans="2:65" s="1" customFormat="1" ht="16.5" customHeight="1">
      <c r="B180" s="161"/>
      <c r="C180" s="162" t="s">
        <v>399</v>
      </c>
      <c r="D180" s="162" t="s">
        <v>195</v>
      </c>
      <c r="E180" s="163" t="s">
        <v>400</v>
      </c>
      <c r="F180" s="164" t="s">
        <v>401</v>
      </c>
      <c r="G180" s="165" t="s">
        <v>309</v>
      </c>
      <c r="H180" s="166">
        <v>125.048</v>
      </c>
      <c r="I180" s="167"/>
      <c r="J180" s="167">
        <f>ROUND(I180*H180,2)</f>
        <v>0</v>
      </c>
      <c r="K180" s="164" t="s">
        <v>199</v>
      </c>
      <c r="L180" s="40"/>
      <c r="M180" s="168" t="s">
        <v>5</v>
      </c>
      <c r="N180" s="169" t="s">
        <v>47</v>
      </c>
      <c r="O180" s="170">
        <v>9.7000000000000003E-2</v>
      </c>
      <c r="P180" s="170">
        <f>O180*H180</f>
        <v>12.129656000000001</v>
      </c>
      <c r="Q180" s="170">
        <v>0</v>
      </c>
      <c r="R180" s="170">
        <f>Q180*H180</f>
        <v>0</v>
      </c>
      <c r="S180" s="170">
        <v>0</v>
      </c>
      <c r="T180" s="171">
        <f>S180*H180</f>
        <v>0</v>
      </c>
      <c r="AR180" s="25" t="s">
        <v>402</v>
      </c>
      <c r="AT180" s="25" t="s">
        <v>195</v>
      </c>
      <c r="AU180" s="25" t="s">
        <v>85</v>
      </c>
      <c r="AY180" s="25" t="s">
        <v>192</v>
      </c>
      <c r="BE180" s="172">
        <f>IF(N180="základní",J180,0)</f>
        <v>0</v>
      </c>
      <c r="BF180" s="172">
        <f>IF(N180="snížená",J180,0)</f>
        <v>0</v>
      </c>
      <c r="BG180" s="172">
        <f>IF(N180="zákl. přenesená",J180,0)</f>
        <v>0</v>
      </c>
      <c r="BH180" s="172">
        <f>IF(N180="sníž. přenesená",J180,0)</f>
        <v>0</v>
      </c>
      <c r="BI180" s="172">
        <f>IF(N180="nulová",J180,0)</f>
        <v>0</v>
      </c>
      <c r="BJ180" s="25" t="s">
        <v>83</v>
      </c>
      <c r="BK180" s="172">
        <f>ROUND(I180*H180,2)</f>
        <v>0</v>
      </c>
      <c r="BL180" s="25" t="s">
        <v>402</v>
      </c>
      <c r="BM180" s="25" t="s">
        <v>403</v>
      </c>
    </row>
    <row r="181" spans="2:65" s="14" customFormat="1">
      <c r="B181" s="193"/>
      <c r="D181" s="173" t="s">
        <v>299</v>
      </c>
      <c r="E181" s="194" t="s">
        <v>5</v>
      </c>
      <c r="F181" s="195" t="s">
        <v>311</v>
      </c>
      <c r="H181" s="194" t="s">
        <v>5</v>
      </c>
      <c r="L181" s="193"/>
      <c r="M181" s="196"/>
      <c r="N181" s="197"/>
      <c r="O181" s="197"/>
      <c r="P181" s="197"/>
      <c r="Q181" s="197"/>
      <c r="R181" s="197"/>
      <c r="S181" s="197"/>
      <c r="T181" s="198"/>
      <c r="AT181" s="194" t="s">
        <v>299</v>
      </c>
      <c r="AU181" s="194" t="s">
        <v>85</v>
      </c>
      <c r="AV181" s="14" t="s">
        <v>83</v>
      </c>
      <c r="AW181" s="14" t="s">
        <v>39</v>
      </c>
      <c r="AX181" s="14" t="s">
        <v>76</v>
      </c>
      <c r="AY181" s="194" t="s">
        <v>192</v>
      </c>
    </row>
    <row r="182" spans="2:65" s="12" customFormat="1">
      <c r="B182" s="179"/>
      <c r="D182" s="173" t="s">
        <v>299</v>
      </c>
      <c r="E182" s="180" t="s">
        <v>5</v>
      </c>
      <c r="F182" s="181" t="s">
        <v>404</v>
      </c>
      <c r="H182" s="182">
        <v>52.14</v>
      </c>
      <c r="L182" s="179"/>
      <c r="M182" s="183"/>
      <c r="N182" s="184"/>
      <c r="O182" s="184"/>
      <c r="P182" s="184"/>
      <c r="Q182" s="184"/>
      <c r="R182" s="184"/>
      <c r="S182" s="184"/>
      <c r="T182" s="185"/>
      <c r="AT182" s="180" t="s">
        <v>299</v>
      </c>
      <c r="AU182" s="180" t="s">
        <v>85</v>
      </c>
      <c r="AV182" s="12" t="s">
        <v>85</v>
      </c>
      <c r="AW182" s="12" t="s">
        <v>39</v>
      </c>
      <c r="AX182" s="12" t="s">
        <v>76</v>
      </c>
      <c r="AY182" s="180" t="s">
        <v>192</v>
      </c>
    </row>
    <row r="183" spans="2:65" s="12" customFormat="1">
      <c r="B183" s="179"/>
      <c r="D183" s="173" t="s">
        <v>299</v>
      </c>
      <c r="E183" s="180" t="s">
        <v>5</v>
      </c>
      <c r="F183" s="181" t="s">
        <v>405</v>
      </c>
      <c r="H183" s="182">
        <v>72.908000000000001</v>
      </c>
      <c r="L183" s="179"/>
      <c r="M183" s="183"/>
      <c r="N183" s="184"/>
      <c r="O183" s="184"/>
      <c r="P183" s="184"/>
      <c r="Q183" s="184"/>
      <c r="R183" s="184"/>
      <c r="S183" s="184"/>
      <c r="T183" s="185"/>
      <c r="AT183" s="180" t="s">
        <v>299</v>
      </c>
      <c r="AU183" s="180" t="s">
        <v>85</v>
      </c>
      <c r="AV183" s="12" t="s">
        <v>85</v>
      </c>
      <c r="AW183" s="12" t="s">
        <v>39</v>
      </c>
      <c r="AX183" s="12" t="s">
        <v>76</v>
      </c>
      <c r="AY183" s="180" t="s">
        <v>192</v>
      </c>
    </row>
    <row r="184" spans="2:65" s="13" customFormat="1">
      <c r="B184" s="186"/>
      <c r="D184" s="173" t="s">
        <v>299</v>
      </c>
      <c r="E184" s="187" t="s">
        <v>5</v>
      </c>
      <c r="F184" s="188" t="s">
        <v>301</v>
      </c>
      <c r="H184" s="189">
        <v>125.048</v>
      </c>
      <c r="L184" s="186"/>
      <c r="M184" s="190"/>
      <c r="N184" s="191"/>
      <c r="O184" s="191"/>
      <c r="P184" s="191"/>
      <c r="Q184" s="191"/>
      <c r="R184" s="191"/>
      <c r="S184" s="191"/>
      <c r="T184" s="192"/>
      <c r="AT184" s="187" t="s">
        <v>299</v>
      </c>
      <c r="AU184" s="187" t="s">
        <v>85</v>
      </c>
      <c r="AV184" s="13" t="s">
        <v>211</v>
      </c>
      <c r="AW184" s="13" t="s">
        <v>39</v>
      </c>
      <c r="AX184" s="13" t="s">
        <v>83</v>
      </c>
      <c r="AY184" s="187" t="s">
        <v>192</v>
      </c>
    </row>
    <row r="185" spans="2:65" s="11" customFormat="1" ht="29.85" customHeight="1">
      <c r="B185" s="149"/>
      <c r="D185" s="150" t="s">
        <v>75</v>
      </c>
      <c r="E185" s="159" t="s">
        <v>85</v>
      </c>
      <c r="F185" s="159" t="s">
        <v>406</v>
      </c>
      <c r="J185" s="160">
        <f>BK185</f>
        <v>0</v>
      </c>
      <c r="L185" s="149"/>
      <c r="M185" s="153"/>
      <c r="N185" s="154"/>
      <c r="O185" s="154"/>
      <c r="P185" s="155">
        <f>SUM(P186:P234)</f>
        <v>869.39810599999998</v>
      </c>
      <c r="Q185" s="154"/>
      <c r="R185" s="155">
        <f>SUM(R186:R234)</f>
        <v>526.7790197500002</v>
      </c>
      <c r="S185" s="154"/>
      <c r="T185" s="156">
        <f>SUM(T186:T234)</f>
        <v>0</v>
      </c>
      <c r="AR185" s="150" t="s">
        <v>83</v>
      </c>
      <c r="AT185" s="157" t="s">
        <v>75</v>
      </c>
      <c r="AU185" s="157" t="s">
        <v>83</v>
      </c>
      <c r="AY185" s="150" t="s">
        <v>192</v>
      </c>
      <c r="BK185" s="158">
        <f>SUM(BK186:BK234)</f>
        <v>0</v>
      </c>
    </row>
    <row r="186" spans="2:65" s="1" customFormat="1" ht="16.5" customHeight="1">
      <c r="B186" s="161"/>
      <c r="C186" s="162" t="s">
        <v>407</v>
      </c>
      <c r="D186" s="162" t="s">
        <v>195</v>
      </c>
      <c r="E186" s="163" t="s">
        <v>408</v>
      </c>
      <c r="F186" s="164" t="s">
        <v>409</v>
      </c>
      <c r="G186" s="165" t="s">
        <v>309</v>
      </c>
      <c r="H186" s="166">
        <v>61.414999999999999</v>
      </c>
      <c r="I186" s="167"/>
      <c r="J186" s="167">
        <f>ROUND(I186*H186,2)</f>
        <v>0</v>
      </c>
      <c r="K186" s="164" t="s">
        <v>199</v>
      </c>
      <c r="L186" s="40"/>
      <c r="M186" s="168" t="s">
        <v>5</v>
      </c>
      <c r="N186" s="169" t="s">
        <v>47</v>
      </c>
      <c r="O186" s="170">
        <v>0.96499999999999997</v>
      </c>
      <c r="P186" s="170">
        <f>O186*H186</f>
        <v>59.265474999999995</v>
      </c>
      <c r="Q186" s="170">
        <v>2.16</v>
      </c>
      <c r="R186" s="170">
        <f>Q186*H186</f>
        <v>132.65640000000002</v>
      </c>
      <c r="S186" s="170">
        <v>0</v>
      </c>
      <c r="T186" s="171">
        <f>S186*H186</f>
        <v>0</v>
      </c>
      <c r="AR186" s="25" t="s">
        <v>211</v>
      </c>
      <c r="AT186" s="25" t="s">
        <v>195</v>
      </c>
      <c r="AU186" s="25" t="s">
        <v>85</v>
      </c>
      <c r="AY186" s="25" t="s">
        <v>192</v>
      </c>
      <c r="BE186" s="172">
        <f>IF(N186="základní",J186,0)</f>
        <v>0</v>
      </c>
      <c r="BF186" s="172">
        <f>IF(N186="snížená",J186,0)</f>
        <v>0</v>
      </c>
      <c r="BG186" s="172">
        <f>IF(N186="zákl. přenesená",J186,0)</f>
        <v>0</v>
      </c>
      <c r="BH186" s="172">
        <f>IF(N186="sníž. přenesená",J186,0)</f>
        <v>0</v>
      </c>
      <c r="BI186" s="172">
        <f>IF(N186="nulová",J186,0)</f>
        <v>0</v>
      </c>
      <c r="BJ186" s="25" t="s">
        <v>83</v>
      </c>
      <c r="BK186" s="172">
        <f>ROUND(I186*H186,2)</f>
        <v>0</v>
      </c>
      <c r="BL186" s="25" t="s">
        <v>211</v>
      </c>
      <c r="BM186" s="25" t="s">
        <v>410</v>
      </c>
    </row>
    <row r="187" spans="2:65" s="14" customFormat="1">
      <c r="B187" s="193"/>
      <c r="D187" s="173" t="s">
        <v>299</v>
      </c>
      <c r="E187" s="194" t="s">
        <v>5</v>
      </c>
      <c r="F187" s="195" t="s">
        <v>311</v>
      </c>
      <c r="H187" s="194" t="s">
        <v>5</v>
      </c>
      <c r="L187" s="193"/>
      <c r="M187" s="196"/>
      <c r="N187" s="197"/>
      <c r="O187" s="197"/>
      <c r="P187" s="197"/>
      <c r="Q187" s="197"/>
      <c r="R187" s="197"/>
      <c r="S187" s="197"/>
      <c r="T187" s="198"/>
      <c r="AT187" s="194" t="s">
        <v>299</v>
      </c>
      <c r="AU187" s="194" t="s">
        <v>85</v>
      </c>
      <c r="AV187" s="14" t="s">
        <v>83</v>
      </c>
      <c r="AW187" s="14" t="s">
        <v>39</v>
      </c>
      <c r="AX187" s="14" t="s">
        <v>76</v>
      </c>
      <c r="AY187" s="194" t="s">
        <v>192</v>
      </c>
    </row>
    <row r="188" spans="2:65" s="12" customFormat="1">
      <c r="B188" s="179"/>
      <c r="D188" s="173" t="s">
        <v>299</v>
      </c>
      <c r="E188" s="180" t="s">
        <v>5</v>
      </c>
      <c r="F188" s="181" t="s">
        <v>411</v>
      </c>
      <c r="H188" s="182">
        <v>10.516999999999999</v>
      </c>
      <c r="L188" s="179"/>
      <c r="M188" s="183"/>
      <c r="N188" s="184"/>
      <c r="O188" s="184"/>
      <c r="P188" s="184"/>
      <c r="Q188" s="184"/>
      <c r="R188" s="184"/>
      <c r="S188" s="184"/>
      <c r="T188" s="185"/>
      <c r="AT188" s="180" t="s">
        <v>299</v>
      </c>
      <c r="AU188" s="180" t="s">
        <v>85</v>
      </c>
      <c r="AV188" s="12" t="s">
        <v>85</v>
      </c>
      <c r="AW188" s="12" t="s">
        <v>39</v>
      </c>
      <c r="AX188" s="12" t="s">
        <v>76</v>
      </c>
      <c r="AY188" s="180" t="s">
        <v>192</v>
      </c>
    </row>
    <row r="189" spans="2:65" s="12" customFormat="1">
      <c r="B189" s="179"/>
      <c r="D189" s="173" t="s">
        <v>299</v>
      </c>
      <c r="E189" s="180" t="s">
        <v>5</v>
      </c>
      <c r="F189" s="181" t="s">
        <v>412</v>
      </c>
      <c r="H189" s="182">
        <v>50.898000000000003</v>
      </c>
      <c r="L189" s="179"/>
      <c r="M189" s="183"/>
      <c r="N189" s="184"/>
      <c r="O189" s="184"/>
      <c r="P189" s="184"/>
      <c r="Q189" s="184"/>
      <c r="R189" s="184"/>
      <c r="S189" s="184"/>
      <c r="T189" s="185"/>
      <c r="AT189" s="180" t="s">
        <v>299</v>
      </c>
      <c r="AU189" s="180" t="s">
        <v>85</v>
      </c>
      <c r="AV189" s="12" t="s">
        <v>85</v>
      </c>
      <c r="AW189" s="12" t="s">
        <v>39</v>
      </c>
      <c r="AX189" s="12" t="s">
        <v>76</v>
      </c>
      <c r="AY189" s="180" t="s">
        <v>192</v>
      </c>
    </row>
    <row r="190" spans="2:65" s="13" customFormat="1">
      <c r="B190" s="186"/>
      <c r="D190" s="173" t="s">
        <v>299</v>
      </c>
      <c r="E190" s="187" t="s">
        <v>5</v>
      </c>
      <c r="F190" s="188" t="s">
        <v>301</v>
      </c>
      <c r="H190" s="189">
        <v>61.414999999999999</v>
      </c>
      <c r="L190" s="186"/>
      <c r="M190" s="190"/>
      <c r="N190" s="191"/>
      <c r="O190" s="191"/>
      <c r="P190" s="191"/>
      <c r="Q190" s="191"/>
      <c r="R190" s="191"/>
      <c r="S190" s="191"/>
      <c r="T190" s="192"/>
      <c r="AT190" s="187" t="s">
        <v>299</v>
      </c>
      <c r="AU190" s="187" t="s">
        <v>85</v>
      </c>
      <c r="AV190" s="13" t="s">
        <v>211</v>
      </c>
      <c r="AW190" s="13" t="s">
        <v>39</v>
      </c>
      <c r="AX190" s="13" t="s">
        <v>83</v>
      </c>
      <c r="AY190" s="187" t="s">
        <v>192</v>
      </c>
    </row>
    <row r="191" spans="2:65" s="1" customFormat="1" ht="16.5" customHeight="1">
      <c r="B191" s="161"/>
      <c r="C191" s="162" t="s">
        <v>413</v>
      </c>
      <c r="D191" s="162" t="s">
        <v>195</v>
      </c>
      <c r="E191" s="163" t="s">
        <v>414</v>
      </c>
      <c r="F191" s="164" t="s">
        <v>415</v>
      </c>
      <c r="G191" s="165" t="s">
        <v>416</v>
      </c>
      <c r="H191" s="166">
        <v>184.5</v>
      </c>
      <c r="I191" s="167"/>
      <c r="J191" s="167">
        <f>ROUND(I191*H191,2)</f>
        <v>0</v>
      </c>
      <c r="K191" s="164" t="s">
        <v>199</v>
      </c>
      <c r="L191" s="40"/>
      <c r="M191" s="168" t="s">
        <v>5</v>
      </c>
      <c r="N191" s="169" t="s">
        <v>47</v>
      </c>
      <c r="O191" s="170">
        <v>0.29399999999999998</v>
      </c>
      <c r="P191" s="170">
        <f>O191*H191</f>
        <v>54.242999999999995</v>
      </c>
      <c r="Q191" s="170">
        <v>4.0000000000000003E-5</v>
      </c>
      <c r="R191" s="170">
        <f>Q191*H191</f>
        <v>7.3800000000000003E-3</v>
      </c>
      <c r="S191" s="170">
        <v>0</v>
      </c>
      <c r="T191" s="171">
        <f>S191*H191</f>
        <v>0</v>
      </c>
      <c r="AR191" s="25" t="s">
        <v>211</v>
      </c>
      <c r="AT191" s="25" t="s">
        <v>195</v>
      </c>
      <c r="AU191" s="25" t="s">
        <v>85</v>
      </c>
      <c r="AY191" s="25" t="s">
        <v>192</v>
      </c>
      <c r="BE191" s="172">
        <f>IF(N191="základní",J191,0)</f>
        <v>0</v>
      </c>
      <c r="BF191" s="172">
        <f>IF(N191="snížená",J191,0)</f>
        <v>0</v>
      </c>
      <c r="BG191" s="172">
        <f>IF(N191="zákl. přenesená",J191,0)</f>
        <v>0</v>
      </c>
      <c r="BH191" s="172">
        <f>IF(N191="sníž. přenesená",J191,0)</f>
        <v>0</v>
      </c>
      <c r="BI191" s="172">
        <f>IF(N191="nulová",J191,0)</f>
        <v>0</v>
      </c>
      <c r="BJ191" s="25" t="s">
        <v>83</v>
      </c>
      <c r="BK191" s="172">
        <f>ROUND(I191*H191,2)</f>
        <v>0</v>
      </c>
      <c r="BL191" s="25" t="s">
        <v>211</v>
      </c>
      <c r="BM191" s="25" t="s">
        <v>417</v>
      </c>
    </row>
    <row r="192" spans="2:65" s="14" customFormat="1">
      <c r="B192" s="193"/>
      <c r="D192" s="173" t="s">
        <v>299</v>
      </c>
      <c r="E192" s="194" t="s">
        <v>5</v>
      </c>
      <c r="F192" s="195" t="s">
        <v>311</v>
      </c>
      <c r="H192" s="194" t="s">
        <v>5</v>
      </c>
      <c r="L192" s="193"/>
      <c r="M192" s="196"/>
      <c r="N192" s="197"/>
      <c r="O192" s="197"/>
      <c r="P192" s="197"/>
      <c r="Q192" s="197"/>
      <c r="R192" s="197"/>
      <c r="S192" s="197"/>
      <c r="T192" s="198"/>
      <c r="AT192" s="194" t="s">
        <v>299</v>
      </c>
      <c r="AU192" s="194" t="s">
        <v>85</v>
      </c>
      <c r="AV192" s="14" t="s">
        <v>83</v>
      </c>
      <c r="AW192" s="14" t="s">
        <v>39</v>
      </c>
      <c r="AX192" s="14" t="s">
        <v>76</v>
      </c>
      <c r="AY192" s="194" t="s">
        <v>192</v>
      </c>
    </row>
    <row r="193" spans="2:65" s="12" customFormat="1">
      <c r="B193" s="179"/>
      <c r="D193" s="173" t="s">
        <v>299</v>
      </c>
      <c r="E193" s="180" t="s">
        <v>5</v>
      </c>
      <c r="F193" s="181" t="s">
        <v>418</v>
      </c>
      <c r="H193" s="182">
        <v>184.5</v>
      </c>
      <c r="L193" s="179"/>
      <c r="M193" s="183"/>
      <c r="N193" s="184"/>
      <c r="O193" s="184"/>
      <c r="P193" s="184"/>
      <c r="Q193" s="184"/>
      <c r="R193" s="184"/>
      <c r="S193" s="184"/>
      <c r="T193" s="185"/>
      <c r="AT193" s="180" t="s">
        <v>299</v>
      </c>
      <c r="AU193" s="180" t="s">
        <v>85</v>
      </c>
      <c r="AV193" s="12" t="s">
        <v>85</v>
      </c>
      <c r="AW193" s="12" t="s">
        <v>39</v>
      </c>
      <c r="AX193" s="12" t="s">
        <v>76</v>
      </c>
      <c r="AY193" s="180" t="s">
        <v>192</v>
      </c>
    </row>
    <row r="194" spans="2:65" s="13" customFormat="1">
      <c r="B194" s="186"/>
      <c r="D194" s="173" t="s">
        <v>299</v>
      </c>
      <c r="E194" s="187" t="s">
        <v>5</v>
      </c>
      <c r="F194" s="188" t="s">
        <v>301</v>
      </c>
      <c r="H194" s="189">
        <v>184.5</v>
      </c>
      <c r="L194" s="186"/>
      <c r="M194" s="190"/>
      <c r="N194" s="191"/>
      <c r="O194" s="191"/>
      <c r="P194" s="191"/>
      <c r="Q194" s="191"/>
      <c r="R194" s="191"/>
      <c r="S194" s="191"/>
      <c r="T194" s="192"/>
      <c r="AT194" s="187" t="s">
        <v>299</v>
      </c>
      <c r="AU194" s="187" t="s">
        <v>85</v>
      </c>
      <c r="AV194" s="13" t="s">
        <v>211</v>
      </c>
      <c r="AW194" s="13" t="s">
        <v>39</v>
      </c>
      <c r="AX194" s="13" t="s">
        <v>83</v>
      </c>
      <c r="AY194" s="187" t="s">
        <v>192</v>
      </c>
    </row>
    <row r="195" spans="2:65" s="1" customFormat="1" ht="25.5" customHeight="1">
      <c r="B195" s="161"/>
      <c r="C195" s="162" t="s">
        <v>419</v>
      </c>
      <c r="D195" s="162" t="s">
        <v>195</v>
      </c>
      <c r="E195" s="163" t="s">
        <v>420</v>
      </c>
      <c r="F195" s="164" t="s">
        <v>421</v>
      </c>
      <c r="G195" s="165" t="s">
        <v>416</v>
      </c>
      <c r="H195" s="166">
        <v>184.5</v>
      </c>
      <c r="I195" s="167"/>
      <c r="J195" s="167">
        <f>ROUND(I195*H195,2)</f>
        <v>0</v>
      </c>
      <c r="K195" s="164" t="s">
        <v>199</v>
      </c>
      <c r="L195" s="40"/>
      <c r="M195" s="168" t="s">
        <v>5</v>
      </c>
      <c r="N195" s="169" t="s">
        <v>47</v>
      </c>
      <c r="O195" s="170">
        <v>0.379</v>
      </c>
      <c r="P195" s="170">
        <f>O195*H195</f>
        <v>69.9255</v>
      </c>
      <c r="Q195" s="170">
        <v>0</v>
      </c>
      <c r="R195" s="170">
        <f>Q195*H195</f>
        <v>0</v>
      </c>
      <c r="S195" s="170">
        <v>0</v>
      </c>
      <c r="T195" s="171">
        <f>S195*H195</f>
        <v>0</v>
      </c>
      <c r="AR195" s="25" t="s">
        <v>211</v>
      </c>
      <c r="AT195" s="25" t="s">
        <v>195</v>
      </c>
      <c r="AU195" s="25" t="s">
        <v>85</v>
      </c>
      <c r="AY195" s="25" t="s">
        <v>192</v>
      </c>
      <c r="BE195" s="172">
        <f>IF(N195="základní",J195,0)</f>
        <v>0</v>
      </c>
      <c r="BF195" s="172">
        <f>IF(N195="snížená",J195,0)</f>
        <v>0</v>
      </c>
      <c r="BG195" s="172">
        <f>IF(N195="zákl. přenesená",J195,0)</f>
        <v>0</v>
      </c>
      <c r="BH195" s="172">
        <f>IF(N195="sníž. přenesená",J195,0)</f>
        <v>0</v>
      </c>
      <c r="BI195" s="172">
        <f>IF(N195="nulová",J195,0)</f>
        <v>0</v>
      </c>
      <c r="BJ195" s="25" t="s">
        <v>83</v>
      </c>
      <c r="BK195" s="172">
        <f>ROUND(I195*H195,2)</f>
        <v>0</v>
      </c>
      <c r="BL195" s="25" t="s">
        <v>211</v>
      </c>
      <c r="BM195" s="25" t="s">
        <v>422</v>
      </c>
    </row>
    <row r="196" spans="2:65" s="14" customFormat="1">
      <c r="B196" s="193"/>
      <c r="D196" s="173" t="s">
        <v>299</v>
      </c>
      <c r="E196" s="194" t="s">
        <v>5</v>
      </c>
      <c r="F196" s="195" t="s">
        <v>311</v>
      </c>
      <c r="H196" s="194" t="s">
        <v>5</v>
      </c>
      <c r="L196" s="193"/>
      <c r="M196" s="196"/>
      <c r="N196" s="197"/>
      <c r="O196" s="197"/>
      <c r="P196" s="197"/>
      <c r="Q196" s="197"/>
      <c r="R196" s="197"/>
      <c r="S196" s="197"/>
      <c r="T196" s="198"/>
      <c r="AT196" s="194" t="s">
        <v>299</v>
      </c>
      <c r="AU196" s="194" t="s">
        <v>85</v>
      </c>
      <c r="AV196" s="14" t="s">
        <v>83</v>
      </c>
      <c r="AW196" s="14" t="s">
        <v>39</v>
      </c>
      <c r="AX196" s="14" t="s">
        <v>76</v>
      </c>
      <c r="AY196" s="194" t="s">
        <v>192</v>
      </c>
    </row>
    <row r="197" spans="2:65" s="12" customFormat="1">
      <c r="B197" s="179"/>
      <c r="D197" s="173" t="s">
        <v>299</v>
      </c>
      <c r="E197" s="180" t="s">
        <v>5</v>
      </c>
      <c r="F197" s="181" t="s">
        <v>418</v>
      </c>
      <c r="H197" s="182">
        <v>184.5</v>
      </c>
      <c r="L197" s="179"/>
      <c r="M197" s="183"/>
      <c r="N197" s="184"/>
      <c r="O197" s="184"/>
      <c r="P197" s="184"/>
      <c r="Q197" s="184"/>
      <c r="R197" s="184"/>
      <c r="S197" s="184"/>
      <c r="T197" s="185"/>
      <c r="AT197" s="180" t="s">
        <v>299</v>
      </c>
      <c r="AU197" s="180" t="s">
        <v>85</v>
      </c>
      <c r="AV197" s="12" t="s">
        <v>85</v>
      </c>
      <c r="AW197" s="12" t="s">
        <v>39</v>
      </c>
      <c r="AX197" s="12" t="s">
        <v>76</v>
      </c>
      <c r="AY197" s="180" t="s">
        <v>192</v>
      </c>
    </row>
    <row r="198" spans="2:65" s="13" customFormat="1">
      <c r="B198" s="186"/>
      <c r="D198" s="173" t="s">
        <v>299</v>
      </c>
      <c r="E198" s="187" t="s">
        <v>5</v>
      </c>
      <c r="F198" s="188" t="s">
        <v>301</v>
      </c>
      <c r="H198" s="189">
        <v>184.5</v>
      </c>
      <c r="L198" s="186"/>
      <c r="M198" s="190"/>
      <c r="N198" s="191"/>
      <c r="O198" s="191"/>
      <c r="P198" s="191"/>
      <c r="Q198" s="191"/>
      <c r="R198" s="191"/>
      <c r="S198" s="191"/>
      <c r="T198" s="192"/>
      <c r="AT198" s="187" t="s">
        <v>299</v>
      </c>
      <c r="AU198" s="187" t="s">
        <v>85</v>
      </c>
      <c r="AV198" s="13" t="s">
        <v>211</v>
      </c>
      <c r="AW198" s="13" t="s">
        <v>39</v>
      </c>
      <c r="AX198" s="13" t="s">
        <v>83</v>
      </c>
      <c r="AY198" s="187" t="s">
        <v>192</v>
      </c>
    </row>
    <row r="199" spans="2:65" s="1" customFormat="1" ht="16.5" customHeight="1">
      <c r="B199" s="161"/>
      <c r="C199" s="199" t="s">
        <v>423</v>
      </c>
      <c r="D199" s="199" t="s">
        <v>347</v>
      </c>
      <c r="E199" s="200" t="s">
        <v>424</v>
      </c>
      <c r="F199" s="201" t="s">
        <v>425</v>
      </c>
      <c r="G199" s="202" t="s">
        <v>309</v>
      </c>
      <c r="H199" s="203">
        <v>52.14</v>
      </c>
      <c r="I199" s="204"/>
      <c r="J199" s="204">
        <f>ROUND(I199*H199,2)</f>
        <v>0</v>
      </c>
      <c r="K199" s="201" t="s">
        <v>199</v>
      </c>
      <c r="L199" s="205"/>
      <c r="M199" s="206" t="s">
        <v>5</v>
      </c>
      <c r="N199" s="207" t="s">
        <v>47</v>
      </c>
      <c r="O199" s="170">
        <v>0</v>
      </c>
      <c r="P199" s="170">
        <f>O199*H199</f>
        <v>0</v>
      </c>
      <c r="Q199" s="170">
        <v>2.4289999999999998</v>
      </c>
      <c r="R199" s="170">
        <f>Q199*H199</f>
        <v>126.64805999999999</v>
      </c>
      <c r="S199" s="170">
        <v>0</v>
      </c>
      <c r="T199" s="171">
        <f>S199*H199</f>
        <v>0</v>
      </c>
      <c r="AR199" s="25" t="s">
        <v>234</v>
      </c>
      <c r="AT199" s="25" t="s">
        <v>347</v>
      </c>
      <c r="AU199" s="25" t="s">
        <v>85</v>
      </c>
      <c r="AY199" s="25" t="s">
        <v>192</v>
      </c>
      <c r="BE199" s="172">
        <f>IF(N199="základní",J199,0)</f>
        <v>0</v>
      </c>
      <c r="BF199" s="172">
        <f>IF(N199="snížená",J199,0)</f>
        <v>0</v>
      </c>
      <c r="BG199" s="172">
        <f>IF(N199="zákl. přenesená",J199,0)</f>
        <v>0</v>
      </c>
      <c r="BH199" s="172">
        <f>IF(N199="sníž. přenesená",J199,0)</f>
        <v>0</v>
      </c>
      <c r="BI199" s="172">
        <f>IF(N199="nulová",J199,0)</f>
        <v>0</v>
      </c>
      <c r="BJ199" s="25" t="s">
        <v>83</v>
      </c>
      <c r="BK199" s="172">
        <f>ROUND(I199*H199,2)</f>
        <v>0</v>
      </c>
      <c r="BL199" s="25" t="s">
        <v>211</v>
      </c>
      <c r="BM199" s="25" t="s">
        <v>426</v>
      </c>
    </row>
    <row r="200" spans="2:65" s="1" customFormat="1" ht="16.5" customHeight="1">
      <c r="B200" s="161"/>
      <c r="C200" s="162" t="s">
        <v>427</v>
      </c>
      <c r="D200" s="162" t="s">
        <v>195</v>
      </c>
      <c r="E200" s="163" t="s">
        <v>428</v>
      </c>
      <c r="F200" s="164" t="s">
        <v>429</v>
      </c>
      <c r="G200" s="165" t="s">
        <v>338</v>
      </c>
      <c r="H200" s="166">
        <v>5.2140000000000004</v>
      </c>
      <c r="I200" s="167"/>
      <c r="J200" s="167">
        <f>ROUND(I200*H200,2)</f>
        <v>0</v>
      </c>
      <c r="K200" s="164" t="s">
        <v>199</v>
      </c>
      <c r="L200" s="40"/>
      <c r="M200" s="168" t="s">
        <v>5</v>
      </c>
      <c r="N200" s="169" t="s">
        <v>47</v>
      </c>
      <c r="O200" s="170">
        <v>27.097999999999999</v>
      </c>
      <c r="P200" s="170">
        <f>O200*H200</f>
        <v>141.288972</v>
      </c>
      <c r="Q200" s="170">
        <v>1.1133200000000001</v>
      </c>
      <c r="R200" s="170">
        <f>Q200*H200</f>
        <v>5.8048504800000007</v>
      </c>
      <c r="S200" s="170">
        <v>0</v>
      </c>
      <c r="T200" s="171">
        <f>S200*H200</f>
        <v>0</v>
      </c>
      <c r="AR200" s="25" t="s">
        <v>211</v>
      </c>
      <c r="AT200" s="25" t="s">
        <v>195</v>
      </c>
      <c r="AU200" s="25" t="s">
        <v>85</v>
      </c>
      <c r="AY200" s="25" t="s">
        <v>192</v>
      </c>
      <c r="BE200" s="172">
        <f>IF(N200="základní",J200,0)</f>
        <v>0</v>
      </c>
      <c r="BF200" s="172">
        <f>IF(N200="snížená",J200,0)</f>
        <v>0</v>
      </c>
      <c r="BG200" s="172">
        <f>IF(N200="zákl. přenesená",J200,0)</f>
        <v>0</v>
      </c>
      <c r="BH200" s="172">
        <f>IF(N200="sníž. přenesená",J200,0)</f>
        <v>0</v>
      </c>
      <c r="BI200" s="172">
        <f>IF(N200="nulová",J200,0)</f>
        <v>0</v>
      </c>
      <c r="BJ200" s="25" t="s">
        <v>83</v>
      </c>
      <c r="BK200" s="172">
        <f>ROUND(I200*H200,2)</f>
        <v>0</v>
      </c>
      <c r="BL200" s="25" t="s">
        <v>211</v>
      </c>
      <c r="BM200" s="25" t="s">
        <v>430</v>
      </c>
    </row>
    <row r="201" spans="2:65" s="12" customFormat="1">
      <c r="B201" s="179"/>
      <c r="D201" s="173" t="s">
        <v>299</v>
      </c>
      <c r="E201" s="180" t="s">
        <v>5</v>
      </c>
      <c r="F201" s="181" t="s">
        <v>431</v>
      </c>
      <c r="H201" s="182">
        <v>5.2140000000000004</v>
      </c>
      <c r="L201" s="179"/>
      <c r="M201" s="183"/>
      <c r="N201" s="184"/>
      <c r="O201" s="184"/>
      <c r="P201" s="184"/>
      <c r="Q201" s="184"/>
      <c r="R201" s="184"/>
      <c r="S201" s="184"/>
      <c r="T201" s="185"/>
      <c r="AT201" s="180" t="s">
        <v>299</v>
      </c>
      <c r="AU201" s="180" t="s">
        <v>85</v>
      </c>
      <c r="AV201" s="12" t="s">
        <v>85</v>
      </c>
      <c r="AW201" s="12" t="s">
        <v>39</v>
      </c>
      <c r="AX201" s="12" t="s">
        <v>76</v>
      </c>
      <c r="AY201" s="180" t="s">
        <v>192</v>
      </c>
    </row>
    <row r="202" spans="2:65" s="13" customFormat="1">
      <c r="B202" s="186"/>
      <c r="D202" s="173" t="s">
        <v>299</v>
      </c>
      <c r="E202" s="187" t="s">
        <v>5</v>
      </c>
      <c r="F202" s="188" t="s">
        <v>301</v>
      </c>
      <c r="H202" s="189">
        <v>5.2140000000000004</v>
      </c>
      <c r="L202" s="186"/>
      <c r="M202" s="190"/>
      <c r="N202" s="191"/>
      <c r="O202" s="191"/>
      <c r="P202" s="191"/>
      <c r="Q202" s="191"/>
      <c r="R202" s="191"/>
      <c r="S202" s="191"/>
      <c r="T202" s="192"/>
      <c r="AT202" s="187" t="s">
        <v>299</v>
      </c>
      <c r="AU202" s="187" t="s">
        <v>85</v>
      </c>
      <c r="AV202" s="13" t="s">
        <v>211</v>
      </c>
      <c r="AW202" s="13" t="s">
        <v>39</v>
      </c>
      <c r="AX202" s="13" t="s">
        <v>83</v>
      </c>
      <c r="AY202" s="187" t="s">
        <v>192</v>
      </c>
    </row>
    <row r="203" spans="2:65" s="1" customFormat="1" ht="16.5" customHeight="1">
      <c r="B203" s="161"/>
      <c r="C203" s="162" t="s">
        <v>432</v>
      </c>
      <c r="D203" s="162" t="s">
        <v>195</v>
      </c>
      <c r="E203" s="163" t="s">
        <v>433</v>
      </c>
      <c r="F203" s="164" t="s">
        <v>434</v>
      </c>
      <c r="G203" s="165" t="s">
        <v>309</v>
      </c>
      <c r="H203" s="166">
        <v>67.863</v>
      </c>
      <c r="I203" s="167"/>
      <c r="J203" s="167">
        <f>ROUND(I203*H203,2)</f>
        <v>0</v>
      </c>
      <c r="K203" s="164" t="s">
        <v>199</v>
      </c>
      <c r="L203" s="40"/>
      <c r="M203" s="168" t="s">
        <v>5</v>
      </c>
      <c r="N203" s="169" t="s">
        <v>47</v>
      </c>
      <c r="O203" s="170">
        <v>0.629</v>
      </c>
      <c r="P203" s="170">
        <f>O203*H203</f>
        <v>42.685827000000003</v>
      </c>
      <c r="Q203" s="170">
        <v>2.45329</v>
      </c>
      <c r="R203" s="170">
        <f>Q203*H203</f>
        <v>166.48761927000001</v>
      </c>
      <c r="S203" s="170">
        <v>0</v>
      </c>
      <c r="T203" s="171">
        <f>S203*H203</f>
        <v>0</v>
      </c>
      <c r="AR203" s="25" t="s">
        <v>211</v>
      </c>
      <c r="AT203" s="25" t="s">
        <v>195</v>
      </c>
      <c r="AU203" s="25" t="s">
        <v>85</v>
      </c>
      <c r="AY203" s="25" t="s">
        <v>192</v>
      </c>
      <c r="BE203" s="172">
        <f>IF(N203="základní",J203,0)</f>
        <v>0</v>
      </c>
      <c r="BF203" s="172">
        <f>IF(N203="snížená",J203,0)</f>
        <v>0</v>
      </c>
      <c r="BG203" s="172">
        <f>IF(N203="zákl. přenesená",J203,0)</f>
        <v>0</v>
      </c>
      <c r="BH203" s="172">
        <f>IF(N203="sníž. přenesená",J203,0)</f>
        <v>0</v>
      </c>
      <c r="BI203" s="172">
        <f>IF(N203="nulová",J203,0)</f>
        <v>0</v>
      </c>
      <c r="BJ203" s="25" t="s">
        <v>83</v>
      </c>
      <c r="BK203" s="172">
        <f>ROUND(I203*H203,2)</f>
        <v>0</v>
      </c>
      <c r="BL203" s="25" t="s">
        <v>211</v>
      </c>
      <c r="BM203" s="25" t="s">
        <v>435</v>
      </c>
    </row>
    <row r="204" spans="2:65" s="14" customFormat="1">
      <c r="B204" s="193"/>
      <c r="D204" s="173" t="s">
        <v>299</v>
      </c>
      <c r="E204" s="194" t="s">
        <v>5</v>
      </c>
      <c r="F204" s="195" t="s">
        <v>311</v>
      </c>
      <c r="H204" s="194" t="s">
        <v>5</v>
      </c>
      <c r="L204" s="193"/>
      <c r="M204" s="196"/>
      <c r="N204" s="197"/>
      <c r="O204" s="197"/>
      <c r="P204" s="197"/>
      <c r="Q204" s="197"/>
      <c r="R204" s="197"/>
      <c r="S204" s="197"/>
      <c r="T204" s="198"/>
      <c r="AT204" s="194" t="s">
        <v>299</v>
      </c>
      <c r="AU204" s="194" t="s">
        <v>85</v>
      </c>
      <c r="AV204" s="14" t="s">
        <v>83</v>
      </c>
      <c r="AW204" s="14" t="s">
        <v>39</v>
      </c>
      <c r="AX204" s="14" t="s">
        <v>76</v>
      </c>
      <c r="AY204" s="194" t="s">
        <v>192</v>
      </c>
    </row>
    <row r="205" spans="2:65" s="12" customFormat="1">
      <c r="B205" s="179"/>
      <c r="D205" s="173" t="s">
        <v>299</v>
      </c>
      <c r="E205" s="180" t="s">
        <v>5</v>
      </c>
      <c r="F205" s="181" t="s">
        <v>436</v>
      </c>
      <c r="H205" s="182">
        <v>67.863</v>
      </c>
      <c r="L205" s="179"/>
      <c r="M205" s="183"/>
      <c r="N205" s="184"/>
      <c r="O205" s="184"/>
      <c r="P205" s="184"/>
      <c r="Q205" s="184"/>
      <c r="R205" s="184"/>
      <c r="S205" s="184"/>
      <c r="T205" s="185"/>
      <c r="AT205" s="180" t="s">
        <v>299</v>
      </c>
      <c r="AU205" s="180" t="s">
        <v>85</v>
      </c>
      <c r="AV205" s="12" t="s">
        <v>85</v>
      </c>
      <c r="AW205" s="12" t="s">
        <v>39</v>
      </c>
      <c r="AX205" s="12" t="s">
        <v>76</v>
      </c>
      <c r="AY205" s="180" t="s">
        <v>192</v>
      </c>
    </row>
    <row r="206" spans="2:65" s="13" customFormat="1">
      <c r="B206" s="186"/>
      <c r="D206" s="173" t="s">
        <v>299</v>
      </c>
      <c r="E206" s="187" t="s">
        <v>5</v>
      </c>
      <c r="F206" s="188" t="s">
        <v>301</v>
      </c>
      <c r="H206" s="189">
        <v>67.863</v>
      </c>
      <c r="L206" s="186"/>
      <c r="M206" s="190"/>
      <c r="N206" s="191"/>
      <c r="O206" s="191"/>
      <c r="P206" s="191"/>
      <c r="Q206" s="191"/>
      <c r="R206" s="191"/>
      <c r="S206" s="191"/>
      <c r="T206" s="192"/>
      <c r="AT206" s="187" t="s">
        <v>299</v>
      </c>
      <c r="AU206" s="187" t="s">
        <v>85</v>
      </c>
      <c r="AV206" s="13" t="s">
        <v>211</v>
      </c>
      <c r="AW206" s="13" t="s">
        <v>39</v>
      </c>
      <c r="AX206" s="13" t="s">
        <v>83</v>
      </c>
      <c r="AY206" s="187" t="s">
        <v>192</v>
      </c>
    </row>
    <row r="207" spans="2:65" s="1" customFormat="1" ht="16.5" customHeight="1">
      <c r="B207" s="161"/>
      <c r="C207" s="162" t="s">
        <v>437</v>
      </c>
      <c r="D207" s="162" t="s">
        <v>195</v>
      </c>
      <c r="E207" s="163" t="s">
        <v>438</v>
      </c>
      <c r="F207" s="164" t="s">
        <v>439</v>
      </c>
      <c r="G207" s="165" t="s">
        <v>355</v>
      </c>
      <c r="H207" s="166">
        <v>20.012</v>
      </c>
      <c r="I207" s="167"/>
      <c r="J207" s="167">
        <f>ROUND(I207*H207,2)</f>
        <v>0</v>
      </c>
      <c r="K207" s="164" t="s">
        <v>199</v>
      </c>
      <c r="L207" s="40"/>
      <c r="M207" s="168" t="s">
        <v>5</v>
      </c>
      <c r="N207" s="169" t="s">
        <v>47</v>
      </c>
      <c r="O207" s="170">
        <v>0.3</v>
      </c>
      <c r="P207" s="170">
        <f>O207*H207</f>
        <v>6.0035999999999996</v>
      </c>
      <c r="Q207" s="170">
        <v>2.47E-3</v>
      </c>
      <c r="R207" s="170">
        <f>Q207*H207</f>
        <v>4.9429640000000004E-2</v>
      </c>
      <c r="S207" s="170">
        <v>0</v>
      </c>
      <c r="T207" s="171">
        <f>S207*H207</f>
        <v>0</v>
      </c>
      <c r="AR207" s="25" t="s">
        <v>211</v>
      </c>
      <c r="AT207" s="25" t="s">
        <v>195</v>
      </c>
      <c r="AU207" s="25" t="s">
        <v>85</v>
      </c>
      <c r="AY207" s="25" t="s">
        <v>192</v>
      </c>
      <c r="BE207" s="172">
        <f>IF(N207="základní",J207,0)</f>
        <v>0</v>
      </c>
      <c r="BF207" s="172">
        <f>IF(N207="snížená",J207,0)</f>
        <v>0</v>
      </c>
      <c r="BG207" s="172">
        <f>IF(N207="zákl. přenesená",J207,0)</f>
        <v>0</v>
      </c>
      <c r="BH207" s="172">
        <f>IF(N207="sníž. přenesená",J207,0)</f>
        <v>0</v>
      </c>
      <c r="BI207" s="172">
        <f>IF(N207="nulová",J207,0)</f>
        <v>0</v>
      </c>
      <c r="BJ207" s="25" t="s">
        <v>83</v>
      </c>
      <c r="BK207" s="172">
        <f>ROUND(I207*H207,2)</f>
        <v>0</v>
      </c>
      <c r="BL207" s="25" t="s">
        <v>211</v>
      </c>
      <c r="BM207" s="25" t="s">
        <v>440</v>
      </c>
    </row>
    <row r="208" spans="2:65" s="14" customFormat="1">
      <c r="B208" s="193"/>
      <c r="D208" s="173" t="s">
        <v>299</v>
      </c>
      <c r="E208" s="194" t="s">
        <v>5</v>
      </c>
      <c r="F208" s="195" t="s">
        <v>311</v>
      </c>
      <c r="H208" s="194" t="s">
        <v>5</v>
      </c>
      <c r="L208" s="193"/>
      <c r="M208" s="196"/>
      <c r="N208" s="197"/>
      <c r="O208" s="197"/>
      <c r="P208" s="197"/>
      <c r="Q208" s="197"/>
      <c r="R208" s="197"/>
      <c r="S208" s="197"/>
      <c r="T208" s="198"/>
      <c r="AT208" s="194" t="s">
        <v>299</v>
      </c>
      <c r="AU208" s="194" t="s">
        <v>85</v>
      </c>
      <c r="AV208" s="14" t="s">
        <v>83</v>
      </c>
      <c r="AW208" s="14" t="s">
        <v>39</v>
      </c>
      <c r="AX208" s="14" t="s">
        <v>76</v>
      </c>
      <c r="AY208" s="194" t="s">
        <v>192</v>
      </c>
    </row>
    <row r="209" spans="2:65" s="12" customFormat="1">
      <c r="B209" s="179"/>
      <c r="D209" s="173" t="s">
        <v>299</v>
      </c>
      <c r="E209" s="180" t="s">
        <v>5</v>
      </c>
      <c r="F209" s="181" t="s">
        <v>441</v>
      </c>
      <c r="H209" s="182">
        <v>20.012</v>
      </c>
      <c r="L209" s="179"/>
      <c r="M209" s="183"/>
      <c r="N209" s="184"/>
      <c r="O209" s="184"/>
      <c r="P209" s="184"/>
      <c r="Q209" s="184"/>
      <c r="R209" s="184"/>
      <c r="S209" s="184"/>
      <c r="T209" s="185"/>
      <c r="AT209" s="180" t="s">
        <v>299</v>
      </c>
      <c r="AU209" s="180" t="s">
        <v>85</v>
      </c>
      <c r="AV209" s="12" t="s">
        <v>85</v>
      </c>
      <c r="AW209" s="12" t="s">
        <v>39</v>
      </c>
      <c r="AX209" s="12" t="s">
        <v>76</v>
      </c>
      <c r="AY209" s="180" t="s">
        <v>192</v>
      </c>
    </row>
    <row r="210" spans="2:65" s="13" customFormat="1">
      <c r="B210" s="186"/>
      <c r="D210" s="173" t="s">
        <v>299</v>
      </c>
      <c r="E210" s="187" t="s">
        <v>5</v>
      </c>
      <c r="F210" s="188" t="s">
        <v>301</v>
      </c>
      <c r="H210" s="189">
        <v>20.012</v>
      </c>
      <c r="L210" s="186"/>
      <c r="M210" s="190"/>
      <c r="N210" s="191"/>
      <c r="O210" s="191"/>
      <c r="P210" s="191"/>
      <c r="Q210" s="191"/>
      <c r="R210" s="191"/>
      <c r="S210" s="191"/>
      <c r="T210" s="192"/>
      <c r="AT210" s="187" t="s">
        <v>299</v>
      </c>
      <c r="AU210" s="187" t="s">
        <v>85</v>
      </c>
      <c r="AV210" s="13" t="s">
        <v>211</v>
      </c>
      <c r="AW210" s="13" t="s">
        <v>39</v>
      </c>
      <c r="AX210" s="13" t="s">
        <v>83</v>
      </c>
      <c r="AY210" s="187" t="s">
        <v>192</v>
      </c>
    </row>
    <row r="211" spans="2:65" s="1" customFormat="1" ht="16.5" customHeight="1">
      <c r="B211" s="161"/>
      <c r="C211" s="162" t="s">
        <v>442</v>
      </c>
      <c r="D211" s="162" t="s">
        <v>195</v>
      </c>
      <c r="E211" s="163" t="s">
        <v>443</v>
      </c>
      <c r="F211" s="164" t="s">
        <v>444</v>
      </c>
      <c r="G211" s="165" t="s">
        <v>355</v>
      </c>
      <c r="H211" s="166">
        <v>20.012</v>
      </c>
      <c r="I211" s="167"/>
      <c r="J211" s="167">
        <f>ROUND(I211*H211,2)</f>
        <v>0</v>
      </c>
      <c r="K211" s="164" t="s">
        <v>199</v>
      </c>
      <c r="L211" s="40"/>
      <c r="M211" s="168" t="s">
        <v>5</v>
      </c>
      <c r="N211" s="169" t="s">
        <v>47</v>
      </c>
      <c r="O211" s="170">
        <v>0.152</v>
      </c>
      <c r="P211" s="170">
        <f>O211*H211</f>
        <v>3.0418240000000001</v>
      </c>
      <c r="Q211" s="170">
        <v>0</v>
      </c>
      <c r="R211" s="170">
        <f>Q211*H211</f>
        <v>0</v>
      </c>
      <c r="S211" s="170">
        <v>0</v>
      </c>
      <c r="T211" s="171">
        <f>S211*H211</f>
        <v>0</v>
      </c>
      <c r="AR211" s="25" t="s">
        <v>211</v>
      </c>
      <c r="AT211" s="25" t="s">
        <v>195</v>
      </c>
      <c r="AU211" s="25" t="s">
        <v>85</v>
      </c>
      <c r="AY211" s="25" t="s">
        <v>192</v>
      </c>
      <c r="BE211" s="172">
        <f>IF(N211="základní",J211,0)</f>
        <v>0</v>
      </c>
      <c r="BF211" s="172">
        <f>IF(N211="snížená",J211,0)</f>
        <v>0</v>
      </c>
      <c r="BG211" s="172">
        <f>IF(N211="zákl. přenesená",J211,0)</f>
        <v>0</v>
      </c>
      <c r="BH211" s="172">
        <f>IF(N211="sníž. přenesená",J211,0)</f>
        <v>0</v>
      </c>
      <c r="BI211" s="172">
        <f>IF(N211="nulová",J211,0)</f>
        <v>0</v>
      </c>
      <c r="BJ211" s="25" t="s">
        <v>83</v>
      </c>
      <c r="BK211" s="172">
        <f>ROUND(I211*H211,2)</f>
        <v>0</v>
      </c>
      <c r="BL211" s="25" t="s">
        <v>211</v>
      </c>
      <c r="BM211" s="25" t="s">
        <v>445</v>
      </c>
    </row>
    <row r="212" spans="2:65" s="1" customFormat="1" ht="16.5" customHeight="1">
      <c r="B212" s="161"/>
      <c r="C212" s="162" t="s">
        <v>446</v>
      </c>
      <c r="D212" s="162" t="s">
        <v>195</v>
      </c>
      <c r="E212" s="163" t="s">
        <v>447</v>
      </c>
      <c r="F212" s="164" t="s">
        <v>448</v>
      </c>
      <c r="G212" s="165" t="s">
        <v>309</v>
      </c>
      <c r="H212" s="166">
        <v>32.706000000000003</v>
      </c>
      <c r="I212" s="167"/>
      <c r="J212" s="167">
        <f>ROUND(I212*H212,2)</f>
        <v>0</v>
      </c>
      <c r="K212" s="164" t="s">
        <v>199</v>
      </c>
      <c r="L212" s="40"/>
      <c r="M212" s="168" t="s">
        <v>5</v>
      </c>
      <c r="N212" s="169" t="s">
        <v>47</v>
      </c>
      <c r="O212" s="170">
        <v>0.629</v>
      </c>
      <c r="P212" s="170">
        <f>O212*H212</f>
        <v>20.572074000000001</v>
      </c>
      <c r="Q212" s="170">
        <v>2.45329</v>
      </c>
      <c r="R212" s="170">
        <f>Q212*H212</f>
        <v>80.237302740000004</v>
      </c>
      <c r="S212" s="170">
        <v>0</v>
      </c>
      <c r="T212" s="171">
        <f>S212*H212</f>
        <v>0</v>
      </c>
      <c r="AR212" s="25" t="s">
        <v>211</v>
      </c>
      <c r="AT212" s="25" t="s">
        <v>195</v>
      </c>
      <c r="AU212" s="25" t="s">
        <v>85</v>
      </c>
      <c r="AY212" s="25" t="s">
        <v>192</v>
      </c>
      <c r="BE212" s="172">
        <f>IF(N212="základní",J212,0)</f>
        <v>0</v>
      </c>
      <c r="BF212" s="172">
        <f>IF(N212="snížená",J212,0)</f>
        <v>0</v>
      </c>
      <c r="BG212" s="172">
        <f>IF(N212="zákl. přenesená",J212,0)</f>
        <v>0</v>
      </c>
      <c r="BH212" s="172">
        <f>IF(N212="sníž. přenesená",J212,0)</f>
        <v>0</v>
      </c>
      <c r="BI212" s="172">
        <f>IF(N212="nulová",J212,0)</f>
        <v>0</v>
      </c>
      <c r="BJ212" s="25" t="s">
        <v>83</v>
      </c>
      <c r="BK212" s="172">
        <f>ROUND(I212*H212,2)</f>
        <v>0</v>
      </c>
      <c r="BL212" s="25" t="s">
        <v>211</v>
      </c>
      <c r="BM212" s="25" t="s">
        <v>449</v>
      </c>
    </row>
    <row r="213" spans="2:65" s="14" customFormat="1">
      <c r="B213" s="193"/>
      <c r="D213" s="173" t="s">
        <v>299</v>
      </c>
      <c r="E213" s="194" t="s">
        <v>5</v>
      </c>
      <c r="F213" s="195" t="s">
        <v>311</v>
      </c>
      <c r="H213" s="194" t="s">
        <v>5</v>
      </c>
      <c r="L213" s="193"/>
      <c r="M213" s="196"/>
      <c r="N213" s="197"/>
      <c r="O213" s="197"/>
      <c r="P213" s="197"/>
      <c r="Q213" s="197"/>
      <c r="R213" s="197"/>
      <c r="S213" s="197"/>
      <c r="T213" s="198"/>
      <c r="AT213" s="194" t="s">
        <v>299</v>
      </c>
      <c r="AU213" s="194" t="s">
        <v>85</v>
      </c>
      <c r="AV213" s="14" t="s">
        <v>83</v>
      </c>
      <c r="AW213" s="14" t="s">
        <v>39</v>
      </c>
      <c r="AX213" s="14" t="s">
        <v>76</v>
      </c>
      <c r="AY213" s="194" t="s">
        <v>192</v>
      </c>
    </row>
    <row r="214" spans="2:65" s="12" customFormat="1">
      <c r="B214" s="179"/>
      <c r="D214" s="173" t="s">
        <v>299</v>
      </c>
      <c r="E214" s="180" t="s">
        <v>5</v>
      </c>
      <c r="F214" s="181" t="s">
        <v>450</v>
      </c>
      <c r="H214" s="182">
        <v>16.010000000000002</v>
      </c>
      <c r="L214" s="179"/>
      <c r="M214" s="183"/>
      <c r="N214" s="184"/>
      <c r="O214" s="184"/>
      <c r="P214" s="184"/>
      <c r="Q214" s="184"/>
      <c r="R214" s="184"/>
      <c r="S214" s="184"/>
      <c r="T214" s="185"/>
      <c r="AT214" s="180" t="s">
        <v>299</v>
      </c>
      <c r="AU214" s="180" t="s">
        <v>85</v>
      </c>
      <c r="AV214" s="12" t="s">
        <v>85</v>
      </c>
      <c r="AW214" s="12" t="s">
        <v>39</v>
      </c>
      <c r="AX214" s="12" t="s">
        <v>76</v>
      </c>
      <c r="AY214" s="180" t="s">
        <v>192</v>
      </c>
    </row>
    <row r="215" spans="2:65" s="12" customFormat="1">
      <c r="B215" s="179"/>
      <c r="D215" s="173" t="s">
        <v>299</v>
      </c>
      <c r="E215" s="180" t="s">
        <v>5</v>
      </c>
      <c r="F215" s="181" t="s">
        <v>451</v>
      </c>
      <c r="H215" s="182">
        <v>6.7089999999999996</v>
      </c>
      <c r="L215" s="179"/>
      <c r="M215" s="183"/>
      <c r="N215" s="184"/>
      <c r="O215" s="184"/>
      <c r="P215" s="184"/>
      <c r="Q215" s="184"/>
      <c r="R215" s="184"/>
      <c r="S215" s="184"/>
      <c r="T215" s="185"/>
      <c r="AT215" s="180" t="s">
        <v>299</v>
      </c>
      <c r="AU215" s="180" t="s">
        <v>85</v>
      </c>
      <c r="AV215" s="12" t="s">
        <v>85</v>
      </c>
      <c r="AW215" s="12" t="s">
        <v>39</v>
      </c>
      <c r="AX215" s="12" t="s">
        <v>76</v>
      </c>
      <c r="AY215" s="180" t="s">
        <v>192</v>
      </c>
    </row>
    <row r="216" spans="2:65" s="12" customFormat="1">
      <c r="B216" s="179"/>
      <c r="D216" s="173" t="s">
        <v>299</v>
      </c>
      <c r="E216" s="180" t="s">
        <v>5</v>
      </c>
      <c r="F216" s="181" t="s">
        <v>452</v>
      </c>
      <c r="H216" s="182">
        <v>9.9870000000000001</v>
      </c>
      <c r="L216" s="179"/>
      <c r="M216" s="183"/>
      <c r="N216" s="184"/>
      <c r="O216" s="184"/>
      <c r="P216" s="184"/>
      <c r="Q216" s="184"/>
      <c r="R216" s="184"/>
      <c r="S216" s="184"/>
      <c r="T216" s="185"/>
      <c r="AT216" s="180" t="s">
        <v>299</v>
      </c>
      <c r="AU216" s="180" t="s">
        <v>85</v>
      </c>
      <c r="AV216" s="12" t="s">
        <v>85</v>
      </c>
      <c r="AW216" s="12" t="s">
        <v>39</v>
      </c>
      <c r="AX216" s="12" t="s">
        <v>76</v>
      </c>
      <c r="AY216" s="180" t="s">
        <v>192</v>
      </c>
    </row>
    <row r="217" spans="2:65" s="13" customFormat="1">
      <c r="B217" s="186"/>
      <c r="D217" s="173" t="s">
        <v>299</v>
      </c>
      <c r="E217" s="187" t="s">
        <v>5</v>
      </c>
      <c r="F217" s="188" t="s">
        <v>301</v>
      </c>
      <c r="H217" s="189">
        <v>32.706000000000003</v>
      </c>
      <c r="L217" s="186"/>
      <c r="M217" s="190"/>
      <c r="N217" s="191"/>
      <c r="O217" s="191"/>
      <c r="P217" s="191"/>
      <c r="Q217" s="191"/>
      <c r="R217" s="191"/>
      <c r="S217" s="191"/>
      <c r="T217" s="192"/>
      <c r="AT217" s="187" t="s">
        <v>299</v>
      </c>
      <c r="AU217" s="187" t="s">
        <v>85</v>
      </c>
      <c r="AV217" s="13" t="s">
        <v>211</v>
      </c>
      <c r="AW217" s="13" t="s">
        <v>39</v>
      </c>
      <c r="AX217" s="13" t="s">
        <v>83</v>
      </c>
      <c r="AY217" s="187" t="s">
        <v>192</v>
      </c>
    </row>
    <row r="218" spans="2:65" s="1" customFormat="1" ht="16.5" customHeight="1">
      <c r="B218" s="161"/>
      <c r="C218" s="162" t="s">
        <v>453</v>
      </c>
      <c r="D218" s="162" t="s">
        <v>195</v>
      </c>
      <c r="E218" s="163" t="s">
        <v>454</v>
      </c>
      <c r="F218" s="164" t="s">
        <v>455</v>
      </c>
      <c r="G218" s="165" t="s">
        <v>355</v>
      </c>
      <c r="H218" s="166">
        <v>140.226</v>
      </c>
      <c r="I218" s="167"/>
      <c r="J218" s="167">
        <f>ROUND(I218*H218,2)</f>
        <v>0</v>
      </c>
      <c r="K218" s="164" t="s">
        <v>199</v>
      </c>
      <c r="L218" s="40"/>
      <c r="M218" s="168" t="s">
        <v>5</v>
      </c>
      <c r="N218" s="169" t="s">
        <v>47</v>
      </c>
      <c r="O218" s="170">
        <v>0.247</v>
      </c>
      <c r="P218" s="170">
        <f>O218*H218</f>
        <v>34.635821999999997</v>
      </c>
      <c r="Q218" s="170">
        <v>2.6900000000000001E-3</v>
      </c>
      <c r="R218" s="170">
        <f>Q218*H218</f>
        <v>0.37720794000000002</v>
      </c>
      <c r="S218" s="170">
        <v>0</v>
      </c>
      <c r="T218" s="171">
        <f>S218*H218</f>
        <v>0</v>
      </c>
      <c r="AR218" s="25" t="s">
        <v>211</v>
      </c>
      <c r="AT218" s="25" t="s">
        <v>195</v>
      </c>
      <c r="AU218" s="25" t="s">
        <v>85</v>
      </c>
      <c r="AY218" s="25" t="s">
        <v>192</v>
      </c>
      <c r="BE218" s="172">
        <f>IF(N218="základní",J218,0)</f>
        <v>0</v>
      </c>
      <c r="BF218" s="172">
        <f>IF(N218="snížená",J218,0)</f>
        <v>0</v>
      </c>
      <c r="BG218" s="172">
        <f>IF(N218="zákl. přenesená",J218,0)</f>
        <v>0</v>
      </c>
      <c r="BH218" s="172">
        <f>IF(N218="sníž. přenesená",J218,0)</f>
        <v>0</v>
      </c>
      <c r="BI218" s="172">
        <f>IF(N218="nulová",J218,0)</f>
        <v>0</v>
      </c>
      <c r="BJ218" s="25" t="s">
        <v>83</v>
      </c>
      <c r="BK218" s="172">
        <f>ROUND(I218*H218,2)</f>
        <v>0</v>
      </c>
      <c r="BL218" s="25" t="s">
        <v>211</v>
      </c>
      <c r="BM218" s="25" t="s">
        <v>456</v>
      </c>
    </row>
    <row r="219" spans="2:65" s="14" customFormat="1">
      <c r="B219" s="193"/>
      <c r="D219" s="173" t="s">
        <v>299</v>
      </c>
      <c r="E219" s="194" t="s">
        <v>5</v>
      </c>
      <c r="F219" s="195" t="s">
        <v>311</v>
      </c>
      <c r="H219" s="194" t="s">
        <v>5</v>
      </c>
      <c r="L219" s="193"/>
      <c r="M219" s="196"/>
      <c r="N219" s="197"/>
      <c r="O219" s="197"/>
      <c r="P219" s="197"/>
      <c r="Q219" s="197"/>
      <c r="R219" s="197"/>
      <c r="S219" s="197"/>
      <c r="T219" s="198"/>
      <c r="AT219" s="194" t="s">
        <v>299</v>
      </c>
      <c r="AU219" s="194" t="s">
        <v>85</v>
      </c>
      <c r="AV219" s="14" t="s">
        <v>83</v>
      </c>
      <c r="AW219" s="14" t="s">
        <v>39</v>
      </c>
      <c r="AX219" s="14" t="s">
        <v>76</v>
      </c>
      <c r="AY219" s="194" t="s">
        <v>192</v>
      </c>
    </row>
    <row r="220" spans="2:65" s="12" customFormat="1">
      <c r="B220" s="179"/>
      <c r="D220" s="173" t="s">
        <v>299</v>
      </c>
      <c r="E220" s="180" t="s">
        <v>5</v>
      </c>
      <c r="F220" s="181" t="s">
        <v>457</v>
      </c>
      <c r="H220" s="182">
        <v>80.048000000000002</v>
      </c>
      <c r="L220" s="179"/>
      <c r="M220" s="183"/>
      <c r="N220" s="184"/>
      <c r="O220" s="184"/>
      <c r="P220" s="184"/>
      <c r="Q220" s="184"/>
      <c r="R220" s="184"/>
      <c r="S220" s="184"/>
      <c r="T220" s="185"/>
      <c r="AT220" s="180" t="s">
        <v>299</v>
      </c>
      <c r="AU220" s="180" t="s">
        <v>85</v>
      </c>
      <c r="AV220" s="12" t="s">
        <v>85</v>
      </c>
      <c r="AW220" s="12" t="s">
        <v>39</v>
      </c>
      <c r="AX220" s="12" t="s">
        <v>76</v>
      </c>
      <c r="AY220" s="180" t="s">
        <v>192</v>
      </c>
    </row>
    <row r="221" spans="2:65" s="12" customFormat="1">
      <c r="B221" s="179"/>
      <c r="D221" s="173" t="s">
        <v>299</v>
      </c>
      <c r="E221" s="180" t="s">
        <v>5</v>
      </c>
      <c r="F221" s="181" t="s">
        <v>458</v>
      </c>
      <c r="H221" s="182">
        <v>33.545999999999999</v>
      </c>
      <c r="L221" s="179"/>
      <c r="M221" s="183"/>
      <c r="N221" s="184"/>
      <c r="O221" s="184"/>
      <c r="P221" s="184"/>
      <c r="Q221" s="184"/>
      <c r="R221" s="184"/>
      <c r="S221" s="184"/>
      <c r="T221" s="185"/>
      <c r="AT221" s="180" t="s">
        <v>299</v>
      </c>
      <c r="AU221" s="180" t="s">
        <v>85</v>
      </c>
      <c r="AV221" s="12" t="s">
        <v>85</v>
      </c>
      <c r="AW221" s="12" t="s">
        <v>39</v>
      </c>
      <c r="AX221" s="12" t="s">
        <v>76</v>
      </c>
      <c r="AY221" s="180" t="s">
        <v>192</v>
      </c>
    </row>
    <row r="222" spans="2:65" s="12" customFormat="1">
      <c r="B222" s="179"/>
      <c r="D222" s="173" t="s">
        <v>299</v>
      </c>
      <c r="E222" s="180" t="s">
        <v>5</v>
      </c>
      <c r="F222" s="181" t="s">
        <v>459</v>
      </c>
      <c r="H222" s="182">
        <v>26.632000000000001</v>
      </c>
      <c r="L222" s="179"/>
      <c r="M222" s="183"/>
      <c r="N222" s="184"/>
      <c r="O222" s="184"/>
      <c r="P222" s="184"/>
      <c r="Q222" s="184"/>
      <c r="R222" s="184"/>
      <c r="S222" s="184"/>
      <c r="T222" s="185"/>
      <c r="AT222" s="180" t="s">
        <v>299</v>
      </c>
      <c r="AU222" s="180" t="s">
        <v>85</v>
      </c>
      <c r="AV222" s="12" t="s">
        <v>85</v>
      </c>
      <c r="AW222" s="12" t="s">
        <v>39</v>
      </c>
      <c r="AX222" s="12" t="s">
        <v>76</v>
      </c>
      <c r="AY222" s="180" t="s">
        <v>192</v>
      </c>
    </row>
    <row r="223" spans="2:65" s="13" customFormat="1">
      <c r="B223" s="186"/>
      <c r="D223" s="173" t="s">
        <v>299</v>
      </c>
      <c r="E223" s="187" t="s">
        <v>5</v>
      </c>
      <c r="F223" s="188" t="s">
        <v>301</v>
      </c>
      <c r="H223" s="189">
        <v>140.226</v>
      </c>
      <c r="L223" s="186"/>
      <c r="M223" s="190"/>
      <c r="N223" s="191"/>
      <c r="O223" s="191"/>
      <c r="P223" s="191"/>
      <c r="Q223" s="191"/>
      <c r="R223" s="191"/>
      <c r="S223" s="191"/>
      <c r="T223" s="192"/>
      <c r="AT223" s="187" t="s">
        <v>299</v>
      </c>
      <c r="AU223" s="187" t="s">
        <v>85</v>
      </c>
      <c r="AV223" s="13" t="s">
        <v>211</v>
      </c>
      <c r="AW223" s="13" t="s">
        <v>39</v>
      </c>
      <c r="AX223" s="13" t="s">
        <v>83</v>
      </c>
      <c r="AY223" s="187" t="s">
        <v>192</v>
      </c>
    </row>
    <row r="224" spans="2:65" s="1" customFormat="1" ht="16.5" customHeight="1">
      <c r="B224" s="161"/>
      <c r="C224" s="162" t="s">
        <v>460</v>
      </c>
      <c r="D224" s="162" t="s">
        <v>195</v>
      </c>
      <c r="E224" s="163" t="s">
        <v>461</v>
      </c>
      <c r="F224" s="164" t="s">
        <v>462</v>
      </c>
      <c r="G224" s="165" t="s">
        <v>355</v>
      </c>
      <c r="H224" s="166">
        <v>140.226</v>
      </c>
      <c r="I224" s="167"/>
      <c r="J224" s="167">
        <f>ROUND(I224*H224,2)</f>
        <v>0</v>
      </c>
      <c r="K224" s="164" t="s">
        <v>199</v>
      </c>
      <c r="L224" s="40"/>
      <c r="M224" s="168" t="s">
        <v>5</v>
      </c>
      <c r="N224" s="169" t="s">
        <v>47</v>
      </c>
      <c r="O224" s="170">
        <v>8.3000000000000004E-2</v>
      </c>
      <c r="P224" s="170">
        <f>O224*H224</f>
        <v>11.638758000000001</v>
      </c>
      <c r="Q224" s="170">
        <v>0</v>
      </c>
      <c r="R224" s="170">
        <f>Q224*H224</f>
        <v>0</v>
      </c>
      <c r="S224" s="170">
        <v>0</v>
      </c>
      <c r="T224" s="171">
        <f>S224*H224</f>
        <v>0</v>
      </c>
      <c r="AR224" s="25" t="s">
        <v>211</v>
      </c>
      <c r="AT224" s="25" t="s">
        <v>195</v>
      </c>
      <c r="AU224" s="25" t="s">
        <v>85</v>
      </c>
      <c r="AY224" s="25" t="s">
        <v>192</v>
      </c>
      <c r="BE224" s="172">
        <f>IF(N224="základní",J224,0)</f>
        <v>0</v>
      </c>
      <c r="BF224" s="172">
        <f>IF(N224="snížená",J224,0)</f>
        <v>0</v>
      </c>
      <c r="BG224" s="172">
        <f>IF(N224="zákl. přenesená",J224,0)</f>
        <v>0</v>
      </c>
      <c r="BH224" s="172">
        <f>IF(N224="sníž. přenesená",J224,0)</f>
        <v>0</v>
      </c>
      <c r="BI224" s="172">
        <f>IF(N224="nulová",J224,0)</f>
        <v>0</v>
      </c>
      <c r="BJ224" s="25" t="s">
        <v>83</v>
      </c>
      <c r="BK224" s="172">
        <f>ROUND(I224*H224,2)</f>
        <v>0</v>
      </c>
      <c r="BL224" s="25" t="s">
        <v>211</v>
      </c>
      <c r="BM224" s="25" t="s">
        <v>463</v>
      </c>
    </row>
    <row r="225" spans="2:65" s="1" customFormat="1" ht="16.5" customHeight="1">
      <c r="B225" s="161"/>
      <c r="C225" s="162" t="s">
        <v>464</v>
      </c>
      <c r="D225" s="162" t="s">
        <v>195</v>
      </c>
      <c r="E225" s="163" t="s">
        <v>465</v>
      </c>
      <c r="F225" s="164" t="s">
        <v>466</v>
      </c>
      <c r="G225" s="165" t="s">
        <v>338</v>
      </c>
      <c r="H225" s="166">
        <v>12.375</v>
      </c>
      <c r="I225" s="167"/>
      <c r="J225" s="167">
        <f>ROUND(I225*H225,2)</f>
        <v>0</v>
      </c>
      <c r="K225" s="164" t="s">
        <v>199</v>
      </c>
      <c r="L225" s="40"/>
      <c r="M225" s="168" t="s">
        <v>5</v>
      </c>
      <c r="N225" s="169" t="s">
        <v>47</v>
      </c>
      <c r="O225" s="170">
        <v>32.820999999999998</v>
      </c>
      <c r="P225" s="170">
        <f>O225*H225</f>
        <v>406.159875</v>
      </c>
      <c r="Q225" s="170">
        <v>1.0601700000000001</v>
      </c>
      <c r="R225" s="170">
        <f>Q225*H225</f>
        <v>13.119603750000001</v>
      </c>
      <c r="S225" s="170">
        <v>0</v>
      </c>
      <c r="T225" s="171">
        <f>S225*H225</f>
        <v>0</v>
      </c>
      <c r="AR225" s="25" t="s">
        <v>211</v>
      </c>
      <c r="AT225" s="25" t="s">
        <v>195</v>
      </c>
      <c r="AU225" s="25" t="s">
        <v>85</v>
      </c>
      <c r="AY225" s="25" t="s">
        <v>192</v>
      </c>
      <c r="BE225" s="172">
        <f>IF(N225="základní",J225,0)</f>
        <v>0</v>
      </c>
      <c r="BF225" s="172">
        <f>IF(N225="snížená",J225,0)</f>
        <v>0</v>
      </c>
      <c r="BG225" s="172">
        <f>IF(N225="zákl. přenesená",J225,0)</f>
        <v>0</v>
      </c>
      <c r="BH225" s="172">
        <f>IF(N225="sníž. přenesená",J225,0)</f>
        <v>0</v>
      </c>
      <c r="BI225" s="172">
        <f>IF(N225="nulová",J225,0)</f>
        <v>0</v>
      </c>
      <c r="BJ225" s="25" t="s">
        <v>83</v>
      </c>
      <c r="BK225" s="172">
        <f>ROUND(I225*H225,2)</f>
        <v>0</v>
      </c>
      <c r="BL225" s="25" t="s">
        <v>211</v>
      </c>
      <c r="BM225" s="25" t="s">
        <v>467</v>
      </c>
    </row>
    <row r="226" spans="2:65" s="12" customFormat="1">
      <c r="B226" s="179"/>
      <c r="D226" s="173" t="s">
        <v>299</v>
      </c>
      <c r="E226" s="180" t="s">
        <v>5</v>
      </c>
      <c r="F226" s="181" t="s">
        <v>468</v>
      </c>
      <c r="H226" s="182">
        <v>11.25</v>
      </c>
      <c r="L226" s="179"/>
      <c r="M226" s="183"/>
      <c r="N226" s="184"/>
      <c r="O226" s="184"/>
      <c r="P226" s="184"/>
      <c r="Q226" s="184"/>
      <c r="R226" s="184"/>
      <c r="S226" s="184"/>
      <c r="T226" s="185"/>
      <c r="AT226" s="180" t="s">
        <v>299</v>
      </c>
      <c r="AU226" s="180" t="s">
        <v>85</v>
      </c>
      <c r="AV226" s="12" t="s">
        <v>85</v>
      </c>
      <c r="AW226" s="12" t="s">
        <v>39</v>
      </c>
      <c r="AX226" s="12" t="s">
        <v>76</v>
      </c>
      <c r="AY226" s="180" t="s">
        <v>192</v>
      </c>
    </row>
    <row r="227" spans="2:65" s="15" customFormat="1">
      <c r="B227" s="208"/>
      <c r="D227" s="173" t="s">
        <v>299</v>
      </c>
      <c r="E227" s="209" t="s">
        <v>5</v>
      </c>
      <c r="F227" s="210" t="s">
        <v>376</v>
      </c>
      <c r="H227" s="211">
        <v>11.25</v>
      </c>
      <c r="L227" s="208"/>
      <c r="M227" s="212"/>
      <c r="N227" s="213"/>
      <c r="O227" s="213"/>
      <c r="P227" s="213"/>
      <c r="Q227" s="213"/>
      <c r="R227" s="213"/>
      <c r="S227" s="213"/>
      <c r="T227" s="214"/>
      <c r="AT227" s="209" t="s">
        <v>299</v>
      </c>
      <c r="AU227" s="209" t="s">
        <v>85</v>
      </c>
      <c r="AV227" s="15" t="s">
        <v>102</v>
      </c>
      <c r="AW227" s="15" t="s">
        <v>39</v>
      </c>
      <c r="AX227" s="15" t="s">
        <v>76</v>
      </c>
      <c r="AY227" s="209" t="s">
        <v>192</v>
      </c>
    </row>
    <row r="228" spans="2:65" s="12" customFormat="1">
      <c r="B228" s="179"/>
      <c r="D228" s="173" t="s">
        <v>299</v>
      </c>
      <c r="E228" s="180" t="s">
        <v>5</v>
      </c>
      <c r="F228" s="181" t="s">
        <v>469</v>
      </c>
      <c r="H228" s="182">
        <v>1.125</v>
      </c>
      <c r="L228" s="179"/>
      <c r="M228" s="183"/>
      <c r="N228" s="184"/>
      <c r="O228" s="184"/>
      <c r="P228" s="184"/>
      <c r="Q228" s="184"/>
      <c r="R228" s="184"/>
      <c r="S228" s="184"/>
      <c r="T228" s="185"/>
      <c r="AT228" s="180" t="s">
        <v>299</v>
      </c>
      <c r="AU228" s="180" t="s">
        <v>85</v>
      </c>
      <c r="AV228" s="12" t="s">
        <v>85</v>
      </c>
      <c r="AW228" s="12" t="s">
        <v>39</v>
      </c>
      <c r="AX228" s="12" t="s">
        <v>76</v>
      </c>
      <c r="AY228" s="180" t="s">
        <v>192</v>
      </c>
    </row>
    <row r="229" spans="2:65" s="13" customFormat="1">
      <c r="B229" s="186"/>
      <c r="D229" s="173" t="s">
        <v>299</v>
      </c>
      <c r="E229" s="187" t="s">
        <v>5</v>
      </c>
      <c r="F229" s="188" t="s">
        <v>301</v>
      </c>
      <c r="H229" s="189">
        <v>12.375</v>
      </c>
      <c r="L229" s="186"/>
      <c r="M229" s="190"/>
      <c r="N229" s="191"/>
      <c r="O229" s="191"/>
      <c r="P229" s="191"/>
      <c r="Q229" s="191"/>
      <c r="R229" s="191"/>
      <c r="S229" s="191"/>
      <c r="T229" s="192"/>
      <c r="AT229" s="187" t="s">
        <v>299</v>
      </c>
      <c r="AU229" s="187" t="s">
        <v>85</v>
      </c>
      <c r="AV229" s="13" t="s">
        <v>211</v>
      </c>
      <c r="AW229" s="13" t="s">
        <v>39</v>
      </c>
      <c r="AX229" s="13" t="s">
        <v>83</v>
      </c>
      <c r="AY229" s="187" t="s">
        <v>192</v>
      </c>
    </row>
    <row r="230" spans="2:65" s="1" customFormat="1" ht="16.5" customHeight="1">
      <c r="B230" s="161"/>
      <c r="C230" s="162" t="s">
        <v>470</v>
      </c>
      <c r="D230" s="162" t="s">
        <v>195</v>
      </c>
      <c r="E230" s="163" t="s">
        <v>471</v>
      </c>
      <c r="F230" s="164" t="s">
        <v>472</v>
      </c>
      <c r="G230" s="165" t="s">
        <v>338</v>
      </c>
      <c r="H230" s="166">
        <v>1.3089999999999999</v>
      </c>
      <c r="I230" s="167"/>
      <c r="J230" s="167">
        <f>ROUND(I230*H230,2)</f>
        <v>0</v>
      </c>
      <c r="K230" s="164" t="s">
        <v>199</v>
      </c>
      <c r="L230" s="40"/>
      <c r="M230" s="168" t="s">
        <v>5</v>
      </c>
      <c r="N230" s="169" t="s">
        <v>47</v>
      </c>
      <c r="O230" s="170">
        <v>15.231</v>
      </c>
      <c r="P230" s="170">
        <f>O230*H230</f>
        <v>19.937379</v>
      </c>
      <c r="Q230" s="170">
        <v>1.06277</v>
      </c>
      <c r="R230" s="170">
        <f>Q230*H230</f>
        <v>1.3911659299999999</v>
      </c>
      <c r="S230" s="170">
        <v>0</v>
      </c>
      <c r="T230" s="171">
        <f>S230*H230</f>
        <v>0</v>
      </c>
      <c r="AR230" s="25" t="s">
        <v>211</v>
      </c>
      <c r="AT230" s="25" t="s">
        <v>195</v>
      </c>
      <c r="AU230" s="25" t="s">
        <v>85</v>
      </c>
      <c r="AY230" s="25" t="s">
        <v>192</v>
      </c>
      <c r="BE230" s="172">
        <f>IF(N230="základní",J230,0)</f>
        <v>0</v>
      </c>
      <c r="BF230" s="172">
        <f>IF(N230="snížená",J230,0)</f>
        <v>0</v>
      </c>
      <c r="BG230" s="172">
        <f>IF(N230="zákl. přenesená",J230,0)</f>
        <v>0</v>
      </c>
      <c r="BH230" s="172">
        <f>IF(N230="sníž. přenesená",J230,0)</f>
        <v>0</v>
      </c>
      <c r="BI230" s="172">
        <f>IF(N230="nulová",J230,0)</f>
        <v>0</v>
      </c>
      <c r="BJ230" s="25" t="s">
        <v>83</v>
      </c>
      <c r="BK230" s="172">
        <f>ROUND(I230*H230,2)</f>
        <v>0</v>
      </c>
      <c r="BL230" s="25" t="s">
        <v>211</v>
      </c>
      <c r="BM230" s="25" t="s">
        <v>473</v>
      </c>
    </row>
    <row r="231" spans="2:65" s="12" customFormat="1">
      <c r="B231" s="179"/>
      <c r="D231" s="173" t="s">
        <v>299</v>
      </c>
      <c r="E231" s="180" t="s">
        <v>5</v>
      </c>
      <c r="F231" s="181" t="s">
        <v>474</v>
      </c>
      <c r="H231" s="182">
        <v>1.091</v>
      </c>
      <c r="L231" s="179"/>
      <c r="M231" s="183"/>
      <c r="N231" s="184"/>
      <c r="O231" s="184"/>
      <c r="P231" s="184"/>
      <c r="Q231" s="184"/>
      <c r="R231" s="184"/>
      <c r="S231" s="184"/>
      <c r="T231" s="185"/>
      <c r="AT231" s="180" t="s">
        <v>299</v>
      </c>
      <c r="AU231" s="180" t="s">
        <v>85</v>
      </c>
      <c r="AV231" s="12" t="s">
        <v>85</v>
      </c>
      <c r="AW231" s="12" t="s">
        <v>39</v>
      </c>
      <c r="AX231" s="12" t="s">
        <v>76</v>
      </c>
      <c r="AY231" s="180" t="s">
        <v>192</v>
      </c>
    </row>
    <row r="232" spans="2:65" s="15" customFormat="1">
      <c r="B232" s="208"/>
      <c r="D232" s="173" t="s">
        <v>299</v>
      </c>
      <c r="E232" s="209" t="s">
        <v>5</v>
      </c>
      <c r="F232" s="210" t="s">
        <v>376</v>
      </c>
      <c r="H232" s="211">
        <v>1.091</v>
      </c>
      <c r="L232" s="208"/>
      <c r="M232" s="212"/>
      <c r="N232" s="213"/>
      <c r="O232" s="213"/>
      <c r="P232" s="213"/>
      <c r="Q232" s="213"/>
      <c r="R232" s="213"/>
      <c r="S232" s="213"/>
      <c r="T232" s="214"/>
      <c r="AT232" s="209" t="s">
        <v>299</v>
      </c>
      <c r="AU232" s="209" t="s">
        <v>85</v>
      </c>
      <c r="AV232" s="15" t="s">
        <v>102</v>
      </c>
      <c r="AW232" s="15" t="s">
        <v>39</v>
      </c>
      <c r="AX232" s="15" t="s">
        <v>76</v>
      </c>
      <c r="AY232" s="209" t="s">
        <v>192</v>
      </c>
    </row>
    <row r="233" spans="2:65" s="12" customFormat="1">
      <c r="B233" s="179"/>
      <c r="D233" s="173" t="s">
        <v>299</v>
      </c>
      <c r="E233" s="180" t="s">
        <v>5</v>
      </c>
      <c r="F233" s="181" t="s">
        <v>475</v>
      </c>
      <c r="H233" s="182">
        <v>0.218</v>
      </c>
      <c r="L233" s="179"/>
      <c r="M233" s="183"/>
      <c r="N233" s="184"/>
      <c r="O233" s="184"/>
      <c r="P233" s="184"/>
      <c r="Q233" s="184"/>
      <c r="R233" s="184"/>
      <c r="S233" s="184"/>
      <c r="T233" s="185"/>
      <c r="AT233" s="180" t="s">
        <v>299</v>
      </c>
      <c r="AU233" s="180" t="s">
        <v>85</v>
      </c>
      <c r="AV233" s="12" t="s">
        <v>85</v>
      </c>
      <c r="AW233" s="12" t="s">
        <v>39</v>
      </c>
      <c r="AX233" s="12" t="s">
        <v>76</v>
      </c>
      <c r="AY233" s="180" t="s">
        <v>192</v>
      </c>
    </row>
    <row r="234" spans="2:65" s="13" customFormat="1">
      <c r="B234" s="186"/>
      <c r="D234" s="173" t="s">
        <v>299</v>
      </c>
      <c r="E234" s="187" t="s">
        <v>5</v>
      </c>
      <c r="F234" s="188" t="s">
        <v>301</v>
      </c>
      <c r="H234" s="189">
        <v>1.3089999999999999</v>
      </c>
      <c r="L234" s="186"/>
      <c r="M234" s="190"/>
      <c r="N234" s="191"/>
      <c r="O234" s="191"/>
      <c r="P234" s="191"/>
      <c r="Q234" s="191"/>
      <c r="R234" s="191"/>
      <c r="S234" s="191"/>
      <c r="T234" s="192"/>
      <c r="AT234" s="187" t="s">
        <v>299</v>
      </c>
      <c r="AU234" s="187" t="s">
        <v>85</v>
      </c>
      <c r="AV234" s="13" t="s">
        <v>211</v>
      </c>
      <c r="AW234" s="13" t="s">
        <v>39</v>
      </c>
      <c r="AX234" s="13" t="s">
        <v>83</v>
      </c>
      <c r="AY234" s="187" t="s">
        <v>192</v>
      </c>
    </row>
    <row r="235" spans="2:65" s="11" customFormat="1" ht="29.85" customHeight="1">
      <c r="B235" s="149"/>
      <c r="D235" s="150" t="s">
        <v>75</v>
      </c>
      <c r="E235" s="159" t="s">
        <v>211</v>
      </c>
      <c r="F235" s="159" t="s">
        <v>476</v>
      </c>
      <c r="J235" s="160">
        <f>BK235</f>
        <v>0</v>
      </c>
      <c r="L235" s="149"/>
      <c r="M235" s="153"/>
      <c r="N235" s="154"/>
      <c r="O235" s="154"/>
      <c r="P235" s="155">
        <f>SUM(P236:P247)</f>
        <v>205.57646599999998</v>
      </c>
      <c r="Q235" s="154"/>
      <c r="R235" s="155">
        <f>SUM(R236:R247)</f>
        <v>105.68492827999999</v>
      </c>
      <c r="S235" s="154"/>
      <c r="T235" s="156">
        <f>SUM(T236:T247)</f>
        <v>0</v>
      </c>
      <c r="AR235" s="150" t="s">
        <v>83</v>
      </c>
      <c r="AT235" s="157" t="s">
        <v>75</v>
      </c>
      <c r="AU235" s="157" t="s">
        <v>83</v>
      </c>
      <c r="AY235" s="150" t="s">
        <v>192</v>
      </c>
      <c r="BK235" s="158">
        <f>SUM(BK236:BK247)</f>
        <v>0</v>
      </c>
    </row>
    <row r="236" spans="2:65" s="1" customFormat="1" ht="25.5" customHeight="1">
      <c r="B236" s="161"/>
      <c r="C236" s="162" t="s">
        <v>477</v>
      </c>
      <c r="D236" s="162" t="s">
        <v>195</v>
      </c>
      <c r="E236" s="163" t="s">
        <v>478</v>
      </c>
      <c r="F236" s="164" t="s">
        <v>479</v>
      </c>
      <c r="G236" s="165" t="s">
        <v>338</v>
      </c>
      <c r="H236" s="166">
        <v>4.351</v>
      </c>
      <c r="I236" s="167"/>
      <c r="J236" s="167">
        <f>ROUND(I236*H236,2)</f>
        <v>0</v>
      </c>
      <c r="K236" s="164" t="s">
        <v>199</v>
      </c>
      <c r="L236" s="40"/>
      <c r="M236" s="168" t="s">
        <v>5</v>
      </c>
      <c r="N236" s="169" t="s">
        <v>47</v>
      </c>
      <c r="O236" s="170">
        <v>30.29</v>
      </c>
      <c r="P236" s="170">
        <f>O236*H236</f>
        <v>131.79178999999999</v>
      </c>
      <c r="Q236" s="170">
        <v>0</v>
      </c>
      <c r="R236" s="170">
        <f>Q236*H236</f>
        <v>0</v>
      </c>
      <c r="S236" s="170">
        <v>0</v>
      </c>
      <c r="T236" s="171">
        <f>S236*H236</f>
        <v>0</v>
      </c>
      <c r="AR236" s="25" t="s">
        <v>211</v>
      </c>
      <c r="AT236" s="25" t="s">
        <v>195</v>
      </c>
      <c r="AU236" s="25" t="s">
        <v>85</v>
      </c>
      <c r="AY236" s="25" t="s">
        <v>192</v>
      </c>
      <c r="BE236" s="172">
        <f>IF(N236="základní",J236,0)</f>
        <v>0</v>
      </c>
      <c r="BF236" s="172">
        <f>IF(N236="snížená",J236,0)</f>
        <v>0</v>
      </c>
      <c r="BG236" s="172">
        <f>IF(N236="zákl. přenesená",J236,0)</f>
        <v>0</v>
      </c>
      <c r="BH236" s="172">
        <f>IF(N236="sníž. přenesená",J236,0)</f>
        <v>0</v>
      </c>
      <c r="BI236" s="172">
        <f>IF(N236="nulová",J236,0)</f>
        <v>0</v>
      </c>
      <c r="BJ236" s="25" t="s">
        <v>83</v>
      </c>
      <c r="BK236" s="172">
        <f>ROUND(I236*H236,2)</f>
        <v>0</v>
      </c>
      <c r="BL236" s="25" t="s">
        <v>211</v>
      </c>
      <c r="BM236" s="25" t="s">
        <v>480</v>
      </c>
    </row>
    <row r="237" spans="2:65" s="14" customFormat="1">
      <c r="B237" s="193"/>
      <c r="D237" s="173" t="s">
        <v>299</v>
      </c>
      <c r="E237" s="194" t="s">
        <v>5</v>
      </c>
      <c r="F237" s="195" t="s">
        <v>311</v>
      </c>
      <c r="H237" s="194" t="s">
        <v>5</v>
      </c>
      <c r="L237" s="193"/>
      <c r="M237" s="196"/>
      <c r="N237" s="197"/>
      <c r="O237" s="197"/>
      <c r="P237" s="197"/>
      <c r="Q237" s="197"/>
      <c r="R237" s="197"/>
      <c r="S237" s="197"/>
      <c r="T237" s="198"/>
      <c r="AT237" s="194" t="s">
        <v>299</v>
      </c>
      <c r="AU237" s="194" t="s">
        <v>85</v>
      </c>
      <c r="AV237" s="14" t="s">
        <v>83</v>
      </c>
      <c r="AW237" s="14" t="s">
        <v>39</v>
      </c>
      <c r="AX237" s="14" t="s">
        <v>76</v>
      </c>
      <c r="AY237" s="194" t="s">
        <v>192</v>
      </c>
    </row>
    <row r="238" spans="2:65" s="12" customFormat="1">
      <c r="B238" s="179"/>
      <c r="D238" s="173" t="s">
        <v>299</v>
      </c>
      <c r="E238" s="180" t="s">
        <v>5</v>
      </c>
      <c r="F238" s="181" t="s">
        <v>481</v>
      </c>
      <c r="H238" s="182">
        <v>4.351</v>
      </c>
      <c r="L238" s="179"/>
      <c r="M238" s="183"/>
      <c r="N238" s="184"/>
      <c r="O238" s="184"/>
      <c r="P238" s="184"/>
      <c r="Q238" s="184"/>
      <c r="R238" s="184"/>
      <c r="S238" s="184"/>
      <c r="T238" s="185"/>
      <c r="AT238" s="180" t="s">
        <v>299</v>
      </c>
      <c r="AU238" s="180" t="s">
        <v>85</v>
      </c>
      <c r="AV238" s="12" t="s">
        <v>85</v>
      </c>
      <c r="AW238" s="12" t="s">
        <v>39</v>
      </c>
      <c r="AX238" s="12" t="s">
        <v>76</v>
      </c>
      <c r="AY238" s="180" t="s">
        <v>192</v>
      </c>
    </row>
    <row r="239" spans="2:65" s="13" customFormat="1">
      <c r="B239" s="186"/>
      <c r="D239" s="173" t="s">
        <v>299</v>
      </c>
      <c r="E239" s="187" t="s">
        <v>5</v>
      </c>
      <c r="F239" s="188" t="s">
        <v>301</v>
      </c>
      <c r="H239" s="189">
        <v>4.351</v>
      </c>
      <c r="L239" s="186"/>
      <c r="M239" s="190"/>
      <c r="N239" s="191"/>
      <c r="O239" s="191"/>
      <c r="P239" s="191"/>
      <c r="Q239" s="191"/>
      <c r="R239" s="191"/>
      <c r="S239" s="191"/>
      <c r="T239" s="192"/>
      <c r="AT239" s="187" t="s">
        <v>299</v>
      </c>
      <c r="AU239" s="187" t="s">
        <v>85</v>
      </c>
      <c r="AV239" s="13" t="s">
        <v>211</v>
      </c>
      <c r="AW239" s="13" t="s">
        <v>39</v>
      </c>
      <c r="AX239" s="13" t="s">
        <v>83</v>
      </c>
      <c r="AY239" s="187" t="s">
        <v>192</v>
      </c>
    </row>
    <row r="240" spans="2:65" s="1" customFormat="1" ht="16.5" customHeight="1">
      <c r="B240" s="161"/>
      <c r="C240" s="199" t="s">
        <v>482</v>
      </c>
      <c r="D240" s="199" t="s">
        <v>347</v>
      </c>
      <c r="E240" s="200" t="s">
        <v>483</v>
      </c>
      <c r="F240" s="201" t="s">
        <v>484</v>
      </c>
      <c r="G240" s="202" t="s">
        <v>355</v>
      </c>
      <c r="H240" s="203">
        <v>169.3</v>
      </c>
      <c r="I240" s="204"/>
      <c r="J240" s="204">
        <f>ROUND(I240*H240,2)</f>
        <v>0</v>
      </c>
      <c r="K240" s="201" t="s">
        <v>485</v>
      </c>
      <c r="L240" s="205"/>
      <c r="M240" s="206" t="s">
        <v>5</v>
      </c>
      <c r="N240" s="207" t="s">
        <v>47</v>
      </c>
      <c r="O240" s="170">
        <v>0</v>
      </c>
      <c r="P240" s="170">
        <f>O240*H240</f>
        <v>0</v>
      </c>
      <c r="Q240" s="170">
        <v>2.5700000000000001E-2</v>
      </c>
      <c r="R240" s="170">
        <f>Q240*H240</f>
        <v>4.3510100000000005</v>
      </c>
      <c r="S240" s="170">
        <v>0</v>
      </c>
      <c r="T240" s="171">
        <f>S240*H240</f>
        <v>0</v>
      </c>
      <c r="AR240" s="25" t="s">
        <v>234</v>
      </c>
      <c r="AT240" s="25" t="s">
        <v>347</v>
      </c>
      <c r="AU240" s="25" t="s">
        <v>85</v>
      </c>
      <c r="AY240" s="25" t="s">
        <v>192</v>
      </c>
      <c r="BE240" s="172">
        <f>IF(N240="základní",J240,0)</f>
        <v>0</v>
      </c>
      <c r="BF240" s="172">
        <f>IF(N240="snížená",J240,0)</f>
        <v>0</v>
      </c>
      <c r="BG240" s="172">
        <f>IF(N240="zákl. přenesená",J240,0)</f>
        <v>0</v>
      </c>
      <c r="BH240" s="172">
        <f>IF(N240="sníž. přenesená",J240,0)</f>
        <v>0</v>
      </c>
      <c r="BI240" s="172">
        <f>IF(N240="nulová",J240,0)</f>
        <v>0</v>
      </c>
      <c r="BJ240" s="25" t="s">
        <v>83</v>
      </c>
      <c r="BK240" s="172">
        <f>ROUND(I240*H240,2)</f>
        <v>0</v>
      </c>
      <c r="BL240" s="25" t="s">
        <v>211</v>
      </c>
      <c r="BM240" s="25" t="s">
        <v>486</v>
      </c>
    </row>
    <row r="241" spans="2:65" s="12" customFormat="1">
      <c r="B241" s="179"/>
      <c r="D241" s="173" t="s">
        <v>299</v>
      </c>
      <c r="E241" s="180" t="s">
        <v>5</v>
      </c>
      <c r="F241" s="181" t="s">
        <v>487</v>
      </c>
      <c r="H241" s="182">
        <v>169.3</v>
      </c>
      <c r="L241" s="179"/>
      <c r="M241" s="183"/>
      <c r="N241" s="184"/>
      <c r="O241" s="184"/>
      <c r="P241" s="184"/>
      <c r="Q241" s="184"/>
      <c r="R241" s="184"/>
      <c r="S241" s="184"/>
      <c r="T241" s="185"/>
      <c r="AT241" s="180" t="s">
        <v>299</v>
      </c>
      <c r="AU241" s="180" t="s">
        <v>85</v>
      </c>
      <c r="AV241" s="12" t="s">
        <v>85</v>
      </c>
      <c r="AW241" s="12" t="s">
        <v>39</v>
      </c>
      <c r="AX241" s="12" t="s">
        <v>76</v>
      </c>
      <c r="AY241" s="180" t="s">
        <v>192</v>
      </c>
    </row>
    <row r="242" spans="2:65" s="13" customFormat="1">
      <c r="B242" s="186"/>
      <c r="D242" s="173" t="s">
        <v>299</v>
      </c>
      <c r="E242" s="187" t="s">
        <v>5</v>
      </c>
      <c r="F242" s="188" t="s">
        <v>301</v>
      </c>
      <c r="H242" s="189">
        <v>169.3</v>
      </c>
      <c r="L242" s="186"/>
      <c r="M242" s="190"/>
      <c r="N242" s="191"/>
      <c r="O242" s="191"/>
      <c r="P242" s="191"/>
      <c r="Q242" s="191"/>
      <c r="R242" s="191"/>
      <c r="S242" s="191"/>
      <c r="T242" s="192"/>
      <c r="AT242" s="187" t="s">
        <v>299</v>
      </c>
      <c r="AU242" s="187" t="s">
        <v>85</v>
      </c>
      <c r="AV242" s="13" t="s">
        <v>211</v>
      </c>
      <c r="AW242" s="13" t="s">
        <v>39</v>
      </c>
      <c r="AX242" s="13" t="s">
        <v>83</v>
      </c>
      <c r="AY242" s="187" t="s">
        <v>192</v>
      </c>
    </row>
    <row r="243" spans="2:65" s="1" customFormat="1" ht="16.5" customHeight="1">
      <c r="B243" s="161"/>
      <c r="C243" s="162" t="s">
        <v>488</v>
      </c>
      <c r="D243" s="162" t="s">
        <v>195</v>
      </c>
      <c r="E243" s="163" t="s">
        <v>489</v>
      </c>
      <c r="F243" s="164" t="s">
        <v>490</v>
      </c>
      <c r="G243" s="165" t="s">
        <v>355</v>
      </c>
      <c r="H243" s="166">
        <v>444.48599999999999</v>
      </c>
      <c r="I243" s="167"/>
      <c r="J243" s="167">
        <f>ROUND(I243*H243,2)</f>
        <v>0</v>
      </c>
      <c r="K243" s="164" t="s">
        <v>199</v>
      </c>
      <c r="L243" s="40"/>
      <c r="M243" s="168" t="s">
        <v>5</v>
      </c>
      <c r="N243" s="169" t="s">
        <v>47</v>
      </c>
      <c r="O243" s="170">
        <v>0.16600000000000001</v>
      </c>
      <c r="P243" s="170">
        <f>O243*H243</f>
        <v>73.784676000000005</v>
      </c>
      <c r="Q243" s="170">
        <v>0.22797999999999999</v>
      </c>
      <c r="R243" s="170">
        <f>Q243*H243</f>
        <v>101.33391827999999</v>
      </c>
      <c r="S243" s="170">
        <v>0</v>
      </c>
      <c r="T243" s="171">
        <f>S243*H243</f>
        <v>0</v>
      </c>
      <c r="AR243" s="25" t="s">
        <v>211</v>
      </c>
      <c r="AT243" s="25" t="s">
        <v>195</v>
      </c>
      <c r="AU243" s="25" t="s">
        <v>85</v>
      </c>
      <c r="AY243" s="25" t="s">
        <v>192</v>
      </c>
      <c r="BE243" s="172">
        <f>IF(N243="základní",J243,0)</f>
        <v>0</v>
      </c>
      <c r="BF243" s="172">
        <f>IF(N243="snížená",J243,0)</f>
        <v>0</v>
      </c>
      <c r="BG243" s="172">
        <f>IF(N243="zákl. přenesená",J243,0)</f>
        <v>0</v>
      </c>
      <c r="BH243" s="172">
        <f>IF(N243="sníž. přenesená",J243,0)</f>
        <v>0</v>
      </c>
      <c r="BI243" s="172">
        <f>IF(N243="nulová",J243,0)</f>
        <v>0</v>
      </c>
      <c r="BJ243" s="25" t="s">
        <v>83</v>
      </c>
      <c r="BK243" s="172">
        <f>ROUND(I243*H243,2)</f>
        <v>0</v>
      </c>
      <c r="BL243" s="25" t="s">
        <v>211</v>
      </c>
      <c r="BM243" s="25" t="s">
        <v>491</v>
      </c>
    </row>
    <row r="244" spans="2:65" s="14" customFormat="1">
      <c r="B244" s="193"/>
      <c r="D244" s="173" t="s">
        <v>299</v>
      </c>
      <c r="E244" s="194" t="s">
        <v>5</v>
      </c>
      <c r="F244" s="195" t="s">
        <v>311</v>
      </c>
      <c r="H244" s="194" t="s">
        <v>5</v>
      </c>
      <c r="L244" s="193"/>
      <c r="M244" s="196"/>
      <c r="N244" s="197"/>
      <c r="O244" s="197"/>
      <c r="P244" s="197"/>
      <c r="Q244" s="197"/>
      <c r="R244" s="197"/>
      <c r="S244" s="197"/>
      <c r="T244" s="198"/>
      <c r="AT244" s="194" t="s">
        <v>299</v>
      </c>
      <c r="AU244" s="194" t="s">
        <v>85</v>
      </c>
      <c r="AV244" s="14" t="s">
        <v>83</v>
      </c>
      <c r="AW244" s="14" t="s">
        <v>39</v>
      </c>
      <c r="AX244" s="14" t="s">
        <v>76</v>
      </c>
      <c r="AY244" s="194" t="s">
        <v>192</v>
      </c>
    </row>
    <row r="245" spans="2:65" s="12" customFormat="1">
      <c r="B245" s="179"/>
      <c r="D245" s="173" t="s">
        <v>299</v>
      </c>
      <c r="E245" s="180" t="s">
        <v>5</v>
      </c>
      <c r="F245" s="181" t="s">
        <v>492</v>
      </c>
      <c r="H245" s="182">
        <v>105.169</v>
      </c>
      <c r="L245" s="179"/>
      <c r="M245" s="183"/>
      <c r="N245" s="184"/>
      <c r="O245" s="184"/>
      <c r="P245" s="184"/>
      <c r="Q245" s="184"/>
      <c r="R245" s="184"/>
      <c r="S245" s="184"/>
      <c r="T245" s="185"/>
      <c r="AT245" s="180" t="s">
        <v>299</v>
      </c>
      <c r="AU245" s="180" t="s">
        <v>85</v>
      </c>
      <c r="AV245" s="12" t="s">
        <v>85</v>
      </c>
      <c r="AW245" s="12" t="s">
        <v>39</v>
      </c>
      <c r="AX245" s="12" t="s">
        <v>76</v>
      </c>
      <c r="AY245" s="180" t="s">
        <v>192</v>
      </c>
    </row>
    <row r="246" spans="2:65" s="12" customFormat="1">
      <c r="B246" s="179"/>
      <c r="D246" s="173" t="s">
        <v>299</v>
      </c>
      <c r="E246" s="180" t="s">
        <v>5</v>
      </c>
      <c r="F246" s="181" t="s">
        <v>375</v>
      </c>
      <c r="H246" s="182">
        <v>339.31700000000001</v>
      </c>
      <c r="L246" s="179"/>
      <c r="M246" s="183"/>
      <c r="N246" s="184"/>
      <c r="O246" s="184"/>
      <c r="P246" s="184"/>
      <c r="Q246" s="184"/>
      <c r="R246" s="184"/>
      <c r="S246" s="184"/>
      <c r="T246" s="185"/>
      <c r="AT246" s="180" t="s">
        <v>299</v>
      </c>
      <c r="AU246" s="180" t="s">
        <v>85</v>
      </c>
      <c r="AV246" s="12" t="s">
        <v>85</v>
      </c>
      <c r="AW246" s="12" t="s">
        <v>39</v>
      </c>
      <c r="AX246" s="12" t="s">
        <v>76</v>
      </c>
      <c r="AY246" s="180" t="s">
        <v>192</v>
      </c>
    </row>
    <row r="247" spans="2:65" s="13" customFormat="1">
      <c r="B247" s="186"/>
      <c r="D247" s="173" t="s">
        <v>299</v>
      </c>
      <c r="E247" s="187" t="s">
        <v>5</v>
      </c>
      <c r="F247" s="188" t="s">
        <v>301</v>
      </c>
      <c r="H247" s="189">
        <v>444.48599999999999</v>
      </c>
      <c r="L247" s="186"/>
      <c r="M247" s="190"/>
      <c r="N247" s="191"/>
      <c r="O247" s="191"/>
      <c r="P247" s="191"/>
      <c r="Q247" s="191"/>
      <c r="R247" s="191"/>
      <c r="S247" s="191"/>
      <c r="T247" s="192"/>
      <c r="AT247" s="187" t="s">
        <v>299</v>
      </c>
      <c r="AU247" s="187" t="s">
        <v>85</v>
      </c>
      <c r="AV247" s="13" t="s">
        <v>211</v>
      </c>
      <c r="AW247" s="13" t="s">
        <v>39</v>
      </c>
      <c r="AX247" s="13" t="s">
        <v>83</v>
      </c>
      <c r="AY247" s="187" t="s">
        <v>192</v>
      </c>
    </row>
    <row r="248" spans="2:65" s="11" customFormat="1" ht="29.85" customHeight="1">
      <c r="B248" s="149"/>
      <c r="D248" s="150" t="s">
        <v>75</v>
      </c>
      <c r="E248" s="159" t="s">
        <v>191</v>
      </c>
      <c r="F248" s="159" t="s">
        <v>493</v>
      </c>
      <c r="J248" s="160">
        <f>BK248</f>
        <v>0</v>
      </c>
      <c r="L248" s="149"/>
      <c r="M248" s="153"/>
      <c r="N248" s="154"/>
      <c r="O248" s="154"/>
      <c r="P248" s="155">
        <f>SUM(P249:P259)</f>
        <v>14.564200000000001</v>
      </c>
      <c r="Q248" s="154"/>
      <c r="R248" s="155">
        <f>SUM(R249:R259)</f>
        <v>170.79271</v>
      </c>
      <c r="S248" s="154"/>
      <c r="T248" s="156">
        <f>SUM(T249:T259)</f>
        <v>0</v>
      </c>
      <c r="AR248" s="150" t="s">
        <v>83</v>
      </c>
      <c r="AT248" s="157" t="s">
        <v>75</v>
      </c>
      <c r="AU248" s="157" t="s">
        <v>83</v>
      </c>
      <c r="AY248" s="150" t="s">
        <v>192</v>
      </c>
      <c r="BK248" s="158">
        <f>SUM(BK249:BK259)</f>
        <v>0</v>
      </c>
    </row>
    <row r="249" spans="2:65" s="1" customFormat="1" ht="16.5" customHeight="1">
      <c r="B249" s="161"/>
      <c r="C249" s="162" t="s">
        <v>494</v>
      </c>
      <c r="D249" s="162" t="s">
        <v>195</v>
      </c>
      <c r="E249" s="163" t="s">
        <v>495</v>
      </c>
      <c r="F249" s="164" t="s">
        <v>496</v>
      </c>
      <c r="G249" s="165" t="s">
        <v>355</v>
      </c>
      <c r="H249" s="166">
        <v>34.799999999999997</v>
      </c>
      <c r="I249" s="167"/>
      <c r="J249" s="167">
        <f>ROUND(I249*H249,2)</f>
        <v>0</v>
      </c>
      <c r="K249" s="164" t="s">
        <v>199</v>
      </c>
      <c r="L249" s="40"/>
      <c r="M249" s="168" t="s">
        <v>5</v>
      </c>
      <c r="N249" s="169" t="s">
        <v>47</v>
      </c>
      <c r="O249" s="170">
        <v>2.9000000000000001E-2</v>
      </c>
      <c r="P249" s="170">
        <f>O249*H249</f>
        <v>1.0091999999999999</v>
      </c>
      <c r="Q249" s="170">
        <v>0.1012</v>
      </c>
      <c r="R249" s="170">
        <f>Q249*H249</f>
        <v>3.5217599999999996</v>
      </c>
      <c r="S249" s="170">
        <v>0</v>
      </c>
      <c r="T249" s="171">
        <f>S249*H249</f>
        <v>0</v>
      </c>
      <c r="AR249" s="25" t="s">
        <v>211</v>
      </c>
      <c r="AT249" s="25" t="s">
        <v>195</v>
      </c>
      <c r="AU249" s="25" t="s">
        <v>85</v>
      </c>
      <c r="AY249" s="25" t="s">
        <v>192</v>
      </c>
      <c r="BE249" s="172">
        <f>IF(N249="základní",J249,0)</f>
        <v>0</v>
      </c>
      <c r="BF249" s="172">
        <f>IF(N249="snížená",J249,0)</f>
        <v>0</v>
      </c>
      <c r="BG249" s="172">
        <f>IF(N249="zákl. přenesená",J249,0)</f>
        <v>0</v>
      </c>
      <c r="BH249" s="172">
        <f>IF(N249="sníž. přenesená",J249,0)</f>
        <v>0</v>
      </c>
      <c r="BI249" s="172">
        <f>IF(N249="nulová",J249,0)</f>
        <v>0</v>
      </c>
      <c r="BJ249" s="25" t="s">
        <v>83</v>
      </c>
      <c r="BK249" s="172">
        <f>ROUND(I249*H249,2)</f>
        <v>0</v>
      </c>
      <c r="BL249" s="25" t="s">
        <v>211</v>
      </c>
      <c r="BM249" s="25" t="s">
        <v>497</v>
      </c>
    </row>
    <row r="250" spans="2:65" s="12" customFormat="1">
      <c r="B250" s="179"/>
      <c r="D250" s="173" t="s">
        <v>299</v>
      </c>
      <c r="E250" s="180" t="s">
        <v>5</v>
      </c>
      <c r="F250" s="181" t="s">
        <v>498</v>
      </c>
      <c r="H250" s="182">
        <v>34.799999999999997</v>
      </c>
      <c r="L250" s="179"/>
      <c r="M250" s="183"/>
      <c r="N250" s="184"/>
      <c r="O250" s="184"/>
      <c r="P250" s="184"/>
      <c r="Q250" s="184"/>
      <c r="R250" s="184"/>
      <c r="S250" s="184"/>
      <c r="T250" s="185"/>
      <c r="AT250" s="180" t="s">
        <v>299</v>
      </c>
      <c r="AU250" s="180" t="s">
        <v>85</v>
      </c>
      <c r="AV250" s="12" t="s">
        <v>85</v>
      </c>
      <c r="AW250" s="12" t="s">
        <v>39</v>
      </c>
      <c r="AX250" s="12" t="s">
        <v>76</v>
      </c>
      <c r="AY250" s="180" t="s">
        <v>192</v>
      </c>
    </row>
    <row r="251" spans="2:65" s="13" customFormat="1">
      <c r="B251" s="186"/>
      <c r="D251" s="173" t="s">
        <v>299</v>
      </c>
      <c r="E251" s="187" t="s">
        <v>5</v>
      </c>
      <c r="F251" s="188" t="s">
        <v>301</v>
      </c>
      <c r="H251" s="189">
        <v>34.799999999999997</v>
      </c>
      <c r="L251" s="186"/>
      <c r="M251" s="190"/>
      <c r="N251" s="191"/>
      <c r="O251" s="191"/>
      <c r="P251" s="191"/>
      <c r="Q251" s="191"/>
      <c r="R251" s="191"/>
      <c r="S251" s="191"/>
      <c r="T251" s="192"/>
      <c r="AT251" s="187" t="s">
        <v>299</v>
      </c>
      <c r="AU251" s="187" t="s">
        <v>85</v>
      </c>
      <c r="AV251" s="13" t="s">
        <v>211</v>
      </c>
      <c r="AW251" s="13" t="s">
        <v>39</v>
      </c>
      <c r="AX251" s="13" t="s">
        <v>83</v>
      </c>
      <c r="AY251" s="187" t="s">
        <v>192</v>
      </c>
    </row>
    <row r="252" spans="2:65" s="1" customFormat="1" ht="16.5" customHeight="1">
      <c r="B252" s="161"/>
      <c r="C252" s="162" t="s">
        <v>499</v>
      </c>
      <c r="D252" s="162" t="s">
        <v>195</v>
      </c>
      <c r="E252" s="163" t="s">
        <v>500</v>
      </c>
      <c r="F252" s="164" t="s">
        <v>501</v>
      </c>
      <c r="G252" s="165" t="s">
        <v>355</v>
      </c>
      <c r="H252" s="166">
        <v>85</v>
      </c>
      <c r="I252" s="167"/>
      <c r="J252" s="167">
        <f>ROUND(I252*H252,2)</f>
        <v>0</v>
      </c>
      <c r="K252" s="164" t="s">
        <v>199</v>
      </c>
      <c r="L252" s="40"/>
      <c r="M252" s="168" t="s">
        <v>5</v>
      </c>
      <c r="N252" s="169" t="s">
        <v>47</v>
      </c>
      <c r="O252" s="170">
        <v>2.3E-2</v>
      </c>
      <c r="P252" s="170">
        <f>O252*H252</f>
        <v>1.9550000000000001</v>
      </c>
      <c r="Q252" s="170">
        <v>0.18906999999999999</v>
      </c>
      <c r="R252" s="170">
        <f>Q252*H252</f>
        <v>16.07095</v>
      </c>
      <c r="S252" s="170">
        <v>0</v>
      </c>
      <c r="T252" s="171">
        <f>S252*H252</f>
        <v>0</v>
      </c>
      <c r="AR252" s="25" t="s">
        <v>211</v>
      </c>
      <c r="AT252" s="25" t="s">
        <v>195</v>
      </c>
      <c r="AU252" s="25" t="s">
        <v>85</v>
      </c>
      <c r="AY252" s="25" t="s">
        <v>192</v>
      </c>
      <c r="BE252" s="172">
        <f>IF(N252="základní",J252,0)</f>
        <v>0</v>
      </c>
      <c r="BF252" s="172">
        <f>IF(N252="snížená",J252,0)</f>
        <v>0</v>
      </c>
      <c r="BG252" s="172">
        <f>IF(N252="zákl. přenesená",J252,0)</f>
        <v>0</v>
      </c>
      <c r="BH252" s="172">
        <f>IF(N252="sníž. přenesená",J252,0)</f>
        <v>0</v>
      </c>
      <c r="BI252" s="172">
        <f>IF(N252="nulová",J252,0)</f>
        <v>0</v>
      </c>
      <c r="BJ252" s="25" t="s">
        <v>83</v>
      </c>
      <c r="BK252" s="172">
        <f>ROUND(I252*H252,2)</f>
        <v>0</v>
      </c>
      <c r="BL252" s="25" t="s">
        <v>211</v>
      </c>
      <c r="BM252" s="25" t="s">
        <v>502</v>
      </c>
    </row>
    <row r="253" spans="2:65" s="14" customFormat="1">
      <c r="B253" s="193"/>
      <c r="D253" s="173" t="s">
        <v>299</v>
      </c>
      <c r="E253" s="194" t="s">
        <v>5</v>
      </c>
      <c r="F253" s="195" t="s">
        <v>311</v>
      </c>
      <c r="H253" s="194" t="s">
        <v>5</v>
      </c>
      <c r="L253" s="193"/>
      <c r="M253" s="196"/>
      <c r="N253" s="197"/>
      <c r="O253" s="197"/>
      <c r="P253" s="197"/>
      <c r="Q253" s="197"/>
      <c r="R253" s="197"/>
      <c r="S253" s="197"/>
      <c r="T253" s="198"/>
      <c r="AT253" s="194" t="s">
        <v>299</v>
      </c>
      <c r="AU253" s="194" t="s">
        <v>85</v>
      </c>
      <c r="AV253" s="14" t="s">
        <v>83</v>
      </c>
      <c r="AW253" s="14" t="s">
        <v>39</v>
      </c>
      <c r="AX253" s="14" t="s">
        <v>76</v>
      </c>
      <c r="AY253" s="194" t="s">
        <v>192</v>
      </c>
    </row>
    <row r="254" spans="2:65" s="12" customFormat="1">
      <c r="B254" s="179"/>
      <c r="D254" s="173" t="s">
        <v>299</v>
      </c>
      <c r="E254" s="180" t="s">
        <v>5</v>
      </c>
      <c r="F254" s="181" t="s">
        <v>377</v>
      </c>
      <c r="H254" s="182">
        <v>85</v>
      </c>
      <c r="L254" s="179"/>
      <c r="M254" s="183"/>
      <c r="N254" s="184"/>
      <c r="O254" s="184"/>
      <c r="P254" s="184"/>
      <c r="Q254" s="184"/>
      <c r="R254" s="184"/>
      <c r="S254" s="184"/>
      <c r="T254" s="185"/>
      <c r="AT254" s="180" t="s">
        <v>299</v>
      </c>
      <c r="AU254" s="180" t="s">
        <v>85</v>
      </c>
      <c r="AV254" s="12" t="s">
        <v>85</v>
      </c>
      <c r="AW254" s="12" t="s">
        <v>39</v>
      </c>
      <c r="AX254" s="12" t="s">
        <v>76</v>
      </c>
      <c r="AY254" s="180" t="s">
        <v>192</v>
      </c>
    </row>
    <row r="255" spans="2:65" s="13" customFormat="1">
      <c r="B255" s="186"/>
      <c r="D255" s="173" t="s">
        <v>299</v>
      </c>
      <c r="E255" s="187" t="s">
        <v>5</v>
      </c>
      <c r="F255" s="188" t="s">
        <v>301</v>
      </c>
      <c r="H255" s="189">
        <v>85</v>
      </c>
      <c r="L255" s="186"/>
      <c r="M255" s="190"/>
      <c r="N255" s="191"/>
      <c r="O255" s="191"/>
      <c r="P255" s="191"/>
      <c r="Q255" s="191"/>
      <c r="R255" s="191"/>
      <c r="S255" s="191"/>
      <c r="T255" s="192"/>
      <c r="AT255" s="187" t="s">
        <v>299</v>
      </c>
      <c r="AU255" s="187" t="s">
        <v>85</v>
      </c>
      <c r="AV255" s="13" t="s">
        <v>211</v>
      </c>
      <c r="AW255" s="13" t="s">
        <v>39</v>
      </c>
      <c r="AX255" s="13" t="s">
        <v>83</v>
      </c>
      <c r="AY255" s="187" t="s">
        <v>192</v>
      </c>
    </row>
    <row r="256" spans="2:65" s="1" customFormat="1" ht="16.5" customHeight="1">
      <c r="B256" s="161"/>
      <c r="C256" s="162" t="s">
        <v>503</v>
      </c>
      <c r="D256" s="162" t="s">
        <v>195</v>
      </c>
      <c r="E256" s="163" t="s">
        <v>504</v>
      </c>
      <c r="F256" s="164" t="s">
        <v>505</v>
      </c>
      <c r="G256" s="165" t="s">
        <v>355</v>
      </c>
      <c r="H256" s="166">
        <v>400</v>
      </c>
      <c r="I256" s="167"/>
      <c r="J256" s="167">
        <f>ROUND(I256*H256,2)</f>
        <v>0</v>
      </c>
      <c r="K256" s="164" t="s">
        <v>199</v>
      </c>
      <c r="L256" s="40"/>
      <c r="M256" s="168" t="s">
        <v>5</v>
      </c>
      <c r="N256" s="169" t="s">
        <v>47</v>
      </c>
      <c r="O256" s="170">
        <v>2.9000000000000001E-2</v>
      </c>
      <c r="P256" s="170">
        <f>O256*H256</f>
        <v>11.600000000000001</v>
      </c>
      <c r="Q256" s="170">
        <v>0.378</v>
      </c>
      <c r="R256" s="170">
        <f>Q256*H256</f>
        <v>151.19999999999999</v>
      </c>
      <c r="S256" s="170">
        <v>0</v>
      </c>
      <c r="T256" s="171">
        <f>S256*H256</f>
        <v>0</v>
      </c>
      <c r="AR256" s="25" t="s">
        <v>211</v>
      </c>
      <c r="AT256" s="25" t="s">
        <v>195</v>
      </c>
      <c r="AU256" s="25" t="s">
        <v>85</v>
      </c>
      <c r="AY256" s="25" t="s">
        <v>192</v>
      </c>
      <c r="BE256" s="172">
        <f>IF(N256="základní",J256,0)</f>
        <v>0</v>
      </c>
      <c r="BF256" s="172">
        <f>IF(N256="snížená",J256,0)</f>
        <v>0</v>
      </c>
      <c r="BG256" s="172">
        <f>IF(N256="zákl. přenesená",J256,0)</f>
        <v>0</v>
      </c>
      <c r="BH256" s="172">
        <f>IF(N256="sníž. přenesená",J256,0)</f>
        <v>0</v>
      </c>
      <c r="BI256" s="172">
        <f>IF(N256="nulová",J256,0)</f>
        <v>0</v>
      </c>
      <c r="BJ256" s="25" t="s">
        <v>83</v>
      </c>
      <c r="BK256" s="172">
        <f>ROUND(I256*H256,2)</f>
        <v>0</v>
      </c>
      <c r="BL256" s="25" t="s">
        <v>211</v>
      </c>
      <c r="BM256" s="25" t="s">
        <v>506</v>
      </c>
    </row>
    <row r="257" spans="2:65" s="1" customFormat="1" ht="24">
      <c r="B257" s="40"/>
      <c r="D257" s="173" t="s">
        <v>202</v>
      </c>
      <c r="F257" s="174" t="s">
        <v>507</v>
      </c>
      <c r="L257" s="40"/>
      <c r="M257" s="175"/>
      <c r="N257" s="41"/>
      <c r="O257" s="41"/>
      <c r="P257" s="41"/>
      <c r="Q257" s="41"/>
      <c r="R257" s="41"/>
      <c r="S257" s="41"/>
      <c r="T257" s="69"/>
      <c r="AT257" s="25" t="s">
        <v>202</v>
      </c>
      <c r="AU257" s="25" t="s">
        <v>85</v>
      </c>
    </row>
    <row r="258" spans="2:65" s="12" customFormat="1">
      <c r="B258" s="179"/>
      <c r="D258" s="173" t="s">
        <v>299</v>
      </c>
      <c r="E258" s="180" t="s">
        <v>5</v>
      </c>
      <c r="F258" s="181" t="s">
        <v>508</v>
      </c>
      <c r="H258" s="182">
        <v>400</v>
      </c>
      <c r="L258" s="179"/>
      <c r="M258" s="183"/>
      <c r="N258" s="184"/>
      <c r="O258" s="184"/>
      <c r="P258" s="184"/>
      <c r="Q258" s="184"/>
      <c r="R258" s="184"/>
      <c r="S258" s="184"/>
      <c r="T258" s="185"/>
      <c r="AT258" s="180" t="s">
        <v>299</v>
      </c>
      <c r="AU258" s="180" t="s">
        <v>85</v>
      </c>
      <c r="AV258" s="12" t="s">
        <v>85</v>
      </c>
      <c r="AW258" s="12" t="s">
        <v>39</v>
      </c>
      <c r="AX258" s="12" t="s">
        <v>76</v>
      </c>
      <c r="AY258" s="180" t="s">
        <v>192</v>
      </c>
    </row>
    <row r="259" spans="2:65" s="13" customFormat="1">
      <c r="B259" s="186"/>
      <c r="D259" s="173" t="s">
        <v>299</v>
      </c>
      <c r="E259" s="187" t="s">
        <v>5</v>
      </c>
      <c r="F259" s="188" t="s">
        <v>301</v>
      </c>
      <c r="H259" s="189">
        <v>400</v>
      </c>
      <c r="L259" s="186"/>
      <c r="M259" s="190"/>
      <c r="N259" s="191"/>
      <c r="O259" s="191"/>
      <c r="P259" s="191"/>
      <c r="Q259" s="191"/>
      <c r="R259" s="191"/>
      <c r="S259" s="191"/>
      <c r="T259" s="192"/>
      <c r="AT259" s="187" t="s">
        <v>299</v>
      </c>
      <c r="AU259" s="187" t="s">
        <v>85</v>
      </c>
      <c r="AV259" s="13" t="s">
        <v>211</v>
      </c>
      <c r="AW259" s="13" t="s">
        <v>39</v>
      </c>
      <c r="AX259" s="13" t="s">
        <v>83</v>
      </c>
      <c r="AY259" s="187" t="s">
        <v>192</v>
      </c>
    </row>
    <row r="260" spans="2:65" s="11" customFormat="1" ht="29.85" customHeight="1">
      <c r="B260" s="149"/>
      <c r="D260" s="150" t="s">
        <v>75</v>
      </c>
      <c r="E260" s="159" t="s">
        <v>222</v>
      </c>
      <c r="F260" s="159" t="s">
        <v>509</v>
      </c>
      <c r="J260" s="160">
        <f>BK260</f>
        <v>0</v>
      </c>
      <c r="L260" s="149"/>
      <c r="M260" s="153"/>
      <c r="N260" s="154"/>
      <c r="O260" s="154"/>
      <c r="P260" s="155">
        <f>SUM(P261:P331)</f>
        <v>1125.6871999999998</v>
      </c>
      <c r="Q260" s="154"/>
      <c r="R260" s="155">
        <f>SUM(R261:R331)</f>
        <v>21.919404579999998</v>
      </c>
      <c r="S260" s="154"/>
      <c r="T260" s="156">
        <f>SUM(T261:T331)</f>
        <v>0</v>
      </c>
      <c r="AR260" s="150" t="s">
        <v>83</v>
      </c>
      <c r="AT260" s="157" t="s">
        <v>75</v>
      </c>
      <c r="AU260" s="157" t="s">
        <v>83</v>
      </c>
      <c r="AY260" s="150" t="s">
        <v>192</v>
      </c>
      <c r="BK260" s="158">
        <f>SUM(BK261:BK331)</f>
        <v>0</v>
      </c>
    </row>
    <row r="261" spans="2:65" s="1" customFormat="1" ht="25.5" customHeight="1">
      <c r="B261" s="161"/>
      <c r="C261" s="162" t="s">
        <v>510</v>
      </c>
      <c r="D261" s="162" t="s">
        <v>195</v>
      </c>
      <c r="E261" s="163" t="s">
        <v>511</v>
      </c>
      <c r="F261" s="164" t="s">
        <v>512</v>
      </c>
      <c r="G261" s="165" t="s">
        <v>355</v>
      </c>
      <c r="H261" s="166">
        <v>91.8</v>
      </c>
      <c r="I261" s="167"/>
      <c r="J261" s="167">
        <f>ROUND(I261*H261,2)</f>
        <v>0</v>
      </c>
      <c r="K261" s="164" t="s">
        <v>199</v>
      </c>
      <c r="L261" s="40"/>
      <c r="M261" s="168" t="s">
        <v>5</v>
      </c>
      <c r="N261" s="169" t="s">
        <v>47</v>
      </c>
      <c r="O261" s="170">
        <v>0.41</v>
      </c>
      <c r="P261" s="170">
        <f>O261*H261</f>
        <v>37.637999999999998</v>
      </c>
      <c r="Q261" s="170">
        <v>4.3800000000000002E-3</v>
      </c>
      <c r="R261" s="170">
        <f>Q261*H261</f>
        <v>0.402084</v>
      </c>
      <c r="S261" s="170">
        <v>0</v>
      </c>
      <c r="T261" s="171">
        <f>S261*H261</f>
        <v>0</v>
      </c>
      <c r="AR261" s="25" t="s">
        <v>211</v>
      </c>
      <c r="AT261" s="25" t="s">
        <v>195</v>
      </c>
      <c r="AU261" s="25" t="s">
        <v>85</v>
      </c>
      <c r="AY261" s="25" t="s">
        <v>192</v>
      </c>
      <c r="BE261" s="172">
        <f>IF(N261="základní",J261,0)</f>
        <v>0</v>
      </c>
      <c r="BF261" s="172">
        <f>IF(N261="snížená",J261,0)</f>
        <v>0</v>
      </c>
      <c r="BG261" s="172">
        <f>IF(N261="zákl. přenesená",J261,0)</f>
        <v>0</v>
      </c>
      <c r="BH261" s="172">
        <f>IF(N261="sníž. přenesená",J261,0)</f>
        <v>0</v>
      </c>
      <c r="BI261" s="172">
        <f>IF(N261="nulová",J261,0)</f>
        <v>0</v>
      </c>
      <c r="BJ261" s="25" t="s">
        <v>83</v>
      </c>
      <c r="BK261" s="172">
        <f>ROUND(I261*H261,2)</f>
        <v>0</v>
      </c>
      <c r="BL261" s="25" t="s">
        <v>211</v>
      </c>
      <c r="BM261" s="25" t="s">
        <v>513</v>
      </c>
    </row>
    <row r="262" spans="2:65" s="14" customFormat="1">
      <c r="B262" s="193"/>
      <c r="D262" s="173" t="s">
        <v>299</v>
      </c>
      <c r="E262" s="194" t="s">
        <v>5</v>
      </c>
      <c r="F262" s="195" t="s">
        <v>311</v>
      </c>
      <c r="H262" s="194" t="s">
        <v>5</v>
      </c>
      <c r="L262" s="193"/>
      <c r="M262" s="196"/>
      <c r="N262" s="197"/>
      <c r="O262" s="197"/>
      <c r="P262" s="197"/>
      <c r="Q262" s="197"/>
      <c r="R262" s="197"/>
      <c r="S262" s="197"/>
      <c r="T262" s="198"/>
      <c r="AT262" s="194" t="s">
        <v>299</v>
      </c>
      <c r="AU262" s="194" t="s">
        <v>85</v>
      </c>
      <c r="AV262" s="14" t="s">
        <v>83</v>
      </c>
      <c r="AW262" s="14" t="s">
        <v>39</v>
      </c>
      <c r="AX262" s="14" t="s">
        <v>76</v>
      </c>
      <c r="AY262" s="194" t="s">
        <v>192</v>
      </c>
    </row>
    <row r="263" spans="2:65" s="12" customFormat="1">
      <c r="B263" s="179"/>
      <c r="D263" s="173" t="s">
        <v>299</v>
      </c>
      <c r="E263" s="180" t="s">
        <v>5</v>
      </c>
      <c r="F263" s="181" t="s">
        <v>514</v>
      </c>
      <c r="H263" s="182">
        <v>91.8</v>
      </c>
      <c r="L263" s="179"/>
      <c r="M263" s="183"/>
      <c r="N263" s="184"/>
      <c r="O263" s="184"/>
      <c r="P263" s="184"/>
      <c r="Q263" s="184"/>
      <c r="R263" s="184"/>
      <c r="S263" s="184"/>
      <c r="T263" s="185"/>
      <c r="AT263" s="180" t="s">
        <v>299</v>
      </c>
      <c r="AU263" s="180" t="s">
        <v>85</v>
      </c>
      <c r="AV263" s="12" t="s">
        <v>85</v>
      </c>
      <c r="AW263" s="12" t="s">
        <v>39</v>
      </c>
      <c r="AX263" s="12" t="s">
        <v>76</v>
      </c>
      <c r="AY263" s="180" t="s">
        <v>192</v>
      </c>
    </row>
    <row r="264" spans="2:65" s="13" customFormat="1">
      <c r="B264" s="186"/>
      <c r="D264" s="173" t="s">
        <v>299</v>
      </c>
      <c r="E264" s="187" t="s">
        <v>5</v>
      </c>
      <c r="F264" s="188" t="s">
        <v>301</v>
      </c>
      <c r="H264" s="189">
        <v>91.8</v>
      </c>
      <c r="L264" s="186"/>
      <c r="M264" s="190"/>
      <c r="N264" s="191"/>
      <c r="O264" s="191"/>
      <c r="P264" s="191"/>
      <c r="Q264" s="191"/>
      <c r="R264" s="191"/>
      <c r="S264" s="191"/>
      <c r="T264" s="192"/>
      <c r="AT264" s="187" t="s">
        <v>299</v>
      </c>
      <c r="AU264" s="187" t="s">
        <v>85</v>
      </c>
      <c r="AV264" s="13" t="s">
        <v>211</v>
      </c>
      <c r="AW264" s="13" t="s">
        <v>39</v>
      </c>
      <c r="AX264" s="13" t="s">
        <v>83</v>
      </c>
      <c r="AY264" s="187" t="s">
        <v>192</v>
      </c>
    </row>
    <row r="265" spans="2:65" s="1" customFormat="1" ht="16.5" customHeight="1">
      <c r="B265" s="161"/>
      <c r="C265" s="162" t="s">
        <v>515</v>
      </c>
      <c r="D265" s="162" t="s">
        <v>195</v>
      </c>
      <c r="E265" s="163" t="s">
        <v>516</v>
      </c>
      <c r="F265" s="164" t="s">
        <v>517</v>
      </c>
      <c r="G265" s="165" t="s">
        <v>355</v>
      </c>
      <c r="H265" s="166">
        <v>91.8</v>
      </c>
      <c r="I265" s="167"/>
      <c r="J265" s="167">
        <f>ROUND(I265*H265,2)</f>
        <v>0</v>
      </c>
      <c r="K265" s="164" t="s">
        <v>199</v>
      </c>
      <c r="L265" s="40"/>
      <c r="M265" s="168" t="s">
        <v>5</v>
      </c>
      <c r="N265" s="169" t="s">
        <v>47</v>
      </c>
      <c r="O265" s="170">
        <v>9.5000000000000001E-2</v>
      </c>
      <c r="P265" s="170">
        <f>O265*H265</f>
        <v>8.7210000000000001</v>
      </c>
      <c r="Q265" s="170">
        <v>2.5999999999999998E-4</v>
      </c>
      <c r="R265" s="170">
        <f>Q265*H265</f>
        <v>2.3867999999999997E-2</v>
      </c>
      <c r="S265" s="170">
        <v>0</v>
      </c>
      <c r="T265" s="171">
        <f>S265*H265</f>
        <v>0</v>
      </c>
      <c r="AR265" s="25" t="s">
        <v>211</v>
      </c>
      <c r="AT265" s="25" t="s">
        <v>195</v>
      </c>
      <c r="AU265" s="25" t="s">
        <v>85</v>
      </c>
      <c r="AY265" s="25" t="s">
        <v>192</v>
      </c>
      <c r="BE265" s="172">
        <f>IF(N265="základní",J265,0)</f>
        <v>0</v>
      </c>
      <c r="BF265" s="172">
        <f>IF(N265="snížená",J265,0)</f>
        <v>0</v>
      </c>
      <c r="BG265" s="172">
        <f>IF(N265="zákl. přenesená",J265,0)</f>
        <v>0</v>
      </c>
      <c r="BH265" s="172">
        <f>IF(N265="sníž. přenesená",J265,0)</f>
        <v>0</v>
      </c>
      <c r="BI265" s="172">
        <f>IF(N265="nulová",J265,0)</f>
        <v>0</v>
      </c>
      <c r="BJ265" s="25" t="s">
        <v>83</v>
      </c>
      <c r="BK265" s="172">
        <f>ROUND(I265*H265,2)</f>
        <v>0</v>
      </c>
      <c r="BL265" s="25" t="s">
        <v>211</v>
      </c>
      <c r="BM265" s="25" t="s">
        <v>518</v>
      </c>
    </row>
    <row r="266" spans="2:65" s="1" customFormat="1" ht="16.5" customHeight="1">
      <c r="B266" s="161"/>
      <c r="C266" s="162" t="s">
        <v>519</v>
      </c>
      <c r="D266" s="162" t="s">
        <v>195</v>
      </c>
      <c r="E266" s="163" t="s">
        <v>520</v>
      </c>
      <c r="F266" s="164" t="s">
        <v>521</v>
      </c>
      <c r="G266" s="165" t="s">
        <v>355</v>
      </c>
      <c r="H266" s="166">
        <v>739.18799999999999</v>
      </c>
      <c r="I266" s="167"/>
      <c r="J266" s="167">
        <f>ROUND(I266*H266,2)</f>
        <v>0</v>
      </c>
      <c r="K266" s="164" t="s">
        <v>199</v>
      </c>
      <c r="L266" s="40"/>
      <c r="M266" s="168" t="s">
        <v>5</v>
      </c>
      <c r="N266" s="169" t="s">
        <v>47</v>
      </c>
      <c r="O266" s="170">
        <v>7.3999999999999996E-2</v>
      </c>
      <c r="P266" s="170">
        <f>O266*H266</f>
        <v>54.699911999999998</v>
      </c>
      <c r="Q266" s="170">
        <v>2.5999999999999998E-4</v>
      </c>
      <c r="R266" s="170">
        <f>Q266*H266</f>
        <v>0.19218887999999998</v>
      </c>
      <c r="S266" s="170">
        <v>0</v>
      </c>
      <c r="T266" s="171">
        <f>S266*H266</f>
        <v>0</v>
      </c>
      <c r="AR266" s="25" t="s">
        <v>211</v>
      </c>
      <c r="AT266" s="25" t="s">
        <v>195</v>
      </c>
      <c r="AU266" s="25" t="s">
        <v>85</v>
      </c>
      <c r="AY266" s="25" t="s">
        <v>192</v>
      </c>
      <c r="BE266" s="172">
        <f>IF(N266="základní",J266,0)</f>
        <v>0</v>
      </c>
      <c r="BF266" s="172">
        <f>IF(N266="snížená",J266,0)</f>
        <v>0</v>
      </c>
      <c r="BG266" s="172">
        <f>IF(N266="zákl. přenesená",J266,0)</f>
        <v>0</v>
      </c>
      <c r="BH266" s="172">
        <f>IF(N266="sníž. přenesená",J266,0)</f>
        <v>0</v>
      </c>
      <c r="BI266" s="172">
        <f>IF(N266="nulová",J266,0)</f>
        <v>0</v>
      </c>
      <c r="BJ266" s="25" t="s">
        <v>83</v>
      </c>
      <c r="BK266" s="172">
        <f>ROUND(I266*H266,2)</f>
        <v>0</v>
      </c>
      <c r="BL266" s="25" t="s">
        <v>211</v>
      </c>
      <c r="BM266" s="25" t="s">
        <v>522</v>
      </c>
    </row>
    <row r="267" spans="2:65" s="12" customFormat="1">
      <c r="B267" s="179"/>
      <c r="D267" s="173" t="s">
        <v>299</v>
      </c>
      <c r="E267" s="180" t="s">
        <v>5</v>
      </c>
      <c r="F267" s="181" t="s">
        <v>1815</v>
      </c>
      <c r="H267" s="182">
        <v>739.18799999999999</v>
      </c>
      <c r="L267" s="179"/>
      <c r="M267" s="183"/>
      <c r="N267" s="184"/>
      <c r="O267" s="184"/>
      <c r="P267" s="184"/>
      <c r="Q267" s="184"/>
      <c r="R267" s="184"/>
      <c r="S267" s="184"/>
      <c r="T267" s="185"/>
      <c r="AT267" s="180" t="s">
        <v>299</v>
      </c>
      <c r="AU267" s="180" t="s">
        <v>85</v>
      </c>
      <c r="AV267" s="12" t="s">
        <v>85</v>
      </c>
      <c r="AW267" s="12" t="s">
        <v>39</v>
      </c>
      <c r="AX267" s="12" t="s">
        <v>76</v>
      </c>
      <c r="AY267" s="180" t="s">
        <v>192</v>
      </c>
    </row>
    <row r="268" spans="2:65" s="13" customFormat="1">
      <c r="B268" s="186"/>
      <c r="D268" s="173" t="s">
        <v>299</v>
      </c>
      <c r="E268" s="187" t="s">
        <v>5</v>
      </c>
      <c r="F268" s="188" t="s">
        <v>301</v>
      </c>
      <c r="H268" s="189">
        <f>H267</f>
        <v>739.18799999999999</v>
      </c>
      <c r="L268" s="186"/>
      <c r="M268" s="190"/>
      <c r="N268" s="191"/>
      <c r="O268" s="191"/>
      <c r="P268" s="191"/>
      <c r="Q268" s="191"/>
      <c r="R268" s="191"/>
      <c r="S268" s="191"/>
      <c r="T268" s="192"/>
      <c r="AT268" s="187" t="s">
        <v>299</v>
      </c>
      <c r="AU268" s="187" t="s">
        <v>85</v>
      </c>
      <c r="AV268" s="13" t="s">
        <v>211</v>
      </c>
      <c r="AW268" s="13" t="s">
        <v>39</v>
      </c>
      <c r="AX268" s="13" t="s">
        <v>83</v>
      </c>
      <c r="AY268" s="187" t="s">
        <v>192</v>
      </c>
    </row>
    <row r="269" spans="2:65" s="1" customFormat="1" ht="25.5" customHeight="1">
      <c r="B269" s="161"/>
      <c r="C269" s="162" t="s">
        <v>523</v>
      </c>
      <c r="D269" s="162" t="s">
        <v>195</v>
      </c>
      <c r="E269" s="163" t="s">
        <v>524</v>
      </c>
      <c r="F269" s="164" t="s">
        <v>525</v>
      </c>
      <c r="G269" s="165" t="s">
        <v>355</v>
      </c>
      <c r="H269" s="166">
        <v>60.036000000000001</v>
      </c>
      <c r="I269" s="167"/>
      <c r="J269" s="167">
        <f>ROUND(I269*H269,2)</f>
        <v>0</v>
      </c>
      <c r="K269" s="164" t="s">
        <v>199</v>
      </c>
      <c r="L269" s="40"/>
      <c r="M269" s="168" t="s">
        <v>5</v>
      </c>
      <c r="N269" s="169" t="s">
        <v>47</v>
      </c>
      <c r="O269" s="170">
        <v>1.04</v>
      </c>
      <c r="P269" s="170">
        <f>O269*H269</f>
        <v>62.437440000000002</v>
      </c>
      <c r="Q269" s="170">
        <v>8.3199999999999993E-3</v>
      </c>
      <c r="R269" s="170">
        <f>Q269*H269</f>
        <v>0.49949951999999997</v>
      </c>
      <c r="S269" s="170">
        <v>0</v>
      </c>
      <c r="T269" s="171">
        <f>S269*H269</f>
        <v>0</v>
      </c>
      <c r="AR269" s="25" t="s">
        <v>211</v>
      </c>
      <c r="AT269" s="25" t="s">
        <v>195</v>
      </c>
      <c r="AU269" s="25" t="s">
        <v>85</v>
      </c>
      <c r="AY269" s="25" t="s">
        <v>192</v>
      </c>
      <c r="BE269" s="172">
        <f>IF(N269="základní",J269,0)</f>
        <v>0</v>
      </c>
      <c r="BF269" s="172">
        <f>IF(N269="snížená",J269,0)</f>
        <v>0</v>
      </c>
      <c r="BG269" s="172">
        <f>IF(N269="zákl. přenesená",J269,0)</f>
        <v>0</v>
      </c>
      <c r="BH269" s="172">
        <f>IF(N269="sníž. přenesená",J269,0)</f>
        <v>0</v>
      </c>
      <c r="BI269" s="172">
        <f>IF(N269="nulová",J269,0)</f>
        <v>0</v>
      </c>
      <c r="BJ269" s="25" t="s">
        <v>83</v>
      </c>
      <c r="BK269" s="172">
        <f>ROUND(I269*H269,2)</f>
        <v>0</v>
      </c>
      <c r="BL269" s="25" t="s">
        <v>211</v>
      </c>
      <c r="BM269" s="25" t="s">
        <v>526</v>
      </c>
    </row>
    <row r="270" spans="2:65" s="14" customFormat="1">
      <c r="B270" s="193"/>
      <c r="D270" s="173" t="s">
        <v>299</v>
      </c>
      <c r="E270" s="194" t="s">
        <v>5</v>
      </c>
      <c r="F270" s="195" t="s">
        <v>311</v>
      </c>
      <c r="H270" s="194" t="s">
        <v>5</v>
      </c>
      <c r="L270" s="193"/>
      <c r="M270" s="196"/>
      <c r="N270" s="197"/>
      <c r="O270" s="197"/>
      <c r="P270" s="197"/>
      <c r="Q270" s="197"/>
      <c r="R270" s="197"/>
      <c r="S270" s="197"/>
      <c r="T270" s="198"/>
      <c r="AT270" s="194" t="s">
        <v>299</v>
      </c>
      <c r="AU270" s="194" t="s">
        <v>85</v>
      </c>
      <c r="AV270" s="14" t="s">
        <v>83</v>
      </c>
      <c r="AW270" s="14" t="s">
        <v>39</v>
      </c>
      <c r="AX270" s="14" t="s">
        <v>76</v>
      </c>
      <c r="AY270" s="194" t="s">
        <v>192</v>
      </c>
    </row>
    <row r="271" spans="2:65" s="12" customFormat="1">
      <c r="B271" s="179"/>
      <c r="D271" s="173" t="s">
        <v>299</v>
      </c>
      <c r="E271" s="180" t="s">
        <v>5</v>
      </c>
      <c r="F271" s="181" t="s">
        <v>527</v>
      </c>
      <c r="H271" s="182">
        <v>60.036000000000001</v>
      </c>
      <c r="L271" s="179"/>
      <c r="M271" s="183"/>
      <c r="N271" s="184"/>
      <c r="O271" s="184"/>
      <c r="P271" s="184"/>
      <c r="Q271" s="184"/>
      <c r="R271" s="184"/>
      <c r="S271" s="184"/>
      <c r="T271" s="185"/>
      <c r="AT271" s="180" t="s">
        <v>299</v>
      </c>
      <c r="AU271" s="180" t="s">
        <v>85</v>
      </c>
      <c r="AV271" s="12" t="s">
        <v>85</v>
      </c>
      <c r="AW271" s="12" t="s">
        <v>39</v>
      </c>
      <c r="AX271" s="12" t="s">
        <v>76</v>
      </c>
      <c r="AY271" s="180" t="s">
        <v>192</v>
      </c>
    </row>
    <row r="272" spans="2:65" s="13" customFormat="1">
      <c r="B272" s="186"/>
      <c r="D272" s="173" t="s">
        <v>299</v>
      </c>
      <c r="E272" s="187" t="s">
        <v>5</v>
      </c>
      <c r="F272" s="188" t="s">
        <v>301</v>
      </c>
      <c r="H272" s="189">
        <v>60.036000000000001</v>
      </c>
      <c r="L272" s="186"/>
      <c r="M272" s="190"/>
      <c r="N272" s="191"/>
      <c r="O272" s="191"/>
      <c r="P272" s="191"/>
      <c r="Q272" s="191"/>
      <c r="R272" s="191"/>
      <c r="S272" s="191"/>
      <c r="T272" s="192"/>
      <c r="AT272" s="187" t="s">
        <v>299</v>
      </c>
      <c r="AU272" s="187" t="s">
        <v>85</v>
      </c>
      <c r="AV272" s="13" t="s">
        <v>211</v>
      </c>
      <c r="AW272" s="13" t="s">
        <v>39</v>
      </c>
      <c r="AX272" s="13" t="s">
        <v>83</v>
      </c>
      <c r="AY272" s="187" t="s">
        <v>192</v>
      </c>
    </row>
    <row r="273" spans="2:65" s="1" customFormat="1" ht="25.5" customHeight="1">
      <c r="B273" s="161"/>
      <c r="C273" s="199" t="s">
        <v>528</v>
      </c>
      <c r="D273" s="199" t="s">
        <v>347</v>
      </c>
      <c r="E273" s="200" t="s">
        <v>529</v>
      </c>
      <c r="F273" s="201" t="s">
        <v>530</v>
      </c>
      <c r="G273" s="202" t="s">
        <v>309</v>
      </c>
      <c r="H273" s="203">
        <v>7.9249999999999998</v>
      </c>
      <c r="I273" s="204"/>
      <c r="J273" s="204">
        <f>ROUND(I273*H273,2)</f>
        <v>0</v>
      </c>
      <c r="K273" s="201" t="s">
        <v>199</v>
      </c>
      <c r="L273" s="205"/>
      <c r="M273" s="206" t="s">
        <v>5</v>
      </c>
      <c r="N273" s="207" t="s">
        <v>47</v>
      </c>
      <c r="O273" s="170">
        <v>0</v>
      </c>
      <c r="P273" s="170">
        <f>O273*H273</f>
        <v>0</v>
      </c>
      <c r="Q273" s="170">
        <v>0.03</v>
      </c>
      <c r="R273" s="170">
        <f>Q273*H273</f>
        <v>0.23774999999999999</v>
      </c>
      <c r="S273" s="170">
        <v>0</v>
      </c>
      <c r="T273" s="171">
        <f>S273*H273</f>
        <v>0</v>
      </c>
      <c r="AR273" s="25" t="s">
        <v>234</v>
      </c>
      <c r="AT273" s="25" t="s">
        <v>347</v>
      </c>
      <c r="AU273" s="25" t="s">
        <v>85</v>
      </c>
      <c r="AY273" s="25" t="s">
        <v>192</v>
      </c>
      <c r="BE273" s="172">
        <f>IF(N273="základní",J273,0)</f>
        <v>0</v>
      </c>
      <c r="BF273" s="172">
        <f>IF(N273="snížená",J273,0)</f>
        <v>0</v>
      </c>
      <c r="BG273" s="172">
        <f>IF(N273="zákl. přenesená",J273,0)</f>
        <v>0</v>
      </c>
      <c r="BH273" s="172">
        <f>IF(N273="sníž. přenesená",J273,0)</f>
        <v>0</v>
      </c>
      <c r="BI273" s="172">
        <f>IF(N273="nulová",J273,0)</f>
        <v>0</v>
      </c>
      <c r="BJ273" s="25" t="s">
        <v>83</v>
      </c>
      <c r="BK273" s="172">
        <f>ROUND(I273*H273,2)</f>
        <v>0</v>
      </c>
      <c r="BL273" s="25" t="s">
        <v>211</v>
      </c>
      <c r="BM273" s="25" t="s">
        <v>531</v>
      </c>
    </row>
    <row r="274" spans="2:65" s="12" customFormat="1">
      <c r="B274" s="179"/>
      <c r="D274" s="173" t="s">
        <v>299</v>
      </c>
      <c r="F274" s="181" t="s">
        <v>532</v>
      </c>
      <c r="H274" s="182">
        <v>7.9249999999999998</v>
      </c>
      <c r="L274" s="179"/>
      <c r="M274" s="183"/>
      <c r="N274" s="184"/>
      <c r="O274" s="184"/>
      <c r="P274" s="184"/>
      <c r="Q274" s="184"/>
      <c r="R274" s="184"/>
      <c r="S274" s="184"/>
      <c r="T274" s="185"/>
      <c r="AT274" s="180" t="s">
        <v>299</v>
      </c>
      <c r="AU274" s="180" t="s">
        <v>85</v>
      </c>
      <c r="AV274" s="12" t="s">
        <v>85</v>
      </c>
      <c r="AW274" s="12" t="s">
        <v>6</v>
      </c>
      <c r="AX274" s="12" t="s">
        <v>83</v>
      </c>
      <c r="AY274" s="180" t="s">
        <v>192</v>
      </c>
    </row>
    <row r="275" spans="2:65" s="1" customFormat="1" ht="25.5" customHeight="1">
      <c r="B275" s="161"/>
      <c r="C275" s="162" t="s">
        <v>533</v>
      </c>
      <c r="D275" s="162" t="s">
        <v>195</v>
      </c>
      <c r="E275" s="163" t="s">
        <v>524</v>
      </c>
      <c r="F275" s="164" t="s">
        <v>525</v>
      </c>
      <c r="G275" s="165" t="s">
        <v>355</v>
      </c>
      <c r="H275" s="166">
        <v>24.042999999999999</v>
      </c>
      <c r="I275" s="167"/>
      <c r="J275" s="167">
        <f>ROUND(I275*H275,2)</f>
        <v>0</v>
      </c>
      <c r="K275" s="164" t="s">
        <v>199</v>
      </c>
      <c r="L275" s="40"/>
      <c r="M275" s="168" t="s">
        <v>5</v>
      </c>
      <c r="N275" s="169" t="s">
        <v>47</v>
      </c>
      <c r="O275" s="170">
        <v>1.04</v>
      </c>
      <c r="P275" s="170">
        <f>O275*H275</f>
        <v>25.004719999999999</v>
      </c>
      <c r="Q275" s="170">
        <v>8.3199999999999993E-3</v>
      </c>
      <c r="R275" s="170">
        <f>Q275*H275</f>
        <v>0.20003775999999998</v>
      </c>
      <c r="S275" s="170">
        <v>0</v>
      </c>
      <c r="T275" s="171">
        <f>S275*H275</f>
        <v>0</v>
      </c>
      <c r="AR275" s="25" t="s">
        <v>211</v>
      </c>
      <c r="AT275" s="25" t="s">
        <v>195</v>
      </c>
      <c r="AU275" s="25" t="s">
        <v>85</v>
      </c>
      <c r="AY275" s="25" t="s">
        <v>192</v>
      </c>
      <c r="BE275" s="172">
        <f>IF(N275="základní",J275,0)</f>
        <v>0</v>
      </c>
      <c r="BF275" s="172">
        <f>IF(N275="snížená",J275,0)</f>
        <v>0</v>
      </c>
      <c r="BG275" s="172">
        <f>IF(N275="zákl. přenesená",J275,0)</f>
        <v>0</v>
      </c>
      <c r="BH275" s="172">
        <f>IF(N275="sníž. přenesená",J275,0)</f>
        <v>0</v>
      </c>
      <c r="BI275" s="172">
        <f>IF(N275="nulová",J275,0)</f>
        <v>0</v>
      </c>
      <c r="BJ275" s="25" t="s">
        <v>83</v>
      </c>
      <c r="BK275" s="172">
        <f>ROUND(I275*H275,2)</f>
        <v>0</v>
      </c>
      <c r="BL275" s="25" t="s">
        <v>211</v>
      </c>
      <c r="BM275" s="25" t="s">
        <v>534</v>
      </c>
    </row>
    <row r="276" spans="2:65" s="14" customFormat="1">
      <c r="B276" s="193"/>
      <c r="D276" s="173" t="s">
        <v>299</v>
      </c>
      <c r="E276" s="194" t="s">
        <v>5</v>
      </c>
      <c r="F276" s="195" t="s">
        <v>311</v>
      </c>
      <c r="H276" s="194" t="s">
        <v>5</v>
      </c>
      <c r="L276" s="193"/>
      <c r="M276" s="196"/>
      <c r="N276" s="197"/>
      <c r="O276" s="197"/>
      <c r="P276" s="197"/>
      <c r="Q276" s="197"/>
      <c r="R276" s="197"/>
      <c r="S276" s="197"/>
      <c r="T276" s="198"/>
      <c r="AT276" s="194" t="s">
        <v>299</v>
      </c>
      <c r="AU276" s="194" t="s">
        <v>85</v>
      </c>
      <c r="AV276" s="14" t="s">
        <v>83</v>
      </c>
      <c r="AW276" s="14" t="s">
        <v>39</v>
      </c>
      <c r="AX276" s="14" t="s">
        <v>76</v>
      </c>
      <c r="AY276" s="194" t="s">
        <v>192</v>
      </c>
    </row>
    <row r="277" spans="2:65" s="12" customFormat="1">
      <c r="B277" s="179"/>
      <c r="D277" s="173" t="s">
        <v>299</v>
      </c>
      <c r="E277" s="180" t="s">
        <v>5</v>
      </c>
      <c r="F277" s="181" t="s">
        <v>535</v>
      </c>
      <c r="H277" s="182">
        <v>24.042999999999999</v>
      </c>
      <c r="L277" s="179"/>
      <c r="M277" s="183"/>
      <c r="N277" s="184"/>
      <c r="O277" s="184"/>
      <c r="P277" s="184"/>
      <c r="Q277" s="184"/>
      <c r="R277" s="184"/>
      <c r="S277" s="184"/>
      <c r="T277" s="185"/>
      <c r="AT277" s="180" t="s">
        <v>299</v>
      </c>
      <c r="AU277" s="180" t="s">
        <v>85</v>
      </c>
      <c r="AV277" s="12" t="s">
        <v>85</v>
      </c>
      <c r="AW277" s="12" t="s">
        <v>39</v>
      </c>
      <c r="AX277" s="12" t="s">
        <v>76</v>
      </c>
      <c r="AY277" s="180" t="s">
        <v>192</v>
      </c>
    </row>
    <row r="278" spans="2:65" s="13" customFormat="1">
      <c r="B278" s="186"/>
      <c r="D278" s="173" t="s">
        <v>299</v>
      </c>
      <c r="E278" s="187" t="s">
        <v>5</v>
      </c>
      <c r="F278" s="188" t="s">
        <v>301</v>
      </c>
      <c r="H278" s="189">
        <v>24.042999999999999</v>
      </c>
      <c r="L278" s="186"/>
      <c r="M278" s="190"/>
      <c r="N278" s="191"/>
      <c r="O278" s="191"/>
      <c r="P278" s="191"/>
      <c r="Q278" s="191"/>
      <c r="R278" s="191"/>
      <c r="S278" s="191"/>
      <c r="T278" s="192"/>
      <c r="AT278" s="187" t="s">
        <v>299</v>
      </c>
      <c r="AU278" s="187" t="s">
        <v>85</v>
      </c>
      <c r="AV278" s="13" t="s">
        <v>211</v>
      </c>
      <c r="AW278" s="13" t="s">
        <v>39</v>
      </c>
      <c r="AX278" s="13" t="s">
        <v>83</v>
      </c>
      <c r="AY278" s="187" t="s">
        <v>192</v>
      </c>
    </row>
    <row r="279" spans="2:65" s="1" customFormat="1" ht="25.5" customHeight="1">
      <c r="B279" s="161"/>
      <c r="C279" s="199" t="s">
        <v>536</v>
      </c>
      <c r="D279" s="199" t="s">
        <v>347</v>
      </c>
      <c r="E279" s="200" t="s">
        <v>529</v>
      </c>
      <c r="F279" s="201" t="s">
        <v>530</v>
      </c>
      <c r="G279" s="202" t="s">
        <v>309</v>
      </c>
      <c r="H279" s="203">
        <v>3.1739999999999999</v>
      </c>
      <c r="I279" s="204"/>
      <c r="J279" s="204">
        <f>ROUND(I279*H279,2)</f>
        <v>0</v>
      </c>
      <c r="K279" s="201" t="s">
        <v>199</v>
      </c>
      <c r="L279" s="205"/>
      <c r="M279" s="206" t="s">
        <v>5</v>
      </c>
      <c r="N279" s="207" t="s">
        <v>47</v>
      </c>
      <c r="O279" s="170">
        <v>0</v>
      </c>
      <c r="P279" s="170">
        <f>O279*H279</f>
        <v>0</v>
      </c>
      <c r="Q279" s="170">
        <v>0.03</v>
      </c>
      <c r="R279" s="170">
        <f>Q279*H279</f>
        <v>9.5219999999999999E-2</v>
      </c>
      <c r="S279" s="170">
        <v>0</v>
      </c>
      <c r="T279" s="171">
        <f>S279*H279</f>
        <v>0</v>
      </c>
      <c r="AR279" s="25" t="s">
        <v>234</v>
      </c>
      <c r="AT279" s="25" t="s">
        <v>347</v>
      </c>
      <c r="AU279" s="25" t="s">
        <v>85</v>
      </c>
      <c r="AY279" s="25" t="s">
        <v>192</v>
      </c>
      <c r="BE279" s="172">
        <f>IF(N279="základní",J279,0)</f>
        <v>0</v>
      </c>
      <c r="BF279" s="172">
        <f>IF(N279="snížená",J279,0)</f>
        <v>0</v>
      </c>
      <c r="BG279" s="172">
        <f>IF(N279="zákl. přenesená",J279,0)</f>
        <v>0</v>
      </c>
      <c r="BH279" s="172">
        <f>IF(N279="sníž. přenesená",J279,0)</f>
        <v>0</v>
      </c>
      <c r="BI279" s="172">
        <f>IF(N279="nulová",J279,0)</f>
        <v>0</v>
      </c>
      <c r="BJ279" s="25" t="s">
        <v>83</v>
      </c>
      <c r="BK279" s="172">
        <f>ROUND(I279*H279,2)</f>
        <v>0</v>
      </c>
      <c r="BL279" s="25" t="s">
        <v>211</v>
      </c>
      <c r="BM279" s="25" t="s">
        <v>537</v>
      </c>
    </row>
    <row r="280" spans="2:65" s="12" customFormat="1">
      <c r="B280" s="179"/>
      <c r="D280" s="173" t="s">
        <v>299</v>
      </c>
      <c r="F280" s="181" t="s">
        <v>538</v>
      </c>
      <c r="H280" s="182">
        <v>3.1739999999999999</v>
      </c>
      <c r="L280" s="179"/>
      <c r="M280" s="183"/>
      <c r="N280" s="184"/>
      <c r="O280" s="184"/>
      <c r="P280" s="184"/>
      <c r="Q280" s="184"/>
      <c r="R280" s="184"/>
      <c r="S280" s="184"/>
      <c r="T280" s="185"/>
      <c r="AT280" s="180" t="s">
        <v>299</v>
      </c>
      <c r="AU280" s="180" t="s">
        <v>85</v>
      </c>
      <c r="AV280" s="12" t="s">
        <v>85</v>
      </c>
      <c r="AW280" s="12" t="s">
        <v>6</v>
      </c>
      <c r="AX280" s="12" t="s">
        <v>83</v>
      </c>
      <c r="AY280" s="180" t="s">
        <v>192</v>
      </c>
    </row>
    <row r="281" spans="2:65" s="1" customFormat="1" ht="25.5" customHeight="1">
      <c r="B281" s="161"/>
      <c r="C281" s="162" t="s">
        <v>539</v>
      </c>
      <c r="D281" s="162" t="s">
        <v>195</v>
      </c>
      <c r="E281" s="163" t="s">
        <v>524</v>
      </c>
      <c r="F281" s="164" t="s">
        <v>525</v>
      </c>
      <c r="G281" s="165" t="s">
        <v>355</v>
      </c>
      <c r="H281" s="166">
        <v>5.742</v>
      </c>
      <c r="I281" s="167"/>
      <c r="J281" s="167">
        <f>ROUND(I281*H281,2)</f>
        <v>0</v>
      </c>
      <c r="K281" s="164" t="s">
        <v>199</v>
      </c>
      <c r="L281" s="40"/>
      <c r="M281" s="168" t="s">
        <v>5</v>
      </c>
      <c r="N281" s="169" t="s">
        <v>47</v>
      </c>
      <c r="O281" s="170">
        <v>1.04</v>
      </c>
      <c r="P281" s="170">
        <f>O281*H281</f>
        <v>5.9716800000000001</v>
      </c>
      <c r="Q281" s="170">
        <v>8.3199999999999993E-3</v>
      </c>
      <c r="R281" s="170">
        <f>Q281*H281</f>
        <v>4.7773439999999993E-2</v>
      </c>
      <c r="S281" s="170">
        <v>0</v>
      </c>
      <c r="T281" s="171">
        <f>S281*H281</f>
        <v>0</v>
      </c>
      <c r="AR281" s="25" t="s">
        <v>211</v>
      </c>
      <c r="AT281" s="25" t="s">
        <v>195</v>
      </c>
      <c r="AU281" s="25" t="s">
        <v>85</v>
      </c>
      <c r="AY281" s="25" t="s">
        <v>192</v>
      </c>
      <c r="BE281" s="172">
        <f>IF(N281="základní",J281,0)</f>
        <v>0</v>
      </c>
      <c r="BF281" s="172">
        <f>IF(N281="snížená",J281,0)</f>
        <v>0</v>
      </c>
      <c r="BG281" s="172">
        <f>IF(N281="zákl. přenesená",J281,0)</f>
        <v>0</v>
      </c>
      <c r="BH281" s="172">
        <f>IF(N281="sníž. přenesená",J281,0)</f>
        <v>0</v>
      </c>
      <c r="BI281" s="172">
        <f>IF(N281="nulová",J281,0)</f>
        <v>0</v>
      </c>
      <c r="BJ281" s="25" t="s">
        <v>83</v>
      </c>
      <c r="BK281" s="172">
        <f>ROUND(I281*H281,2)</f>
        <v>0</v>
      </c>
      <c r="BL281" s="25" t="s">
        <v>211</v>
      </c>
      <c r="BM281" s="25" t="s">
        <v>540</v>
      </c>
    </row>
    <row r="282" spans="2:65" s="14" customFormat="1">
      <c r="B282" s="193"/>
      <c r="D282" s="173" t="s">
        <v>299</v>
      </c>
      <c r="E282" s="194" t="s">
        <v>5</v>
      </c>
      <c r="F282" s="195" t="s">
        <v>311</v>
      </c>
      <c r="H282" s="194" t="s">
        <v>5</v>
      </c>
      <c r="L282" s="193"/>
      <c r="M282" s="196"/>
      <c r="N282" s="197"/>
      <c r="O282" s="197"/>
      <c r="P282" s="197"/>
      <c r="Q282" s="197"/>
      <c r="R282" s="197"/>
      <c r="S282" s="197"/>
      <c r="T282" s="198"/>
      <c r="AT282" s="194" t="s">
        <v>299</v>
      </c>
      <c r="AU282" s="194" t="s">
        <v>85</v>
      </c>
      <c r="AV282" s="14" t="s">
        <v>83</v>
      </c>
      <c r="AW282" s="14" t="s">
        <v>39</v>
      </c>
      <c r="AX282" s="14" t="s">
        <v>76</v>
      </c>
      <c r="AY282" s="194" t="s">
        <v>192</v>
      </c>
    </row>
    <row r="283" spans="2:65" s="12" customFormat="1">
      <c r="B283" s="179"/>
      <c r="D283" s="173" t="s">
        <v>299</v>
      </c>
      <c r="E283" s="180" t="s">
        <v>5</v>
      </c>
      <c r="F283" s="181" t="s">
        <v>541</v>
      </c>
      <c r="H283" s="182">
        <v>5.742</v>
      </c>
      <c r="L283" s="179"/>
      <c r="M283" s="183"/>
      <c r="N283" s="184"/>
      <c r="O283" s="184"/>
      <c r="P283" s="184"/>
      <c r="Q283" s="184"/>
      <c r="R283" s="184"/>
      <c r="S283" s="184"/>
      <c r="T283" s="185"/>
      <c r="AT283" s="180" t="s">
        <v>299</v>
      </c>
      <c r="AU283" s="180" t="s">
        <v>85</v>
      </c>
      <c r="AV283" s="12" t="s">
        <v>85</v>
      </c>
      <c r="AW283" s="12" t="s">
        <v>39</v>
      </c>
      <c r="AX283" s="12" t="s">
        <v>76</v>
      </c>
      <c r="AY283" s="180" t="s">
        <v>192</v>
      </c>
    </row>
    <row r="284" spans="2:65" s="13" customFormat="1">
      <c r="B284" s="186"/>
      <c r="D284" s="173" t="s">
        <v>299</v>
      </c>
      <c r="E284" s="187" t="s">
        <v>5</v>
      </c>
      <c r="F284" s="188" t="s">
        <v>301</v>
      </c>
      <c r="H284" s="189">
        <v>5.742</v>
      </c>
      <c r="L284" s="186"/>
      <c r="M284" s="190"/>
      <c r="N284" s="191"/>
      <c r="O284" s="191"/>
      <c r="P284" s="191"/>
      <c r="Q284" s="191"/>
      <c r="R284" s="191"/>
      <c r="S284" s="191"/>
      <c r="T284" s="192"/>
      <c r="AT284" s="187" t="s">
        <v>299</v>
      </c>
      <c r="AU284" s="187" t="s">
        <v>85</v>
      </c>
      <c r="AV284" s="13" t="s">
        <v>211</v>
      </c>
      <c r="AW284" s="13" t="s">
        <v>39</v>
      </c>
      <c r="AX284" s="13" t="s">
        <v>83</v>
      </c>
      <c r="AY284" s="187" t="s">
        <v>192</v>
      </c>
    </row>
    <row r="285" spans="2:65" s="1" customFormat="1" ht="16.5" customHeight="1">
      <c r="B285" s="161"/>
      <c r="C285" s="199" t="s">
        <v>542</v>
      </c>
      <c r="D285" s="199" t="s">
        <v>347</v>
      </c>
      <c r="E285" s="200" t="s">
        <v>543</v>
      </c>
      <c r="F285" s="201" t="s">
        <v>544</v>
      </c>
      <c r="G285" s="202" t="s">
        <v>355</v>
      </c>
      <c r="H285" s="203">
        <v>6.3159999999999998</v>
      </c>
      <c r="I285" s="204"/>
      <c r="J285" s="204">
        <f>ROUND(I285*H285,2)</f>
        <v>0</v>
      </c>
      <c r="K285" s="201" t="s">
        <v>199</v>
      </c>
      <c r="L285" s="205"/>
      <c r="M285" s="206" t="s">
        <v>5</v>
      </c>
      <c r="N285" s="207" t="s">
        <v>47</v>
      </c>
      <c r="O285" s="170">
        <v>0</v>
      </c>
      <c r="P285" s="170">
        <f>O285*H285</f>
        <v>0</v>
      </c>
      <c r="Q285" s="170">
        <v>2.0400000000000001E-3</v>
      </c>
      <c r="R285" s="170">
        <f>Q285*H285</f>
        <v>1.2884640000000001E-2</v>
      </c>
      <c r="S285" s="170">
        <v>0</v>
      </c>
      <c r="T285" s="171">
        <f>S285*H285</f>
        <v>0</v>
      </c>
      <c r="AR285" s="25" t="s">
        <v>234</v>
      </c>
      <c r="AT285" s="25" t="s">
        <v>347</v>
      </c>
      <c r="AU285" s="25" t="s">
        <v>85</v>
      </c>
      <c r="AY285" s="25" t="s">
        <v>192</v>
      </c>
      <c r="BE285" s="172">
        <f>IF(N285="základní",J285,0)</f>
        <v>0</v>
      </c>
      <c r="BF285" s="172">
        <f>IF(N285="snížená",J285,0)</f>
        <v>0</v>
      </c>
      <c r="BG285" s="172">
        <f>IF(N285="zákl. přenesená",J285,0)</f>
        <v>0</v>
      </c>
      <c r="BH285" s="172">
        <f>IF(N285="sníž. přenesená",J285,0)</f>
        <v>0</v>
      </c>
      <c r="BI285" s="172">
        <f>IF(N285="nulová",J285,0)</f>
        <v>0</v>
      </c>
      <c r="BJ285" s="25" t="s">
        <v>83</v>
      </c>
      <c r="BK285" s="172">
        <f>ROUND(I285*H285,2)</f>
        <v>0</v>
      </c>
      <c r="BL285" s="25" t="s">
        <v>211</v>
      </c>
      <c r="BM285" s="25" t="s">
        <v>545</v>
      </c>
    </row>
    <row r="286" spans="2:65" s="12" customFormat="1">
      <c r="B286" s="179"/>
      <c r="D286" s="173" t="s">
        <v>299</v>
      </c>
      <c r="F286" s="181" t="s">
        <v>546</v>
      </c>
      <c r="H286" s="182">
        <v>6.3159999999999998</v>
      </c>
      <c r="L286" s="179"/>
      <c r="M286" s="183"/>
      <c r="N286" s="184"/>
      <c r="O286" s="184"/>
      <c r="P286" s="184"/>
      <c r="Q286" s="184"/>
      <c r="R286" s="184"/>
      <c r="S286" s="184"/>
      <c r="T286" s="185"/>
      <c r="AT286" s="180" t="s">
        <v>299</v>
      </c>
      <c r="AU286" s="180" t="s">
        <v>85</v>
      </c>
      <c r="AV286" s="12" t="s">
        <v>85</v>
      </c>
      <c r="AW286" s="12" t="s">
        <v>6</v>
      </c>
      <c r="AX286" s="12" t="s">
        <v>83</v>
      </c>
      <c r="AY286" s="180" t="s">
        <v>192</v>
      </c>
    </row>
    <row r="287" spans="2:65" s="1" customFormat="1" ht="25.5" customHeight="1">
      <c r="B287" s="161"/>
      <c r="C287" s="162" t="s">
        <v>547</v>
      </c>
      <c r="D287" s="162" t="s">
        <v>195</v>
      </c>
      <c r="E287" s="163" t="s">
        <v>548</v>
      </c>
      <c r="F287" s="164" t="s">
        <v>549</v>
      </c>
      <c r="G287" s="165" t="s">
        <v>355</v>
      </c>
      <c r="H287" s="166">
        <v>2.6949999999999998</v>
      </c>
      <c r="I287" s="167"/>
      <c r="J287" s="167">
        <f>ROUND(I287*H287,2)</f>
        <v>0</v>
      </c>
      <c r="K287" s="164" t="s">
        <v>199</v>
      </c>
      <c r="L287" s="40"/>
      <c r="M287" s="168" t="s">
        <v>5</v>
      </c>
      <c r="N287" s="169" t="s">
        <v>47</v>
      </c>
      <c r="O287" s="170">
        <v>1.06</v>
      </c>
      <c r="P287" s="170">
        <f>O287*H287</f>
        <v>2.8567</v>
      </c>
      <c r="Q287" s="170">
        <v>8.5000000000000006E-3</v>
      </c>
      <c r="R287" s="170">
        <f>Q287*H287</f>
        <v>2.2907500000000001E-2</v>
      </c>
      <c r="S287" s="170">
        <v>0</v>
      </c>
      <c r="T287" s="171">
        <f>S287*H287</f>
        <v>0</v>
      </c>
      <c r="AR287" s="25" t="s">
        <v>211</v>
      </c>
      <c r="AT287" s="25" t="s">
        <v>195</v>
      </c>
      <c r="AU287" s="25" t="s">
        <v>85</v>
      </c>
      <c r="AY287" s="25" t="s">
        <v>192</v>
      </c>
      <c r="BE287" s="172">
        <f>IF(N287="základní",J287,0)</f>
        <v>0</v>
      </c>
      <c r="BF287" s="172">
        <f>IF(N287="snížená",J287,0)</f>
        <v>0</v>
      </c>
      <c r="BG287" s="172">
        <f>IF(N287="zákl. přenesená",J287,0)</f>
        <v>0</v>
      </c>
      <c r="BH287" s="172">
        <f>IF(N287="sníž. přenesená",J287,0)</f>
        <v>0</v>
      </c>
      <c r="BI287" s="172">
        <f>IF(N287="nulová",J287,0)</f>
        <v>0</v>
      </c>
      <c r="BJ287" s="25" t="s">
        <v>83</v>
      </c>
      <c r="BK287" s="172">
        <f>ROUND(I287*H287,2)</f>
        <v>0</v>
      </c>
      <c r="BL287" s="25" t="s">
        <v>211</v>
      </c>
      <c r="BM287" s="25" t="s">
        <v>550</v>
      </c>
    </row>
    <row r="288" spans="2:65" s="14" customFormat="1">
      <c r="B288" s="193"/>
      <c r="D288" s="173" t="s">
        <v>299</v>
      </c>
      <c r="E288" s="194" t="s">
        <v>5</v>
      </c>
      <c r="F288" s="195" t="s">
        <v>311</v>
      </c>
      <c r="H288" s="194" t="s">
        <v>5</v>
      </c>
      <c r="L288" s="193"/>
      <c r="M288" s="196"/>
      <c r="N288" s="197"/>
      <c r="O288" s="197"/>
      <c r="P288" s="197"/>
      <c r="Q288" s="197"/>
      <c r="R288" s="197"/>
      <c r="S288" s="197"/>
      <c r="T288" s="198"/>
      <c r="AT288" s="194" t="s">
        <v>299</v>
      </c>
      <c r="AU288" s="194" t="s">
        <v>85</v>
      </c>
      <c r="AV288" s="14" t="s">
        <v>83</v>
      </c>
      <c r="AW288" s="14" t="s">
        <v>39</v>
      </c>
      <c r="AX288" s="14" t="s">
        <v>76</v>
      </c>
      <c r="AY288" s="194" t="s">
        <v>192</v>
      </c>
    </row>
    <row r="289" spans="2:65" s="12" customFormat="1">
      <c r="B289" s="179"/>
      <c r="D289" s="173" t="s">
        <v>299</v>
      </c>
      <c r="E289" s="180" t="s">
        <v>5</v>
      </c>
      <c r="F289" s="181" t="s">
        <v>551</v>
      </c>
      <c r="H289" s="182">
        <v>2.6949999999999998</v>
      </c>
      <c r="L289" s="179"/>
      <c r="M289" s="183"/>
      <c r="N289" s="184"/>
      <c r="O289" s="184"/>
      <c r="P289" s="184"/>
      <c r="Q289" s="184"/>
      <c r="R289" s="184"/>
      <c r="S289" s="184"/>
      <c r="T289" s="185"/>
      <c r="AT289" s="180" t="s">
        <v>299</v>
      </c>
      <c r="AU289" s="180" t="s">
        <v>85</v>
      </c>
      <c r="AV289" s="12" t="s">
        <v>85</v>
      </c>
      <c r="AW289" s="12" t="s">
        <v>39</v>
      </c>
      <c r="AX289" s="12" t="s">
        <v>76</v>
      </c>
      <c r="AY289" s="180" t="s">
        <v>192</v>
      </c>
    </row>
    <row r="290" spans="2:65" s="13" customFormat="1">
      <c r="B290" s="186"/>
      <c r="D290" s="173" t="s">
        <v>299</v>
      </c>
      <c r="E290" s="187" t="s">
        <v>5</v>
      </c>
      <c r="F290" s="188" t="s">
        <v>301</v>
      </c>
      <c r="H290" s="189">
        <v>2.6949999999999998</v>
      </c>
      <c r="L290" s="186"/>
      <c r="M290" s="190"/>
      <c r="N290" s="191"/>
      <c r="O290" s="191"/>
      <c r="P290" s="191"/>
      <c r="Q290" s="191"/>
      <c r="R290" s="191"/>
      <c r="S290" s="191"/>
      <c r="T290" s="192"/>
      <c r="AT290" s="187" t="s">
        <v>299</v>
      </c>
      <c r="AU290" s="187" t="s">
        <v>85</v>
      </c>
      <c r="AV290" s="13" t="s">
        <v>211</v>
      </c>
      <c r="AW290" s="13" t="s">
        <v>39</v>
      </c>
      <c r="AX290" s="13" t="s">
        <v>83</v>
      </c>
      <c r="AY290" s="187" t="s">
        <v>192</v>
      </c>
    </row>
    <row r="291" spans="2:65" s="1" customFormat="1" ht="16.5" customHeight="1">
      <c r="B291" s="161"/>
      <c r="C291" s="199" t="s">
        <v>552</v>
      </c>
      <c r="D291" s="199" t="s">
        <v>347</v>
      </c>
      <c r="E291" s="200" t="s">
        <v>553</v>
      </c>
      <c r="F291" s="201" t="s">
        <v>554</v>
      </c>
      <c r="G291" s="202" t="s">
        <v>355</v>
      </c>
      <c r="H291" s="203">
        <v>2.9649999999999999</v>
      </c>
      <c r="I291" s="204"/>
      <c r="J291" s="204">
        <f>ROUND(I291*H291,2)</f>
        <v>0</v>
      </c>
      <c r="K291" s="201" t="s">
        <v>199</v>
      </c>
      <c r="L291" s="205"/>
      <c r="M291" s="206" t="s">
        <v>5</v>
      </c>
      <c r="N291" s="207" t="s">
        <v>47</v>
      </c>
      <c r="O291" s="170">
        <v>0</v>
      </c>
      <c r="P291" s="170">
        <f>O291*H291</f>
        <v>0</v>
      </c>
      <c r="Q291" s="170">
        <v>2.7200000000000002E-3</v>
      </c>
      <c r="R291" s="170">
        <f>Q291*H291</f>
        <v>8.0648000000000004E-3</v>
      </c>
      <c r="S291" s="170">
        <v>0</v>
      </c>
      <c r="T291" s="171">
        <f>S291*H291</f>
        <v>0</v>
      </c>
      <c r="AR291" s="25" t="s">
        <v>234</v>
      </c>
      <c r="AT291" s="25" t="s">
        <v>347</v>
      </c>
      <c r="AU291" s="25" t="s">
        <v>85</v>
      </c>
      <c r="AY291" s="25" t="s">
        <v>192</v>
      </c>
      <c r="BE291" s="172">
        <f>IF(N291="základní",J291,0)</f>
        <v>0</v>
      </c>
      <c r="BF291" s="172">
        <f>IF(N291="snížená",J291,0)</f>
        <v>0</v>
      </c>
      <c r="BG291" s="172">
        <f>IF(N291="zákl. přenesená",J291,0)</f>
        <v>0</v>
      </c>
      <c r="BH291" s="172">
        <f>IF(N291="sníž. přenesená",J291,0)</f>
        <v>0</v>
      </c>
      <c r="BI291" s="172">
        <f>IF(N291="nulová",J291,0)</f>
        <v>0</v>
      </c>
      <c r="BJ291" s="25" t="s">
        <v>83</v>
      </c>
      <c r="BK291" s="172">
        <f>ROUND(I291*H291,2)</f>
        <v>0</v>
      </c>
      <c r="BL291" s="25" t="s">
        <v>211</v>
      </c>
      <c r="BM291" s="25" t="s">
        <v>555</v>
      </c>
    </row>
    <row r="292" spans="2:65" s="12" customFormat="1">
      <c r="B292" s="179"/>
      <c r="D292" s="173" t="s">
        <v>299</v>
      </c>
      <c r="F292" s="181" t="s">
        <v>556</v>
      </c>
      <c r="H292" s="182">
        <v>2.9649999999999999</v>
      </c>
      <c r="L292" s="179"/>
      <c r="M292" s="183"/>
      <c r="N292" s="184"/>
      <c r="O292" s="184"/>
      <c r="P292" s="184"/>
      <c r="Q292" s="184"/>
      <c r="R292" s="184"/>
      <c r="S292" s="184"/>
      <c r="T292" s="185"/>
      <c r="AT292" s="180" t="s">
        <v>299</v>
      </c>
      <c r="AU292" s="180" t="s">
        <v>85</v>
      </c>
      <c r="AV292" s="12" t="s">
        <v>85</v>
      </c>
      <c r="AW292" s="12" t="s">
        <v>6</v>
      </c>
      <c r="AX292" s="12" t="s">
        <v>83</v>
      </c>
      <c r="AY292" s="180" t="s">
        <v>192</v>
      </c>
    </row>
    <row r="293" spans="2:65" s="1" customFormat="1" ht="25.5" customHeight="1">
      <c r="B293" s="161"/>
      <c r="C293" s="162" t="s">
        <v>557</v>
      </c>
      <c r="D293" s="162" t="s">
        <v>195</v>
      </c>
      <c r="E293" s="163" t="s">
        <v>548</v>
      </c>
      <c r="F293" s="164" t="s">
        <v>549</v>
      </c>
      <c r="G293" s="165" t="s">
        <v>355</v>
      </c>
      <c r="H293" s="166">
        <f>H301</f>
        <v>559.55199999999991</v>
      </c>
      <c r="I293" s="167"/>
      <c r="J293" s="167">
        <f>ROUND(I293*H293,2)</f>
        <v>0</v>
      </c>
      <c r="K293" s="164" t="s">
        <v>199</v>
      </c>
      <c r="L293" s="40"/>
      <c r="M293" s="168" t="s">
        <v>5</v>
      </c>
      <c r="N293" s="169" t="s">
        <v>47</v>
      </c>
      <c r="O293" s="170">
        <v>1.06</v>
      </c>
      <c r="P293" s="170">
        <f>O293*H293</f>
        <v>593.12511999999992</v>
      </c>
      <c r="Q293" s="170">
        <v>8.5000000000000006E-3</v>
      </c>
      <c r="R293" s="170">
        <f>Q293*H293</f>
        <v>4.7561919999999995</v>
      </c>
      <c r="S293" s="170">
        <v>0</v>
      </c>
      <c r="T293" s="171">
        <f>S293*H293</f>
        <v>0</v>
      </c>
      <c r="AR293" s="25" t="s">
        <v>211</v>
      </c>
      <c r="AT293" s="25" t="s">
        <v>195</v>
      </c>
      <c r="AU293" s="25" t="s">
        <v>85</v>
      </c>
      <c r="AY293" s="25" t="s">
        <v>192</v>
      </c>
      <c r="BE293" s="172">
        <f>IF(N293="základní",J293,0)</f>
        <v>0</v>
      </c>
      <c r="BF293" s="172">
        <f>IF(N293="snížená",J293,0)</f>
        <v>0</v>
      </c>
      <c r="BG293" s="172">
        <f>IF(N293="zákl. přenesená",J293,0)</f>
        <v>0</v>
      </c>
      <c r="BH293" s="172">
        <f>IF(N293="sníž. přenesená",J293,0)</f>
        <v>0</v>
      </c>
      <c r="BI293" s="172">
        <f>IF(N293="nulová",J293,0)</f>
        <v>0</v>
      </c>
      <c r="BJ293" s="25" t="s">
        <v>83</v>
      </c>
      <c r="BK293" s="172">
        <f>ROUND(I293*H293,2)</f>
        <v>0</v>
      </c>
      <c r="BL293" s="25" t="s">
        <v>211</v>
      </c>
      <c r="BM293" s="25" t="s">
        <v>558</v>
      </c>
    </row>
    <row r="294" spans="2:65" s="14" customFormat="1">
      <c r="B294" s="193"/>
      <c r="D294" s="173" t="s">
        <v>299</v>
      </c>
      <c r="E294" s="194" t="s">
        <v>5</v>
      </c>
      <c r="F294" s="195" t="s">
        <v>311</v>
      </c>
      <c r="H294" s="194" t="s">
        <v>5</v>
      </c>
      <c r="L294" s="193"/>
      <c r="M294" s="196"/>
      <c r="N294" s="197"/>
      <c r="O294" s="197"/>
      <c r="P294" s="197"/>
      <c r="Q294" s="197"/>
      <c r="R294" s="197"/>
      <c r="S294" s="197"/>
      <c r="T294" s="198"/>
      <c r="AT294" s="194" t="s">
        <v>299</v>
      </c>
      <c r="AU294" s="194" t="s">
        <v>85</v>
      </c>
      <c r="AV294" s="14" t="s">
        <v>83</v>
      </c>
      <c r="AW294" s="14" t="s">
        <v>39</v>
      </c>
      <c r="AX294" s="14" t="s">
        <v>76</v>
      </c>
      <c r="AY294" s="194" t="s">
        <v>192</v>
      </c>
    </row>
    <row r="295" spans="2:65" s="14" customFormat="1">
      <c r="B295" s="193"/>
      <c r="D295" s="173" t="s">
        <v>299</v>
      </c>
      <c r="E295" s="194" t="s">
        <v>5</v>
      </c>
      <c r="F295" s="195" t="s">
        <v>559</v>
      </c>
      <c r="H295" s="194" t="s">
        <v>5</v>
      </c>
      <c r="L295" s="193"/>
      <c r="M295" s="196"/>
      <c r="N295" s="197"/>
      <c r="O295" s="197"/>
      <c r="P295" s="197"/>
      <c r="Q295" s="197"/>
      <c r="R295" s="197"/>
      <c r="S295" s="197"/>
      <c r="T295" s="198"/>
      <c r="AT295" s="194" t="s">
        <v>299</v>
      </c>
      <c r="AU295" s="194" t="s">
        <v>85</v>
      </c>
      <c r="AV295" s="14" t="s">
        <v>83</v>
      </c>
      <c r="AW295" s="14" t="s">
        <v>39</v>
      </c>
      <c r="AX295" s="14" t="s">
        <v>76</v>
      </c>
      <c r="AY295" s="194" t="s">
        <v>192</v>
      </c>
    </row>
    <row r="296" spans="2:65" s="12" customFormat="1">
      <c r="B296" s="179"/>
      <c r="D296" s="173" t="s">
        <v>299</v>
      </c>
      <c r="E296" s="180" t="s">
        <v>5</v>
      </c>
      <c r="F296" s="181" t="s">
        <v>1807</v>
      </c>
      <c r="H296" s="182">
        <v>577.29999999999995</v>
      </c>
      <c r="L296" s="179"/>
      <c r="M296" s="183"/>
      <c r="N296" s="184"/>
      <c r="O296" s="184"/>
      <c r="P296" s="184"/>
      <c r="Q296" s="184"/>
      <c r="R296" s="184"/>
      <c r="S296" s="184"/>
      <c r="T296" s="185"/>
      <c r="AT296" s="180" t="s">
        <v>299</v>
      </c>
      <c r="AU296" s="180" t="s">
        <v>85</v>
      </c>
      <c r="AV296" s="12" t="s">
        <v>85</v>
      </c>
      <c r="AW296" s="12" t="s">
        <v>39</v>
      </c>
      <c r="AX296" s="12" t="s">
        <v>76</v>
      </c>
      <c r="AY296" s="180" t="s">
        <v>192</v>
      </c>
    </row>
    <row r="297" spans="2:65" s="12" customFormat="1">
      <c r="B297" s="179"/>
      <c r="D297" s="173" t="s">
        <v>299</v>
      </c>
      <c r="E297" s="180" t="s">
        <v>5</v>
      </c>
      <c r="F297" s="181" t="s">
        <v>1808</v>
      </c>
      <c r="H297" s="182">
        <v>49.125999999999998</v>
      </c>
      <c r="L297" s="179"/>
      <c r="M297" s="183"/>
      <c r="N297" s="184"/>
      <c r="O297" s="184"/>
      <c r="P297" s="184"/>
      <c r="Q297" s="184"/>
      <c r="R297" s="184"/>
      <c r="S297" s="184"/>
      <c r="T297" s="185"/>
      <c r="AT297" s="180" t="s">
        <v>299</v>
      </c>
      <c r="AU297" s="180" t="s">
        <v>85</v>
      </c>
      <c r="AV297" s="12" t="s">
        <v>85</v>
      </c>
      <c r="AW297" s="12" t="s">
        <v>39</v>
      </c>
      <c r="AX297" s="12" t="s">
        <v>76</v>
      </c>
      <c r="AY297" s="180" t="s">
        <v>192</v>
      </c>
    </row>
    <row r="298" spans="2:65" s="12" customFormat="1">
      <c r="B298" s="179"/>
      <c r="D298" s="173"/>
      <c r="E298" s="180"/>
      <c r="F298" s="181" t="s">
        <v>1809</v>
      </c>
      <c r="H298" s="182">
        <v>49.125999999999998</v>
      </c>
      <c r="L298" s="179"/>
      <c r="M298" s="183"/>
      <c r="N298" s="299"/>
      <c r="O298" s="299"/>
      <c r="P298" s="299"/>
      <c r="Q298" s="299"/>
      <c r="R298" s="299"/>
      <c r="S298" s="299"/>
      <c r="T298" s="185"/>
      <c r="AT298" s="180"/>
      <c r="AU298" s="180"/>
      <c r="AY298" s="180"/>
    </row>
    <row r="299" spans="2:65" s="15" customFormat="1">
      <c r="B299" s="208"/>
      <c r="D299" s="173" t="s">
        <v>299</v>
      </c>
      <c r="E299" s="209" t="s">
        <v>5</v>
      </c>
      <c r="F299" s="210" t="s">
        <v>376</v>
      </c>
      <c r="H299" s="211">
        <f>SUM(H296:H298)</f>
        <v>675.55199999999991</v>
      </c>
      <c r="L299" s="208"/>
      <c r="M299" s="212"/>
      <c r="N299" s="213"/>
      <c r="O299" s="213"/>
      <c r="P299" s="213"/>
      <c r="Q299" s="213"/>
      <c r="R299" s="213"/>
      <c r="S299" s="213"/>
      <c r="T299" s="214"/>
      <c r="AT299" s="209" t="s">
        <v>299</v>
      </c>
      <c r="AU299" s="209" t="s">
        <v>85</v>
      </c>
      <c r="AV299" s="15" t="s">
        <v>102</v>
      </c>
      <c r="AW299" s="15" t="s">
        <v>39</v>
      </c>
      <c r="AX299" s="15" t="s">
        <v>76</v>
      </c>
      <c r="AY299" s="209" t="s">
        <v>192</v>
      </c>
    </row>
    <row r="300" spans="2:65" s="12" customFormat="1">
      <c r="B300" s="179"/>
      <c r="D300" s="173" t="s">
        <v>299</v>
      </c>
      <c r="E300" s="180" t="s">
        <v>5</v>
      </c>
      <c r="F300" s="181" t="s">
        <v>1811</v>
      </c>
      <c r="H300" s="182">
        <v>-116</v>
      </c>
      <c r="L300" s="179"/>
      <c r="M300" s="183"/>
      <c r="N300" s="184"/>
      <c r="O300" s="184"/>
      <c r="P300" s="184"/>
      <c r="Q300" s="184"/>
      <c r="R300" s="184"/>
      <c r="S300" s="184"/>
      <c r="T300" s="185"/>
      <c r="AT300" s="180" t="s">
        <v>299</v>
      </c>
      <c r="AU300" s="180" t="s">
        <v>85</v>
      </c>
      <c r="AV300" s="12" t="s">
        <v>85</v>
      </c>
      <c r="AW300" s="12" t="s">
        <v>39</v>
      </c>
      <c r="AX300" s="12" t="s">
        <v>76</v>
      </c>
      <c r="AY300" s="180" t="s">
        <v>192</v>
      </c>
    </row>
    <row r="301" spans="2:65" s="13" customFormat="1">
      <c r="B301" s="186"/>
      <c r="D301" s="173" t="s">
        <v>299</v>
      </c>
      <c r="E301" s="187" t="s">
        <v>5</v>
      </c>
      <c r="F301" s="188" t="s">
        <v>301</v>
      </c>
      <c r="H301" s="189">
        <f>SUM(H299:H300)</f>
        <v>559.55199999999991</v>
      </c>
      <c r="L301" s="186"/>
      <c r="M301" s="190"/>
      <c r="N301" s="191"/>
      <c r="O301" s="191"/>
      <c r="P301" s="191"/>
      <c r="Q301" s="191"/>
      <c r="R301" s="191"/>
      <c r="S301" s="191"/>
      <c r="T301" s="192"/>
      <c r="AT301" s="187" t="s">
        <v>299</v>
      </c>
      <c r="AU301" s="187" t="s">
        <v>85</v>
      </c>
      <c r="AV301" s="13" t="s">
        <v>211</v>
      </c>
      <c r="AW301" s="13" t="s">
        <v>39</v>
      </c>
      <c r="AX301" s="13" t="s">
        <v>83</v>
      </c>
      <c r="AY301" s="187" t="s">
        <v>192</v>
      </c>
    </row>
    <row r="302" spans="2:65" s="1" customFormat="1" ht="16.5" customHeight="1">
      <c r="B302" s="161"/>
      <c r="C302" s="199" t="s">
        <v>560</v>
      </c>
      <c r="D302" s="199" t="s">
        <v>347</v>
      </c>
      <c r="E302" s="200" t="s">
        <v>553</v>
      </c>
      <c r="F302" s="201" t="s">
        <v>554</v>
      </c>
      <c r="G302" s="202" t="s">
        <v>355</v>
      </c>
      <c r="H302" s="203">
        <f>H303</f>
        <v>567.12</v>
      </c>
      <c r="I302" s="204"/>
      <c r="J302" s="204">
        <f>ROUND(I302*H302,2)</f>
        <v>0</v>
      </c>
      <c r="K302" s="201" t="s">
        <v>199</v>
      </c>
      <c r="L302" s="205"/>
      <c r="M302" s="206" t="s">
        <v>5</v>
      </c>
      <c r="N302" s="207" t="s">
        <v>47</v>
      </c>
      <c r="O302" s="170">
        <v>0</v>
      </c>
      <c r="P302" s="170">
        <f>O302*H302</f>
        <v>0</v>
      </c>
      <c r="Q302" s="170">
        <v>2.7200000000000002E-3</v>
      </c>
      <c r="R302" s="170">
        <f>Q302*H302</f>
        <v>1.5425664000000001</v>
      </c>
      <c r="S302" s="170">
        <v>0</v>
      </c>
      <c r="T302" s="171">
        <f>S302*H302</f>
        <v>0</v>
      </c>
      <c r="AR302" s="25" t="s">
        <v>234</v>
      </c>
      <c r="AT302" s="25" t="s">
        <v>347</v>
      </c>
      <c r="AU302" s="25" t="s">
        <v>85</v>
      </c>
      <c r="AY302" s="25" t="s">
        <v>192</v>
      </c>
      <c r="BE302" s="172">
        <f>IF(N302="základní",J302,0)</f>
        <v>0</v>
      </c>
      <c r="BF302" s="172">
        <f>IF(N302="snížená",J302,0)</f>
        <v>0</v>
      </c>
      <c r="BG302" s="172">
        <f>IF(N302="zákl. přenesená",J302,0)</f>
        <v>0</v>
      </c>
      <c r="BH302" s="172">
        <f>IF(N302="sníž. přenesená",J302,0)</f>
        <v>0</v>
      </c>
      <c r="BI302" s="172">
        <f>IF(N302="nulová",J302,0)</f>
        <v>0</v>
      </c>
      <c r="BJ302" s="25" t="s">
        <v>83</v>
      </c>
      <c r="BK302" s="172">
        <f>ROUND(I302*H302,2)</f>
        <v>0</v>
      </c>
      <c r="BL302" s="25" t="s">
        <v>211</v>
      </c>
      <c r="BM302" s="25" t="s">
        <v>561</v>
      </c>
    </row>
    <row r="303" spans="2:65" s="12" customFormat="1">
      <c r="B303" s="179"/>
      <c r="D303" s="173" t="s">
        <v>299</v>
      </c>
      <c r="F303" s="181" t="s">
        <v>1810</v>
      </c>
      <c r="H303" s="182">
        <v>567.12</v>
      </c>
      <c r="L303" s="179"/>
      <c r="M303" s="183"/>
      <c r="N303" s="184"/>
      <c r="O303" s="184"/>
      <c r="P303" s="184"/>
      <c r="Q303" s="184"/>
      <c r="R303" s="184"/>
      <c r="S303" s="184"/>
      <c r="T303" s="185"/>
      <c r="AT303" s="180" t="s">
        <v>299</v>
      </c>
      <c r="AU303" s="180" t="s">
        <v>85</v>
      </c>
      <c r="AV303" s="12" t="s">
        <v>85</v>
      </c>
      <c r="AW303" s="12" t="s">
        <v>6</v>
      </c>
      <c r="AX303" s="12" t="s">
        <v>83</v>
      </c>
      <c r="AY303" s="180" t="s">
        <v>192</v>
      </c>
    </row>
    <row r="304" spans="2:65" s="1" customFormat="1" ht="16.5" customHeight="1">
      <c r="B304" s="161"/>
      <c r="C304" s="162" t="s">
        <v>562</v>
      </c>
      <c r="D304" s="162" t="s">
        <v>195</v>
      </c>
      <c r="E304" s="163" t="s">
        <v>563</v>
      </c>
      <c r="F304" s="164" t="s">
        <v>564</v>
      </c>
      <c r="G304" s="165" t="s">
        <v>355</v>
      </c>
      <c r="H304" s="166">
        <f>H309</f>
        <v>86.850000000000009</v>
      </c>
      <c r="I304" s="167"/>
      <c r="J304" s="167">
        <f>ROUND(I304*H304,2)</f>
        <v>0</v>
      </c>
      <c r="K304" s="164" t="s">
        <v>199</v>
      </c>
      <c r="L304" s="40"/>
      <c r="M304" s="168" t="s">
        <v>5</v>
      </c>
      <c r="N304" s="169" t="s">
        <v>47</v>
      </c>
      <c r="O304" s="170">
        <v>1.08</v>
      </c>
      <c r="P304" s="170">
        <f>O304*H304</f>
        <v>93.798000000000016</v>
      </c>
      <c r="Q304" s="170">
        <v>9.4400000000000005E-3</v>
      </c>
      <c r="R304" s="170">
        <f>Q304*H304</f>
        <v>0.81986400000000015</v>
      </c>
      <c r="S304" s="170">
        <v>0</v>
      </c>
      <c r="T304" s="171">
        <f>S304*H304</f>
        <v>0</v>
      </c>
      <c r="AR304" s="25" t="s">
        <v>211</v>
      </c>
      <c r="AT304" s="25" t="s">
        <v>195</v>
      </c>
      <c r="AU304" s="25" t="s">
        <v>85</v>
      </c>
      <c r="AY304" s="25" t="s">
        <v>192</v>
      </c>
      <c r="BE304" s="172">
        <f>IF(N304="základní",J304,0)</f>
        <v>0</v>
      </c>
      <c r="BF304" s="172">
        <f>IF(N304="snížená",J304,0)</f>
        <v>0</v>
      </c>
      <c r="BG304" s="172">
        <f>IF(N304="zákl. přenesená",J304,0)</f>
        <v>0</v>
      </c>
      <c r="BH304" s="172">
        <f>IF(N304="sníž. přenesená",J304,0)</f>
        <v>0</v>
      </c>
      <c r="BI304" s="172">
        <f>IF(N304="nulová",J304,0)</f>
        <v>0</v>
      </c>
      <c r="BJ304" s="25" t="s">
        <v>83</v>
      </c>
      <c r="BK304" s="172">
        <f>ROUND(I304*H304,2)</f>
        <v>0</v>
      </c>
      <c r="BL304" s="25" t="s">
        <v>211</v>
      </c>
      <c r="BM304" s="25" t="s">
        <v>565</v>
      </c>
    </row>
    <row r="305" spans="2:65" s="14" customFormat="1">
      <c r="B305" s="193"/>
      <c r="D305" s="173" t="s">
        <v>299</v>
      </c>
      <c r="E305" s="194" t="s">
        <v>5</v>
      </c>
      <c r="F305" s="195" t="s">
        <v>311</v>
      </c>
      <c r="H305" s="194" t="s">
        <v>5</v>
      </c>
      <c r="L305" s="193"/>
      <c r="M305" s="196"/>
      <c r="N305" s="197"/>
      <c r="O305" s="197"/>
      <c r="P305" s="197"/>
      <c r="Q305" s="197"/>
      <c r="R305" s="197"/>
      <c r="S305" s="197"/>
      <c r="T305" s="198"/>
      <c r="AT305" s="194" t="s">
        <v>299</v>
      </c>
      <c r="AU305" s="194" t="s">
        <v>85</v>
      </c>
      <c r="AV305" s="14" t="s">
        <v>83</v>
      </c>
      <c r="AW305" s="14" t="s">
        <v>39</v>
      </c>
      <c r="AX305" s="14" t="s">
        <v>76</v>
      </c>
      <c r="AY305" s="194" t="s">
        <v>192</v>
      </c>
    </row>
    <row r="306" spans="2:65" s="14" customFormat="1">
      <c r="B306" s="193"/>
      <c r="D306" s="173" t="s">
        <v>299</v>
      </c>
      <c r="E306" s="194" t="s">
        <v>5</v>
      </c>
      <c r="F306" s="195" t="s">
        <v>559</v>
      </c>
      <c r="H306" s="194" t="s">
        <v>5</v>
      </c>
      <c r="L306" s="193"/>
      <c r="M306" s="196"/>
      <c r="N306" s="197"/>
      <c r="O306" s="197"/>
      <c r="P306" s="197"/>
      <c r="Q306" s="197"/>
      <c r="R306" s="197"/>
      <c r="S306" s="197"/>
      <c r="T306" s="198"/>
      <c r="AT306" s="194" t="s">
        <v>299</v>
      </c>
      <c r="AU306" s="194" t="s">
        <v>85</v>
      </c>
      <c r="AV306" s="14" t="s">
        <v>83</v>
      </c>
      <c r="AW306" s="14" t="s">
        <v>39</v>
      </c>
      <c r="AX306" s="14" t="s">
        <v>76</v>
      </c>
      <c r="AY306" s="194" t="s">
        <v>192</v>
      </c>
    </row>
    <row r="307" spans="2:65" s="12" customFormat="1">
      <c r="B307" s="179"/>
      <c r="D307" s="173" t="s">
        <v>299</v>
      </c>
      <c r="E307" s="180" t="s">
        <v>5</v>
      </c>
      <c r="F307" s="181" t="s">
        <v>1806</v>
      </c>
      <c r="H307" s="182">
        <v>75.150000000000006</v>
      </c>
      <c r="L307" s="179"/>
      <c r="M307" s="183"/>
      <c r="N307" s="184"/>
      <c r="O307" s="184"/>
      <c r="P307" s="184"/>
      <c r="Q307" s="184"/>
      <c r="R307" s="184"/>
      <c r="S307" s="184"/>
      <c r="T307" s="185"/>
      <c r="AT307" s="180" t="s">
        <v>299</v>
      </c>
      <c r="AU307" s="180" t="s">
        <v>85</v>
      </c>
      <c r="AV307" s="12" t="s">
        <v>85</v>
      </c>
      <c r="AW307" s="12" t="s">
        <v>39</v>
      </c>
      <c r="AX307" s="12" t="s">
        <v>76</v>
      </c>
      <c r="AY307" s="180" t="s">
        <v>192</v>
      </c>
    </row>
    <row r="308" spans="2:65" s="12" customFormat="1">
      <c r="B308" s="179"/>
      <c r="D308" s="173" t="s">
        <v>299</v>
      </c>
      <c r="E308" s="180" t="s">
        <v>5</v>
      </c>
      <c r="F308" s="181" t="s">
        <v>566</v>
      </c>
      <c r="H308" s="182">
        <v>11.7</v>
      </c>
      <c r="L308" s="179"/>
      <c r="M308" s="183"/>
      <c r="N308" s="184"/>
      <c r="O308" s="184"/>
      <c r="P308" s="184"/>
      <c r="Q308" s="184"/>
      <c r="R308" s="184"/>
      <c r="S308" s="184"/>
      <c r="T308" s="185"/>
      <c r="AT308" s="180" t="s">
        <v>299</v>
      </c>
      <c r="AU308" s="180" t="s">
        <v>85</v>
      </c>
      <c r="AV308" s="12" t="s">
        <v>85</v>
      </c>
      <c r="AW308" s="12" t="s">
        <v>39</v>
      </c>
      <c r="AX308" s="12" t="s">
        <v>76</v>
      </c>
      <c r="AY308" s="180" t="s">
        <v>192</v>
      </c>
    </row>
    <row r="309" spans="2:65" s="13" customFormat="1">
      <c r="B309" s="186"/>
      <c r="D309" s="173" t="s">
        <v>299</v>
      </c>
      <c r="E309" s="187" t="s">
        <v>5</v>
      </c>
      <c r="F309" s="188" t="s">
        <v>301</v>
      </c>
      <c r="H309" s="189">
        <f>SUM(H307:H308)</f>
        <v>86.850000000000009</v>
      </c>
      <c r="L309" s="186"/>
      <c r="M309" s="190"/>
      <c r="N309" s="191"/>
      <c r="O309" s="191"/>
      <c r="P309" s="191"/>
      <c r="Q309" s="191"/>
      <c r="R309" s="191"/>
      <c r="S309" s="191"/>
      <c r="T309" s="192"/>
      <c r="AT309" s="187" t="s">
        <v>299</v>
      </c>
      <c r="AU309" s="187" t="s">
        <v>85</v>
      </c>
      <c r="AV309" s="13" t="s">
        <v>211</v>
      </c>
      <c r="AW309" s="13" t="s">
        <v>39</v>
      </c>
      <c r="AX309" s="13" t="s">
        <v>83</v>
      </c>
      <c r="AY309" s="187" t="s">
        <v>192</v>
      </c>
    </row>
    <row r="310" spans="2:65" s="1" customFormat="1" ht="16.5" customHeight="1">
      <c r="B310" s="161"/>
      <c r="C310" s="199" t="s">
        <v>567</v>
      </c>
      <c r="D310" s="199" t="s">
        <v>347</v>
      </c>
      <c r="E310" s="200" t="s">
        <v>568</v>
      </c>
      <c r="F310" s="201" t="s">
        <v>569</v>
      </c>
      <c r="G310" s="202" t="s">
        <v>355</v>
      </c>
      <c r="H310" s="203">
        <f>H311</f>
        <v>95.534999999999997</v>
      </c>
      <c r="I310" s="204"/>
      <c r="J310" s="204">
        <f>ROUND(I310*H310,2)</f>
        <v>0</v>
      </c>
      <c r="K310" s="201" t="s">
        <v>199</v>
      </c>
      <c r="L310" s="205"/>
      <c r="M310" s="206" t="s">
        <v>5</v>
      </c>
      <c r="N310" s="207" t="s">
        <v>47</v>
      </c>
      <c r="O310" s="170">
        <v>0</v>
      </c>
      <c r="P310" s="170">
        <f>O310*H310</f>
        <v>0</v>
      </c>
      <c r="Q310" s="170">
        <v>1.7999999999999999E-2</v>
      </c>
      <c r="R310" s="170">
        <f>Q310*H310</f>
        <v>1.7196299999999998</v>
      </c>
      <c r="S310" s="170">
        <v>0</v>
      </c>
      <c r="T310" s="171">
        <f>S310*H310</f>
        <v>0</v>
      </c>
      <c r="AR310" s="25" t="s">
        <v>234</v>
      </c>
      <c r="AT310" s="25" t="s">
        <v>347</v>
      </c>
      <c r="AU310" s="25" t="s">
        <v>85</v>
      </c>
      <c r="AY310" s="25" t="s">
        <v>192</v>
      </c>
      <c r="BE310" s="172">
        <f>IF(N310="základní",J310,0)</f>
        <v>0</v>
      </c>
      <c r="BF310" s="172">
        <f>IF(N310="snížená",J310,0)</f>
        <v>0</v>
      </c>
      <c r="BG310" s="172">
        <f>IF(N310="zákl. přenesená",J310,0)</f>
        <v>0</v>
      </c>
      <c r="BH310" s="172">
        <f>IF(N310="sníž. přenesená",J310,0)</f>
        <v>0</v>
      </c>
      <c r="BI310" s="172">
        <f>IF(N310="nulová",J310,0)</f>
        <v>0</v>
      </c>
      <c r="BJ310" s="25" t="s">
        <v>83</v>
      </c>
      <c r="BK310" s="172">
        <f>ROUND(I310*H310,2)</f>
        <v>0</v>
      </c>
      <c r="BL310" s="25" t="s">
        <v>211</v>
      </c>
      <c r="BM310" s="25" t="s">
        <v>570</v>
      </c>
    </row>
    <row r="311" spans="2:65" s="12" customFormat="1">
      <c r="B311" s="179"/>
      <c r="D311" s="173" t="s">
        <v>299</v>
      </c>
      <c r="F311" s="181" t="s">
        <v>1812</v>
      </c>
      <c r="H311" s="182">
        <v>95.534999999999997</v>
      </c>
      <c r="L311" s="179"/>
      <c r="M311" s="183"/>
      <c r="N311" s="184"/>
      <c r="O311" s="184"/>
      <c r="P311" s="184"/>
      <c r="Q311" s="184"/>
      <c r="R311" s="184"/>
      <c r="S311" s="184"/>
      <c r="T311" s="185"/>
      <c r="AT311" s="180" t="s">
        <v>299</v>
      </c>
      <c r="AU311" s="180" t="s">
        <v>85</v>
      </c>
      <c r="AV311" s="12" t="s">
        <v>85</v>
      </c>
      <c r="AW311" s="12" t="s">
        <v>6</v>
      </c>
      <c r="AX311" s="12" t="s">
        <v>83</v>
      </c>
      <c r="AY311" s="180" t="s">
        <v>192</v>
      </c>
    </row>
    <row r="312" spans="2:65" s="1" customFormat="1" ht="25.5" customHeight="1">
      <c r="B312" s="161"/>
      <c r="C312" s="162" t="s">
        <v>571</v>
      </c>
      <c r="D312" s="162" t="s">
        <v>195</v>
      </c>
      <c r="E312" s="163" t="s">
        <v>572</v>
      </c>
      <c r="F312" s="164" t="s">
        <v>573</v>
      </c>
      <c r="G312" s="165" t="s">
        <v>355</v>
      </c>
      <c r="H312" s="166">
        <f>H314</f>
        <v>592.30200000000002</v>
      </c>
      <c r="I312" s="167"/>
      <c r="J312" s="167">
        <f>ROUND(I312*H312,2)</f>
        <v>0</v>
      </c>
      <c r="K312" s="164" t="s">
        <v>199</v>
      </c>
      <c r="L312" s="40"/>
      <c r="M312" s="168" t="s">
        <v>5</v>
      </c>
      <c r="N312" s="169" t="s">
        <v>47</v>
      </c>
      <c r="O312" s="170">
        <v>8.0000000000000002E-3</v>
      </c>
      <c r="P312" s="170">
        <f>O312*H312</f>
        <v>4.738416</v>
      </c>
      <c r="Q312" s="170">
        <v>6.0000000000000002E-5</v>
      </c>
      <c r="R312" s="170">
        <f>Q312*H312</f>
        <v>3.5538119999999999E-2</v>
      </c>
      <c r="S312" s="170">
        <v>0</v>
      </c>
      <c r="T312" s="171">
        <f>S312*H312</f>
        <v>0</v>
      </c>
      <c r="AR312" s="25" t="s">
        <v>211</v>
      </c>
      <c r="AT312" s="25" t="s">
        <v>195</v>
      </c>
      <c r="AU312" s="25" t="s">
        <v>85</v>
      </c>
      <c r="AY312" s="25" t="s">
        <v>192</v>
      </c>
      <c r="BE312" s="172">
        <f>IF(N312="základní",J312,0)</f>
        <v>0</v>
      </c>
      <c r="BF312" s="172">
        <f>IF(N312="snížená",J312,0)</f>
        <v>0</v>
      </c>
      <c r="BG312" s="172">
        <f>IF(N312="zákl. přenesená",J312,0)</f>
        <v>0</v>
      </c>
      <c r="BH312" s="172">
        <f>IF(N312="sníž. přenesená",J312,0)</f>
        <v>0</v>
      </c>
      <c r="BI312" s="172">
        <f>IF(N312="nulová",J312,0)</f>
        <v>0</v>
      </c>
      <c r="BJ312" s="25" t="s">
        <v>83</v>
      </c>
      <c r="BK312" s="172">
        <f>ROUND(I312*H312,2)</f>
        <v>0</v>
      </c>
      <c r="BL312" s="25" t="s">
        <v>211</v>
      </c>
      <c r="BM312" s="25" t="s">
        <v>574</v>
      </c>
    </row>
    <row r="313" spans="2:65" s="12" customFormat="1">
      <c r="B313" s="179"/>
      <c r="D313" s="173" t="s">
        <v>299</v>
      </c>
      <c r="E313" s="180" t="s">
        <v>5</v>
      </c>
      <c r="F313" s="181" t="s">
        <v>1813</v>
      </c>
      <c r="H313" s="182">
        <v>592.30200000000002</v>
      </c>
      <c r="L313" s="179"/>
      <c r="M313" s="183"/>
      <c r="N313" s="184"/>
      <c r="O313" s="184"/>
      <c r="P313" s="184"/>
      <c r="Q313" s="184"/>
      <c r="R313" s="184"/>
      <c r="S313" s="184"/>
      <c r="T313" s="185"/>
      <c r="AT313" s="180" t="s">
        <v>299</v>
      </c>
      <c r="AU313" s="180" t="s">
        <v>85</v>
      </c>
      <c r="AV313" s="12" t="s">
        <v>85</v>
      </c>
      <c r="AW313" s="12" t="s">
        <v>39</v>
      </c>
      <c r="AX313" s="12" t="s">
        <v>76</v>
      </c>
      <c r="AY313" s="180" t="s">
        <v>192</v>
      </c>
    </row>
    <row r="314" spans="2:65" s="13" customFormat="1">
      <c r="B314" s="186"/>
      <c r="D314" s="173" t="s">
        <v>299</v>
      </c>
      <c r="E314" s="187" t="s">
        <v>5</v>
      </c>
      <c r="F314" s="188" t="s">
        <v>301</v>
      </c>
      <c r="H314" s="189">
        <f>H313</f>
        <v>592.30200000000002</v>
      </c>
      <c r="L314" s="186"/>
      <c r="M314" s="190"/>
      <c r="N314" s="191"/>
      <c r="O314" s="191"/>
      <c r="P314" s="191"/>
      <c r="Q314" s="191"/>
      <c r="R314" s="191"/>
      <c r="S314" s="191"/>
      <c r="T314" s="192"/>
      <c r="AT314" s="187" t="s">
        <v>299</v>
      </c>
      <c r="AU314" s="187" t="s">
        <v>85</v>
      </c>
      <c r="AV314" s="13" t="s">
        <v>211</v>
      </c>
      <c r="AW314" s="13" t="s">
        <v>39</v>
      </c>
      <c r="AX314" s="13" t="s">
        <v>83</v>
      </c>
      <c r="AY314" s="187" t="s">
        <v>192</v>
      </c>
    </row>
    <row r="315" spans="2:65" s="1" customFormat="1" ht="25.5" customHeight="1">
      <c r="B315" s="161"/>
      <c r="C315" s="162" t="s">
        <v>575</v>
      </c>
      <c r="D315" s="162" t="s">
        <v>195</v>
      </c>
      <c r="E315" s="163" t="s">
        <v>576</v>
      </c>
      <c r="F315" s="164" t="s">
        <v>577</v>
      </c>
      <c r="G315" s="165" t="s">
        <v>355</v>
      </c>
      <c r="H315" s="166">
        <f>H304</f>
        <v>86.850000000000009</v>
      </c>
      <c r="I315" s="167"/>
      <c r="J315" s="167">
        <f>ROUND(I315*H315,2)</f>
        <v>0</v>
      </c>
      <c r="K315" s="164" t="s">
        <v>199</v>
      </c>
      <c r="L315" s="40"/>
      <c r="M315" s="168" t="s">
        <v>5</v>
      </c>
      <c r="N315" s="169" t="s">
        <v>47</v>
      </c>
      <c r="O315" s="170">
        <v>8.0000000000000002E-3</v>
      </c>
      <c r="P315" s="170">
        <f>O315*H315</f>
        <v>0.69480000000000008</v>
      </c>
      <c r="Q315" s="170">
        <v>6.0000000000000002E-5</v>
      </c>
      <c r="R315" s="170">
        <f>Q315*H315</f>
        <v>5.2110000000000004E-3</v>
      </c>
      <c r="S315" s="170">
        <v>0</v>
      </c>
      <c r="T315" s="171">
        <f>S315*H315</f>
        <v>0</v>
      </c>
      <c r="AR315" s="25" t="s">
        <v>211</v>
      </c>
      <c r="AT315" s="25" t="s">
        <v>195</v>
      </c>
      <c r="AU315" s="25" t="s">
        <v>85</v>
      </c>
      <c r="AY315" s="25" t="s">
        <v>192</v>
      </c>
      <c r="BE315" s="172">
        <f>IF(N315="základní",J315,0)</f>
        <v>0</v>
      </c>
      <c r="BF315" s="172">
        <f>IF(N315="snížená",J315,0)</f>
        <v>0</v>
      </c>
      <c r="BG315" s="172">
        <f>IF(N315="zákl. přenesená",J315,0)</f>
        <v>0</v>
      </c>
      <c r="BH315" s="172">
        <f>IF(N315="sníž. přenesená",J315,0)</f>
        <v>0</v>
      </c>
      <c r="BI315" s="172">
        <f>IF(N315="nulová",J315,0)</f>
        <v>0</v>
      </c>
      <c r="BJ315" s="25" t="s">
        <v>83</v>
      </c>
      <c r="BK315" s="172">
        <f>ROUND(I315*H315,2)</f>
        <v>0</v>
      </c>
      <c r="BL315" s="25" t="s">
        <v>211</v>
      </c>
      <c r="BM315" s="25" t="s">
        <v>578</v>
      </c>
    </row>
    <row r="316" spans="2:65" s="1" customFormat="1" ht="16.5" customHeight="1">
      <c r="B316" s="161"/>
      <c r="C316" s="162" t="s">
        <v>579</v>
      </c>
      <c r="D316" s="162" t="s">
        <v>195</v>
      </c>
      <c r="E316" s="163" t="s">
        <v>580</v>
      </c>
      <c r="F316" s="164" t="s">
        <v>581</v>
      </c>
      <c r="G316" s="165" t="s">
        <v>355</v>
      </c>
      <c r="H316" s="166">
        <f>H322</f>
        <v>739.18799999999999</v>
      </c>
      <c r="I316" s="167"/>
      <c r="J316" s="167">
        <f>ROUND(I316*H316,2)</f>
        <v>0</v>
      </c>
      <c r="K316" s="164" t="s">
        <v>485</v>
      </c>
      <c r="L316" s="40"/>
      <c r="M316" s="168" t="s">
        <v>5</v>
      </c>
      <c r="N316" s="169" t="s">
        <v>47</v>
      </c>
      <c r="O316" s="170">
        <v>0</v>
      </c>
      <c r="P316" s="170">
        <f>O316*H316</f>
        <v>0</v>
      </c>
      <c r="Q316" s="170">
        <v>0</v>
      </c>
      <c r="R316" s="170">
        <f>Q316*H316</f>
        <v>0</v>
      </c>
      <c r="S316" s="170">
        <v>0</v>
      </c>
      <c r="T316" s="171">
        <f>S316*H316</f>
        <v>0</v>
      </c>
      <c r="AR316" s="25" t="s">
        <v>211</v>
      </c>
      <c r="AT316" s="25" t="s">
        <v>195</v>
      </c>
      <c r="AU316" s="25" t="s">
        <v>85</v>
      </c>
      <c r="AY316" s="25" t="s">
        <v>192</v>
      </c>
      <c r="BE316" s="172">
        <f>IF(N316="základní",J316,0)</f>
        <v>0</v>
      </c>
      <c r="BF316" s="172">
        <f>IF(N316="snížená",J316,0)</f>
        <v>0</v>
      </c>
      <c r="BG316" s="172">
        <f>IF(N316="zákl. přenesená",J316,0)</f>
        <v>0</v>
      </c>
      <c r="BH316" s="172">
        <f>IF(N316="sníž. přenesená",J316,0)</f>
        <v>0</v>
      </c>
      <c r="BI316" s="172">
        <f>IF(N316="nulová",J316,0)</f>
        <v>0</v>
      </c>
      <c r="BJ316" s="25" t="s">
        <v>83</v>
      </c>
      <c r="BK316" s="172">
        <f>ROUND(I316*H316,2)</f>
        <v>0</v>
      </c>
      <c r="BL316" s="25" t="s">
        <v>211</v>
      </c>
      <c r="BM316" s="25" t="s">
        <v>582</v>
      </c>
    </row>
    <row r="317" spans="2:65" s="14" customFormat="1" ht="24">
      <c r="B317" s="193"/>
      <c r="D317" s="173" t="s">
        <v>299</v>
      </c>
      <c r="E317" s="194" t="s">
        <v>5</v>
      </c>
      <c r="F317" s="195" t="s">
        <v>583</v>
      </c>
      <c r="H317" s="194" t="s">
        <v>5</v>
      </c>
      <c r="L317" s="193"/>
      <c r="M317" s="196"/>
      <c r="N317" s="197"/>
      <c r="O317" s="197"/>
      <c r="P317" s="197"/>
      <c r="Q317" s="197"/>
      <c r="R317" s="197"/>
      <c r="S317" s="197"/>
      <c r="T317" s="198"/>
      <c r="AT317" s="194" t="s">
        <v>299</v>
      </c>
      <c r="AU317" s="194" t="s">
        <v>85</v>
      </c>
      <c r="AV317" s="14" t="s">
        <v>83</v>
      </c>
      <c r="AW317" s="14" t="s">
        <v>39</v>
      </c>
      <c r="AX317" s="14" t="s">
        <v>76</v>
      </c>
      <c r="AY317" s="194" t="s">
        <v>192</v>
      </c>
    </row>
    <row r="318" spans="2:65" s="14" customFormat="1">
      <c r="B318" s="193"/>
      <c r="D318" s="173" t="s">
        <v>299</v>
      </c>
      <c r="E318" s="194" t="s">
        <v>5</v>
      </c>
      <c r="F318" s="195" t="s">
        <v>584</v>
      </c>
      <c r="H318" s="194" t="s">
        <v>5</v>
      </c>
      <c r="L318" s="193"/>
      <c r="M318" s="196"/>
      <c r="N318" s="197"/>
      <c r="O318" s="197"/>
      <c r="P318" s="197"/>
      <c r="Q318" s="197"/>
      <c r="R318" s="197"/>
      <c r="S318" s="197"/>
      <c r="T318" s="198"/>
      <c r="AT318" s="194" t="s">
        <v>299</v>
      </c>
      <c r="AU318" s="194" t="s">
        <v>85</v>
      </c>
      <c r="AV318" s="14" t="s">
        <v>83</v>
      </c>
      <c r="AW318" s="14" t="s">
        <v>39</v>
      </c>
      <c r="AX318" s="14" t="s">
        <v>76</v>
      </c>
      <c r="AY318" s="194" t="s">
        <v>192</v>
      </c>
    </row>
    <row r="319" spans="2:65" s="14" customFormat="1">
      <c r="B319" s="193"/>
      <c r="D319" s="173" t="s">
        <v>299</v>
      </c>
      <c r="E319" s="194" t="s">
        <v>5</v>
      </c>
      <c r="F319" s="195" t="s">
        <v>585</v>
      </c>
      <c r="H319" s="194" t="s">
        <v>5</v>
      </c>
      <c r="L319" s="193"/>
      <c r="M319" s="196"/>
      <c r="N319" s="197"/>
      <c r="O319" s="197"/>
      <c r="P319" s="197"/>
      <c r="Q319" s="197"/>
      <c r="R319" s="197"/>
      <c r="S319" s="197"/>
      <c r="T319" s="198"/>
      <c r="AT319" s="194" t="s">
        <v>299</v>
      </c>
      <c r="AU319" s="194" t="s">
        <v>85</v>
      </c>
      <c r="AV319" s="14" t="s">
        <v>83</v>
      </c>
      <c r="AW319" s="14" t="s">
        <v>39</v>
      </c>
      <c r="AX319" s="14" t="s">
        <v>76</v>
      </c>
      <c r="AY319" s="194" t="s">
        <v>192</v>
      </c>
    </row>
    <row r="320" spans="2:65" s="14" customFormat="1">
      <c r="B320" s="193"/>
      <c r="D320" s="173" t="s">
        <v>299</v>
      </c>
      <c r="E320" s="194" t="s">
        <v>5</v>
      </c>
      <c r="F320" s="195" t="s">
        <v>586</v>
      </c>
      <c r="H320" s="194" t="s">
        <v>5</v>
      </c>
      <c r="L320" s="193"/>
      <c r="M320" s="196"/>
      <c r="N320" s="197"/>
      <c r="O320" s="197"/>
      <c r="P320" s="197"/>
      <c r="Q320" s="197"/>
      <c r="R320" s="197"/>
      <c r="S320" s="197"/>
      <c r="T320" s="198"/>
      <c r="AT320" s="194" t="s">
        <v>299</v>
      </c>
      <c r="AU320" s="194" t="s">
        <v>85</v>
      </c>
      <c r="AV320" s="14" t="s">
        <v>83</v>
      </c>
      <c r="AW320" s="14" t="s">
        <v>39</v>
      </c>
      <c r="AX320" s="14" t="s">
        <v>76</v>
      </c>
      <c r="AY320" s="194" t="s">
        <v>192</v>
      </c>
    </row>
    <row r="321" spans="2:65" s="12" customFormat="1">
      <c r="B321" s="179"/>
      <c r="D321" s="173" t="s">
        <v>299</v>
      </c>
      <c r="E321" s="180" t="s">
        <v>5</v>
      </c>
      <c r="F321" s="181" t="s">
        <v>1814</v>
      </c>
      <c r="H321" s="182">
        <v>739.18799999999999</v>
      </c>
      <c r="L321" s="179"/>
      <c r="M321" s="183"/>
      <c r="N321" s="184"/>
      <c r="O321" s="184"/>
      <c r="P321" s="184"/>
      <c r="Q321" s="184"/>
      <c r="R321" s="184"/>
      <c r="S321" s="184"/>
      <c r="T321" s="185"/>
      <c r="AT321" s="180" t="s">
        <v>299</v>
      </c>
      <c r="AU321" s="180" t="s">
        <v>85</v>
      </c>
      <c r="AV321" s="12" t="s">
        <v>85</v>
      </c>
      <c r="AW321" s="12" t="s">
        <v>39</v>
      </c>
      <c r="AX321" s="12" t="s">
        <v>76</v>
      </c>
      <c r="AY321" s="180" t="s">
        <v>192</v>
      </c>
    </row>
    <row r="322" spans="2:65" s="13" customFormat="1">
      <c r="B322" s="186"/>
      <c r="D322" s="173" t="s">
        <v>299</v>
      </c>
      <c r="E322" s="187" t="s">
        <v>5</v>
      </c>
      <c r="F322" s="188" t="s">
        <v>301</v>
      </c>
      <c r="H322" s="189">
        <f>H321</f>
        <v>739.18799999999999</v>
      </c>
      <c r="L322" s="186"/>
      <c r="M322" s="190"/>
      <c r="N322" s="191"/>
      <c r="O322" s="191"/>
      <c r="P322" s="191"/>
      <c r="Q322" s="191"/>
      <c r="R322" s="191"/>
      <c r="S322" s="191"/>
      <c r="T322" s="192"/>
      <c r="AT322" s="187" t="s">
        <v>299</v>
      </c>
      <c r="AU322" s="187" t="s">
        <v>85</v>
      </c>
      <c r="AV322" s="13" t="s">
        <v>211</v>
      </c>
      <c r="AW322" s="13" t="s">
        <v>39</v>
      </c>
      <c r="AX322" s="13" t="s">
        <v>83</v>
      </c>
      <c r="AY322" s="187" t="s">
        <v>192</v>
      </c>
    </row>
    <row r="323" spans="2:65" s="1" customFormat="1" ht="25.5" customHeight="1">
      <c r="B323" s="161"/>
      <c r="C323" s="162" t="s">
        <v>587</v>
      </c>
      <c r="D323" s="162" t="s">
        <v>195</v>
      </c>
      <c r="E323" s="163" t="s">
        <v>588</v>
      </c>
      <c r="F323" s="164" t="s">
        <v>589</v>
      </c>
      <c r="G323" s="165" t="s">
        <v>355</v>
      </c>
      <c r="H323" s="166">
        <v>91.8</v>
      </c>
      <c r="I323" s="167"/>
      <c r="J323" s="167">
        <f>ROUND(I323*H323,2)</f>
        <v>0</v>
      </c>
      <c r="K323" s="164" t="s">
        <v>199</v>
      </c>
      <c r="L323" s="40"/>
      <c r="M323" s="168" t="s">
        <v>5</v>
      </c>
      <c r="N323" s="169" t="s">
        <v>47</v>
      </c>
      <c r="O323" s="170">
        <v>0.28499999999999998</v>
      </c>
      <c r="P323" s="170">
        <f>O323*H323</f>
        <v>26.162999999999997</v>
      </c>
      <c r="Q323" s="170">
        <v>3.48E-3</v>
      </c>
      <c r="R323" s="170">
        <f>Q323*H323</f>
        <v>0.31946399999999997</v>
      </c>
      <c r="S323" s="170">
        <v>0</v>
      </c>
      <c r="T323" s="171">
        <f>S323*H323</f>
        <v>0</v>
      </c>
      <c r="AR323" s="25" t="s">
        <v>211</v>
      </c>
      <c r="AT323" s="25" t="s">
        <v>195</v>
      </c>
      <c r="AU323" s="25" t="s">
        <v>85</v>
      </c>
      <c r="AY323" s="25" t="s">
        <v>192</v>
      </c>
      <c r="BE323" s="172">
        <f>IF(N323="základní",J323,0)</f>
        <v>0</v>
      </c>
      <c r="BF323" s="172">
        <f>IF(N323="snížená",J323,0)</f>
        <v>0</v>
      </c>
      <c r="BG323" s="172">
        <f>IF(N323="zákl. přenesená",J323,0)</f>
        <v>0</v>
      </c>
      <c r="BH323" s="172">
        <f>IF(N323="sníž. přenesená",J323,0)</f>
        <v>0</v>
      </c>
      <c r="BI323" s="172">
        <f>IF(N323="nulová",J323,0)</f>
        <v>0</v>
      </c>
      <c r="BJ323" s="25" t="s">
        <v>83</v>
      </c>
      <c r="BK323" s="172">
        <f>ROUND(I323*H323,2)</f>
        <v>0</v>
      </c>
      <c r="BL323" s="25" t="s">
        <v>211</v>
      </c>
      <c r="BM323" s="25" t="s">
        <v>590</v>
      </c>
    </row>
    <row r="324" spans="2:65" s="1" customFormat="1" ht="25.5" customHeight="1">
      <c r="B324" s="161"/>
      <c r="C324" s="162" t="s">
        <v>402</v>
      </c>
      <c r="D324" s="162" t="s">
        <v>195</v>
      </c>
      <c r="E324" s="163" t="s">
        <v>591</v>
      </c>
      <c r="F324" s="164" t="s">
        <v>592</v>
      </c>
      <c r="G324" s="165" t="s">
        <v>355</v>
      </c>
      <c r="H324" s="166">
        <v>40.042999999999999</v>
      </c>
      <c r="I324" s="167"/>
      <c r="J324" s="167">
        <f>ROUND(I324*H324,2)</f>
        <v>0</v>
      </c>
      <c r="K324" s="164" t="s">
        <v>199</v>
      </c>
      <c r="L324" s="40"/>
      <c r="M324" s="168" t="s">
        <v>5</v>
      </c>
      <c r="N324" s="169" t="s">
        <v>47</v>
      </c>
      <c r="O324" s="170">
        <v>0.29399999999999998</v>
      </c>
      <c r="P324" s="170">
        <f>O324*H324</f>
        <v>11.772641999999999</v>
      </c>
      <c r="Q324" s="170">
        <v>6.28E-3</v>
      </c>
      <c r="R324" s="170">
        <f>Q324*H324</f>
        <v>0.25147004000000001</v>
      </c>
      <c r="S324" s="170">
        <v>0</v>
      </c>
      <c r="T324" s="171">
        <f>S324*H324</f>
        <v>0</v>
      </c>
      <c r="AR324" s="25" t="s">
        <v>211</v>
      </c>
      <c r="AT324" s="25" t="s">
        <v>195</v>
      </c>
      <c r="AU324" s="25" t="s">
        <v>85</v>
      </c>
      <c r="AY324" s="25" t="s">
        <v>192</v>
      </c>
      <c r="BE324" s="172">
        <f>IF(N324="základní",J324,0)</f>
        <v>0</v>
      </c>
      <c r="BF324" s="172">
        <f>IF(N324="snížená",J324,0)</f>
        <v>0</v>
      </c>
      <c r="BG324" s="172">
        <f>IF(N324="zákl. přenesená",J324,0)</f>
        <v>0</v>
      </c>
      <c r="BH324" s="172">
        <f>IF(N324="sníž. přenesená",J324,0)</f>
        <v>0</v>
      </c>
      <c r="BI324" s="172">
        <f>IF(N324="nulová",J324,0)</f>
        <v>0</v>
      </c>
      <c r="BJ324" s="25" t="s">
        <v>83</v>
      </c>
      <c r="BK324" s="172">
        <f>ROUND(I324*H324,2)</f>
        <v>0</v>
      </c>
      <c r="BL324" s="25" t="s">
        <v>211</v>
      </c>
      <c r="BM324" s="25" t="s">
        <v>593</v>
      </c>
    </row>
    <row r="325" spans="2:65" s="1" customFormat="1" ht="25.5" customHeight="1">
      <c r="B325" s="161"/>
      <c r="C325" s="162" t="s">
        <v>594</v>
      </c>
      <c r="D325" s="162" t="s">
        <v>195</v>
      </c>
      <c r="E325" s="163" t="s">
        <v>595</v>
      </c>
      <c r="F325" s="164" t="s">
        <v>596</v>
      </c>
      <c r="G325" s="165" t="s">
        <v>355</v>
      </c>
      <c r="H325" s="166">
        <v>719.02599999999995</v>
      </c>
      <c r="I325" s="167"/>
      <c r="J325" s="167">
        <f>ROUND(I325*H325,2)</f>
        <v>0</v>
      </c>
      <c r="K325" s="164" t="s">
        <v>199</v>
      </c>
      <c r="L325" s="40"/>
      <c r="M325" s="168" t="s">
        <v>5</v>
      </c>
      <c r="N325" s="169" t="s">
        <v>47</v>
      </c>
      <c r="O325" s="170">
        <v>0.245</v>
      </c>
      <c r="P325" s="170">
        <f>O325*H325</f>
        <v>176.16136999999998</v>
      </c>
      <c r="Q325" s="170">
        <v>3.48E-3</v>
      </c>
      <c r="R325" s="170">
        <f>Q325*H325</f>
        <v>2.50221048</v>
      </c>
      <c r="S325" s="170">
        <v>0</v>
      </c>
      <c r="T325" s="171">
        <f>S325*H325</f>
        <v>0</v>
      </c>
      <c r="AR325" s="25" t="s">
        <v>211</v>
      </c>
      <c r="AT325" s="25" t="s">
        <v>195</v>
      </c>
      <c r="AU325" s="25" t="s">
        <v>85</v>
      </c>
      <c r="AY325" s="25" t="s">
        <v>192</v>
      </c>
      <c r="BE325" s="172">
        <f>IF(N325="základní",J325,0)</f>
        <v>0</v>
      </c>
      <c r="BF325" s="172">
        <f>IF(N325="snížená",J325,0)</f>
        <v>0</v>
      </c>
      <c r="BG325" s="172">
        <f>IF(N325="zákl. přenesená",J325,0)</f>
        <v>0</v>
      </c>
      <c r="BH325" s="172">
        <f>IF(N325="sníž. přenesená",J325,0)</f>
        <v>0</v>
      </c>
      <c r="BI325" s="172">
        <f>IF(N325="nulová",J325,0)</f>
        <v>0</v>
      </c>
      <c r="BJ325" s="25" t="s">
        <v>83</v>
      </c>
      <c r="BK325" s="172">
        <f>ROUND(I325*H325,2)</f>
        <v>0</v>
      </c>
      <c r="BL325" s="25" t="s">
        <v>211</v>
      </c>
      <c r="BM325" s="25" t="s">
        <v>597</v>
      </c>
    </row>
    <row r="326" spans="2:65" s="12" customFormat="1">
      <c r="B326" s="179"/>
      <c r="D326" s="173" t="s">
        <v>299</v>
      </c>
      <c r="E326" s="180" t="s">
        <v>5</v>
      </c>
      <c r="F326" s="181" t="s">
        <v>598</v>
      </c>
      <c r="H326" s="182">
        <v>719.02599999999995</v>
      </c>
      <c r="L326" s="179"/>
      <c r="M326" s="183"/>
      <c r="N326" s="184"/>
      <c r="O326" s="184"/>
      <c r="P326" s="184"/>
      <c r="Q326" s="184"/>
      <c r="R326" s="184"/>
      <c r="S326" s="184"/>
      <c r="T326" s="185"/>
      <c r="AT326" s="180" t="s">
        <v>299</v>
      </c>
      <c r="AU326" s="180" t="s">
        <v>85</v>
      </c>
      <c r="AV326" s="12" t="s">
        <v>85</v>
      </c>
      <c r="AW326" s="12" t="s">
        <v>39</v>
      </c>
      <c r="AX326" s="12" t="s">
        <v>76</v>
      </c>
      <c r="AY326" s="180" t="s">
        <v>192</v>
      </c>
    </row>
    <row r="327" spans="2:65" s="13" customFormat="1">
      <c r="B327" s="186"/>
      <c r="D327" s="173" t="s">
        <v>299</v>
      </c>
      <c r="E327" s="187" t="s">
        <v>5</v>
      </c>
      <c r="F327" s="188" t="s">
        <v>301</v>
      </c>
      <c r="H327" s="189">
        <v>719.02599999999995</v>
      </c>
      <c r="L327" s="186"/>
      <c r="M327" s="190"/>
      <c r="N327" s="191"/>
      <c r="O327" s="191"/>
      <c r="P327" s="191"/>
      <c r="Q327" s="191"/>
      <c r="R327" s="191"/>
      <c r="S327" s="191"/>
      <c r="T327" s="192"/>
      <c r="AT327" s="187" t="s">
        <v>299</v>
      </c>
      <c r="AU327" s="187" t="s">
        <v>85</v>
      </c>
      <c r="AV327" s="13" t="s">
        <v>211</v>
      </c>
      <c r="AW327" s="13" t="s">
        <v>39</v>
      </c>
      <c r="AX327" s="13" t="s">
        <v>83</v>
      </c>
      <c r="AY327" s="187" t="s">
        <v>192</v>
      </c>
    </row>
    <row r="328" spans="2:65" s="1" customFormat="1" ht="16.5" customHeight="1">
      <c r="B328" s="161"/>
      <c r="C328" s="162" t="s">
        <v>599</v>
      </c>
      <c r="D328" s="162" t="s">
        <v>195</v>
      </c>
      <c r="E328" s="163" t="s">
        <v>600</v>
      </c>
      <c r="F328" s="164" t="s">
        <v>601</v>
      </c>
      <c r="G328" s="165" t="s">
        <v>355</v>
      </c>
      <c r="H328" s="166">
        <v>119.54</v>
      </c>
      <c r="I328" s="167"/>
      <c r="J328" s="167">
        <f>ROUND(I328*H328,2)</f>
        <v>0</v>
      </c>
      <c r="K328" s="164" t="s">
        <v>199</v>
      </c>
      <c r="L328" s="40"/>
      <c r="M328" s="168" t="s">
        <v>5</v>
      </c>
      <c r="N328" s="169" t="s">
        <v>47</v>
      </c>
      <c r="O328" s="170">
        <v>0.06</v>
      </c>
      <c r="P328" s="170">
        <f>O328*H328</f>
        <v>7.1724000000000006</v>
      </c>
      <c r="Q328" s="170">
        <v>0</v>
      </c>
      <c r="R328" s="170">
        <f>Q328*H328</f>
        <v>0</v>
      </c>
      <c r="S328" s="170">
        <v>0</v>
      </c>
      <c r="T328" s="171">
        <f>S328*H328</f>
        <v>0</v>
      </c>
      <c r="AR328" s="25" t="s">
        <v>211</v>
      </c>
      <c r="AT328" s="25" t="s">
        <v>195</v>
      </c>
      <c r="AU328" s="25" t="s">
        <v>85</v>
      </c>
      <c r="AY328" s="25" t="s">
        <v>192</v>
      </c>
      <c r="BE328" s="172">
        <f>IF(N328="základní",J328,0)</f>
        <v>0</v>
      </c>
      <c r="BF328" s="172">
        <f>IF(N328="snížená",J328,0)</f>
        <v>0</v>
      </c>
      <c r="BG328" s="172">
        <f>IF(N328="zákl. přenesená",J328,0)</f>
        <v>0</v>
      </c>
      <c r="BH328" s="172">
        <f>IF(N328="sníž. přenesená",J328,0)</f>
        <v>0</v>
      </c>
      <c r="BI328" s="172">
        <f>IF(N328="nulová",J328,0)</f>
        <v>0</v>
      </c>
      <c r="BJ328" s="25" t="s">
        <v>83</v>
      </c>
      <c r="BK328" s="172">
        <f>ROUND(I328*H328,2)</f>
        <v>0</v>
      </c>
      <c r="BL328" s="25" t="s">
        <v>211</v>
      </c>
      <c r="BM328" s="25" t="s">
        <v>602</v>
      </c>
    </row>
    <row r="329" spans="2:65" s="1" customFormat="1" ht="25.5" customHeight="1">
      <c r="B329" s="161"/>
      <c r="C329" s="162" t="s">
        <v>603</v>
      </c>
      <c r="D329" s="162" t="s">
        <v>195</v>
      </c>
      <c r="E329" s="163" t="s">
        <v>604</v>
      </c>
      <c r="F329" s="164" t="s">
        <v>605</v>
      </c>
      <c r="G329" s="165" t="s">
        <v>355</v>
      </c>
      <c r="H329" s="166">
        <v>29</v>
      </c>
      <c r="I329" s="167"/>
      <c r="J329" s="167">
        <f>ROUND(I329*H329,2)</f>
        <v>0</v>
      </c>
      <c r="K329" s="164" t="s">
        <v>199</v>
      </c>
      <c r="L329" s="40"/>
      <c r="M329" s="168" t="s">
        <v>5</v>
      </c>
      <c r="N329" s="169" t="s">
        <v>47</v>
      </c>
      <c r="O329" s="170">
        <v>0.50800000000000001</v>
      </c>
      <c r="P329" s="170">
        <f>O329*H329</f>
        <v>14.731999999999999</v>
      </c>
      <c r="Q329" s="170">
        <v>0.28361999999999998</v>
      </c>
      <c r="R329" s="170">
        <f>Q329*H329</f>
        <v>8.2249799999999986</v>
      </c>
      <c r="S329" s="170">
        <v>0</v>
      </c>
      <c r="T329" s="171">
        <f>S329*H329</f>
        <v>0</v>
      </c>
      <c r="AR329" s="25" t="s">
        <v>211</v>
      </c>
      <c r="AT329" s="25" t="s">
        <v>195</v>
      </c>
      <c r="AU329" s="25" t="s">
        <v>85</v>
      </c>
      <c r="AY329" s="25" t="s">
        <v>192</v>
      </c>
      <c r="BE329" s="172">
        <f>IF(N329="základní",J329,0)</f>
        <v>0</v>
      </c>
      <c r="BF329" s="172">
        <f>IF(N329="snížená",J329,0)</f>
        <v>0</v>
      </c>
      <c r="BG329" s="172">
        <f>IF(N329="zákl. přenesená",J329,0)</f>
        <v>0</v>
      </c>
      <c r="BH329" s="172">
        <f>IF(N329="sníž. přenesená",J329,0)</f>
        <v>0</v>
      </c>
      <c r="BI329" s="172">
        <f>IF(N329="nulová",J329,0)</f>
        <v>0</v>
      </c>
      <c r="BJ329" s="25" t="s">
        <v>83</v>
      </c>
      <c r="BK329" s="172">
        <f>ROUND(I329*H329,2)</f>
        <v>0</v>
      </c>
      <c r="BL329" s="25" t="s">
        <v>211</v>
      </c>
      <c r="BM329" s="25" t="s">
        <v>606</v>
      </c>
    </row>
    <row r="330" spans="2:65" s="12" customFormat="1">
      <c r="B330" s="179"/>
      <c r="D330" s="173" t="s">
        <v>299</v>
      </c>
      <c r="E330" s="180" t="s">
        <v>5</v>
      </c>
      <c r="F330" s="181" t="s">
        <v>607</v>
      </c>
      <c r="H330" s="182">
        <v>29</v>
      </c>
      <c r="L330" s="179"/>
      <c r="M330" s="183"/>
      <c r="N330" s="184"/>
      <c r="O330" s="184"/>
      <c r="P330" s="184"/>
      <c r="Q330" s="184"/>
      <c r="R330" s="184"/>
      <c r="S330" s="184"/>
      <c r="T330" s="185"/>
      <c r="AT330" s="180" t="s">
        <v>299</v>
      </c>
      <c r="AU330" s="180" t="s">
        <v>85</v>
      </c>
      <c r="AV330" s="12" t="s">
        <v>85</v>
      </c>
      <c r="AW330" s="12" t="s">
        <v>39</v>
      </c>
      <c r="AX330" s="12" t="s">
        <v>76</v>
      </c>
      <c r="AY330" s="180" t="s">
        <v>192</v>
      </c>
    </row>
    <row r="331" spans="2:65" s="13" customFormat="1">
      <c r="B331" s="186"/>
      <c r="D331" s="173" t="s">
        <v>299</v>
      </c>
      <c r="E331" s="187" t="s">
        <v>5</v>
      </c>
      <c r="F331" s="188" t="s">
        <v>301</v>
      </c>
      <c r="H331" s="189">
        <v>29</v>
      </c>
      <c r="L331" s="186"/>
      <c r="M331" s="190"/>
      <c r="N331" s="191"/>
      <c r="O331" s="191"/>
      <c r="P331" s="191"/>
      <c r="Q331" s="191"/>
      <c r="R331" s="191"/>
      <c r="S331" s="191"/>
      <c r="T331" s="192"/>
      <c r="AT331" s="187" t="s">
        <v>299</v>
      </c>
      <c r="AU331" s="187" t="s">
        <v>85</v>
      </c>
      <c r="AV331" s="13" t="s">
        <v>211</v>
      </c>
      <c r="AW331" s="13" t="s">
        <v>39</v>
      </c>
      <c r="AX331" s="13" t="s">
        <v>83</v>
      </c>
      <c r="AY331" s="187" t="s">
        <v>192</v>
      </c>
    </row>
    <row r="332" spans="2:65" s="11" customFormat="1" ht="29.85" customHeight="1">
      <c r="B332" s="149"/>
      <c r="D332" s="150" t="s">
        <v>75</v>
      </c>
      <c r="E332" s="159" t="s">
        <v>241</v>
      </c>
      <c r="F332" s="159" t="s">
        <v>608</v>
      </c>
      <c r="J332" s="160">
        <f>BK332</f>
        <v>0</v>
      </c>
      <c r="L332" s="149"/>
      <c r="M332" s="153"/>
      <c r="N332" s="154"/>
      <c r="O332" s="154"/>
      <c r="P332" s="155">
        <f>SUM(P333:P359)</f>
        <v>578.64540700000009</v>
      </c>
      <c r="Q332" s="154"/>
      <c r="R332" s="155">
        <f>SUM(R333:R359)</f>
        <v>0.14978260000000002</v>
      </c>
      <c r="S332" s="154"/>
      <c r="T332" s="156">
        <f>SUM(T333:T359)</f>
        <v>2.548</v>
      </c>
      <c r="AR332" s="150" t="s">
        <v>83</v>
      </c>
      <c r="AT332" s="157" t="s">
        <v>75</v>
      </c>
      <c r="AU332" s="157" t="s">
        <v>83</v>
      </c>
      <c r="AY332" s="150" t="s">
        <v>192</v>
      </c>
      <c r="BK332" s="158">
        <f>SUM(BK333:BK359)</f>
        <v>0</v>
      </c>
    </row>
    <row r="333" spans="2:65" s="1" customFormat="1" ht="25.5" customHeight="1">
      <c r="B333" s="161"/>
      <c r="C333" s="162" t="s">
        <v>609</v>
      </c>
      <c r="D333" s="162" t="s">
        <v>195</v>
      </c>
      <c r="E333" s="163" t="s">
        <v>610</v>
      </c>
      <c r="F333" s="164" t="s">
        <v>611</v>
      </c>
      <c r="G333" s="165" t="s">
        <v>355</v>
      </c>
      <c r="H333" s="166">
        <v>969.36699999999996</v>
      </c>
      <c r="I333" s="167"/>
      <c r="J333" s="167">
        <f>ROUND(I333*H333,2)</f>
        <v>0</v>
      </c>
      <c r="K333" s="164" t="s">
        <v>199</v>
      </c>
      <c r="L333" s="40"/>
      <c r="M333" s="168" t="s">
        <v>5</v>
      </c>
      <c r="N333" s="169" t="s">
        <v>47</v>
      </c>
      <c r="O333" s="170">
        <v>0.11</v>
      </c>
      <c r="P333" s="170">
        <f>O333*H333</f>
        <v>106.63037</v>
      </c>
      <c r="Q333" s="170">
        <v>0</v>
      </c>
      <c r="R333" s="170">
        <f>Q333*H333</f>
        <v>0</v>
      </c>
      <c r="S333" s="170">
        <v>0</v>
      </c>
      <c r="T333" s="171">
        <f>S333*H333</f>
        <v>0</v>
      </c>
      <c r="AR333" s="25" t="s">
        <v>211</v>
      </c>
      <c r="AT333" s="25" t="s">
        <v>195</v>
      </c>
      <c r="AU333" s="25" t="s">
        <v>85</v>
      </c>
      <c r="AY333" s="25" t="s">
        <v>192</v>
      </c>
      <c r="BE333" s="172">
        <f>IF(N333="základní",J333,0)</f>
        <v>0</v>
      </c>
      <c r="BF333" s="172">
        <f>IF(N333="snížená",J333,0)</f>
        <v>0</v>
      </c>
      <c r="BG333" s="172">
        <f>IF(N333="zákl. přenesená",J333,0)</f>
        <v>0</v>
      </c>
      <c r="BH333" s="172">
        <f>IF(N333="sníž. přenesená",J333,0)</f>
        <v>0</v>
      </c>
      <c r="BI333" s="172">
        <f>IF(N333="nulová",J333,0)</f>
        <v>0</v>
      </c>
      <c r="BJ333" s="25" t="s">
        <v>83</v>
      </c>
      <c r="BK333" s="172">
        <f>ROUND(I333*H333,2)</f>
        <v>0</v>
      </c>
      <c r="BL333" s="25" t="s">
        <v>211</v>
      </c>
      <c r="BM333" s="25" t="s">
        <v>612</v>
      </c>
    </row>
    <row r="334" spans="2:65" s="14" customFormat="1">
      <c r="B334" s="193"/>
      <c r="D334" s="173" t="s">
        <v>299</v>
      </c>
      <c r="E334" s="194" t="s">
        <v>5</v>
      </c>
      <c r="F334" s="195" t="s">
        <v>311</v>
      </c>
      <c r="H334" s="194" t="s">
        <v>5</v>
      </c>
      <c r="L334" s="193"/>
      <c r="M334" s="196"/>
      <c r="N334" s="197"/>
      <c r="O334" s="197"/>
      <c r="P334" s="197"/>
      <c r="Q334" s="197"/>
      <c r="R334" s="197"/>
      <c r="S334" s="197"/>
      <c r="T334" s="198"/>
      <c r="AT334" s="194" t="s">
        <v>299</v>
      </c>
      <c r="AU334" s="194" t="s">
        <v>85</v>
      </c>
      <c r="AV334" s="14" t="s">
        <v>83</v>
      </c>
      <c r="AW334" s="14" t="s">
        <v>39</v>
      </c>
      <c r="AX334" s="14" t="s">
        <v>76</v>
      </c>
      <c r="AY334" s="194" t="s">
        <v>192</v>
      </c>
    </row>
    <row r="335" spans="2:65" s="12" customFormat="1">
      <c r="B335" s="179"/>
      <c r="D335" s="173" t="s">
        <v>299</v>
      </c>
      <c r="E335" s="180" t="s">
        <v>5</v>
      </c>
      <c r="F335" s="181" t="s">
        <v>613</v>
      </c>
      <c r="H335" s="182">
        <v>645.6</v>
      </c>
      <c r="L335" s="179"/>
      <c r="M335" s="183"/>
      <c r="N335" s="184"/>
      <c r="O335" s="184"/>
      <c r="P335" s="184"/>
      <c r="Q335" s="184"/>
      <c r="R335" s="184"/>
      <c r="S335" s="184"/>
      <c r="T335" s="185"/>
      <c r="AT335" s="180" t="s">
        <v>299</v>
      </c>
      <c r="AU335" s="180" t="s">
        <v>85</v>
      </c>
      <c r="AV335" s="12" t="s">
        <v>85</v>
      </c>
      <c r="AW335" s="12" t="s">
        <v>39</v>
      </c>
      <c r="AX335" s="12" t="s">
        <v>76</v>
      </c>
      <c r="AY335" s="180" t="s">
        <v>192</v>
      </c>
    </row>
    <row r="336" spans="2:65" s="12" customFormat="1">
      <c r="B336" s="179"/>
      <c r="D336" s="173" t="s">
        <v>299</v>
      </c>
      <c r="E336" s="180" t="s">
        <v>5</v>
      </c>
      <c r="F336" s="181" t="s">
        <v>614</v>
      </c>
      <c r="H336" s="182">
        <v>158.63399999999999</v>
      </c>
      <c r="L336" s="179"/>
      <c r="M336" s="183"/>
      <c r="N336" s="184"/>
      <c r="O336" s="184"/>
      <c r="P336" s="184"/>
      <c r="Q336" s="184"/>
      <c r="R336" s="184"/>
      <c r="S336" s="184"/>
      <c r="T336" s="185"/>
      <c r="AT336" s="180" t="s">
        <v>299</v>
      </c>
      <c r="AU336" s="180" t="s">
        <v>85</v>
      </c>
      <c r="AV336" s="12" t="s">
        <v>85</v>
      </c>
      <c r="AW336" s="12" t="s">
        <v>39</v>
      </c>
      <c r="AX336" s="12" t="s">
        <v>76</v>
      </c>
      <c r="AY336" s="180" t="s">
        <v>192</v>
      </c>
    </row>
    <row r="337" spans="2:65" s="15" customFormat="1">
      <c r="B337" s="208"/>
      <c r="D337" s="173" t="s">
        <v>299</v>
      </c>
      <c r="E337" s="209" t="s">
        <v>5</v>
      </c>
      <c r="F337" s="210" t="s">
        <v>376</v>
      </c>
      <c r="H337" s="211">
        <v>804.23400000000004</v>
      </c>
      <c r="L337" s="208"/>
      <c r="M337" s="212"/>
      <c r="N337" s="213"/>
      <c r="O337" s="213"/>
      <c r="P337" s="213"/>
      <c r="Q337" s="213"/>
      <c r="R337" s="213"/>
      <c r="S337" s="213"/>
      <c r="T337" s="214"/>
      <c r="AT337" s="209" t="s">
        <v>299</v>
      </c>
      <c r="AU337" s="209" t="s">
        <v>85</v>
      </c>
      <c r="AV337" s="15" t="s">
        <v>102</v>
      </c>
      <c r="AW337" s="15" t="s">
        <v>39</v>
      </c>
      <c r="AX337" s="15" t="s">
        <v>76</v>
      </c>
      <c r="AY337" s="209" t="s">
        <v>192</v>
      </c>
    </row>
    <row r="338" spans="2:65" s="12" customFormat="1">
      <c r="B338" s="179"/>
      <c r="D338" s="173" t="s">
        <v>299</v>
      </c>
      <c r="E338" s="180" t="s">
        <v>5</v>
      </c>
      <c r="F338" s="181" t="s">
        <v>615</v>
      </c>
      <c r="H338" s="182">
        <v>165.13300000000001</v>
      </c>
      <c r="L338" s="179"/>
      <c r="M338" s="183"/>
      <c r="N338" s="184"/>
      <c r="O338" s="184"/>
      <c r="P338" s="184"/>
      <c r="Q338" s="184"/>
      <c r="R338" s="184"/>
      <c r="S338" s="184"/>
      <c r="T338" s="185"/>
      <c r="AT338" s="180" t="s">
        <v>299</v>
      </c>
      <c r="AU338" s="180" t="s">
        <v>85</v>
      </c>
      <c r="AV338" s="12" t="s">
        <v>85</v>
      </c>
      <c r="AW338" s="12" t="s">
        <v>39</v>
      </c>
      <c r="AX338" s="12" t="s">
        <v>76</v>
      </c>
      <c r="AY338" s="180" t="s">
        <v>192</v>
      </c>
    </row>
    <row r="339" spans="2:65" s="13" customFormat="1">
      <c r="B339" s="186"/>
      <c r="D339" s="173" t="s">
        <v>299</v>
      </c>
      <c r="E339" s="187" t="s">
        <v>5</v>
      </c>
      <c r="F339" s="188" t="s">
        <v>301</v>
      </c>
      <c r="H339" s="189">
        <v>969.36699999999996</v>
      </c>
      <c r="L339" s="186"/>
      <c r="M339" s="190"/>
      <c r="N339" s="191"/>
      <c r="O339" s="191"/>
      <c r="P339" s="191"/>
      <c r="Q339" s="191"/>
      <c r="R339" s="191"/>
      <c r="S339" s="191"/>
      <c r="T339" s="192"/>
      <c r="AT339" s="187" t="s">
        <v>299</v>
      </c>
      <c r="AU339" s="187" t="s">
        <v>85</v>
      </c>
      <c r="AV339" s="13" t="s">
        <v>211</v>
      </c>
      <c r="AW339" s="13" t="s">
        <v>39</v>
      </c>
      <c r="AX339" s="13" t="s">
        <v>83</v>
      </c>
      <c r="AY339" s="187" t="s">
        <v>192</v>
      </c>
    </row>
    <row r="340" spans="2:65" s="1" customFormat="1" ht="25.5" customHeight="1">
      <c r="B340" s="161"/>
      <c r="C340" s="162" t="s">
        <v>616</v>
      </c>
      <c r="D340" s="162" t="s">
        <v>195</v>
      </c>
      <c r="E340" s="163" t="s">
        <v>617</v>
      </c>
      <c r="F340" s="164" t="s">
        <v>618</v>
      </c>
      <c r="G340" s="165" t="s">
        <v>355</v>
      </c>
      <c r="H340" s="166">
        <f>H341</f>
        <v>48468.35</v>
      </c>
      <c r="I340" s="167"/>
      <c r="J340" s="167">
        <f>ROUND(I340*H340,2)</f>
        <v>0</v>
      </c>
      <c r="K340" s="164" t="s">
        <v>199</v>
      </c>
      <c r="L340" s="40"/>
      <c r="M340" s="168" t="s">
        <v>5</v>
      </c>
      <c r="N340" s="169" t="s">
        <v>47</v>
      </c>
      <c r="O340" s="170">
        <v>0</v>
      </c>
      <c r="P340" s="170">
        <f>O340*H340</f>
        <v>0</v>
      </c>
      <c r="Q340" s="170">
        <v>0</v>
      </c>
      <c r="R340" s="170">
        <f>Q340*H340</f>
        <v>0</v>
      </c>
      <c r="S340" s="170">
        <v>0</v>
      </c>
      <c r="T340" s="171">
        <f>S340*H340</f>
        <v>0</v>
      </c>
      <c r="AR340" s="25" t="s">
        <v>211</v>
      </c>
      <c r="AT340" s="25" t="s">
        <v>195</v>
      </c>
      <c r="AU340" s="25" t="s">
        <v>85</v>
      </c>
      <c r="AY340" s="25" t="s">
        <v>192</v>
      </c>
      <c r="BE340" s="172">
        <f>IF(N340="základní",J340,0)</f>
        <v>0</v>
      </c>
      <c r="BF340" s="172">
        <f>IF(N340="snížená",J340,0)</f>
        <v>0</v>
      </c>
      <c r="BG340" s="172">
        <f>IF(N340="zákl. přenesená",J340,0)</f>
        <v>0</v>
      </c>
      <c r="BH340" s="172">
        <f>IF(N340="sníž. přenesená",J340,0)</f>
        <v>0</v>
      </c>
      <c r="BI340" s="172">
        <f>IF(N340="nulová",J340,0)</f>
        <v>0</v>
      </c>
      <c r="BJ340" s="25" t="s">
        <v>83</v>
      </c>
      <c r="BK340" s="172">
        <f>ROUND(I340*H340,2)</f>
        <v>0</v>
      </c>
      <c r="BL340" s="25" t="s">
        <v>211</v>
      </c>
      <c r="BM340" s="25" t="s">
        <v>619</v>
      </c>
    </row>
    <row r="341" spans="2:65" s="12" customFormat="1">
      <c r="B341" s="179"/>
      <c r="D341" s="173" t="s">
        <v>299</v>
      </c>
      <c r="F341" s="181" t="s">
        <v>1816</v>
      </c>
      <c r="H341" s="182">
        <v>48468.35</v>
      </c>
      <c r="L341" s="179"/>
      <c r="M341" s="183"/>
      <c r="N341" s="184"/>
      <c r="O341" s="184"/>
      <c r="P341" s="184"/>
      <c r="Q341" s="184"/>
      <c r="R341" s="184"/>
      <c r="S341" s="184"/>
      <c r="T341" s="185"/>
      <c r="AT341" s="180" t="s">
        <v>299</v>
      </c>
      <c r="AU341" s="180" t="s">
        <v>85</v>
      </c>
      <c r="AV341" s="12" t="s">
        <v>85</v>
      </c>
      <c r="AW341" s="12" t="s">
        <v>6</v>
      </c>
      <c r="AX341" s="12" t="s">
        <v>83</v>
      </c>
      <c r="AY341" s="180" t="s">
        <v>192</v>
      </c>
    </row>
    <row r="342" spans="2:65" s="1" customFormat="1" ht="25.5" customHeight="1">
      <c r="B342" s="161"/>
      <c r="C342" s="162" t="s">
        <v>620</v>
      </c>
      <c r="D342" s="162" t="s">
        <v>195</v>
      </c>
      <c r="E342" s="163" t="s">
        <v>621</v>
      </c>
      <c r="F342" s="164" t="s">
        <v>622</v>
      </c>
      <c r="G342" s="165" t="s">
        <v>355</v>
      </c>
      <c r="H342" s="166">
        <v>969.36699999999996</v>
      </c>
      <c r="I342" s="167"/>
      <c r="J342" s="167">
        <f>ROUND(I342*H342,2)</f>
        <v>0</v>
      </c>
      <c r="K342" s="164" t="s">
        <v>199</v>
      </c>
      <c r="L342" s="40"/>
      <c r="M342" s="168" t="s">
        <v>5</v>
      </c>
      <c r="N342" s="169" t="s">
        <v>47</v>
      </c>
      <c r="O342" s="170">
        <v>6.9000000000000006E-2</v>
      </c>
      <c r="P342" s="170">
        <f>O342*H342</f>
        <v>66.886323000000004</v>
      </c>
      <c r="Q342" s="170">
        <v>0</v>
      </c>
      <c r="R342" s="170">
        <f>Q342*H342</f>
        <v>0</v>
      </c>
      <c r="S342" s="170">
        <v>0</v>
      </c>
      <c r="T342" s="171">
        <f>S342*H342</f>
        <v>0</v>
      </c>
      <c r="AR342" s="25" t="s">
        <v>211</v>
      </c>
      <c r="AT342" s="25" t="s">
        <v>195</v>
      </c>
      <c r="AU342" s="25" t="s">
        <v>85</v>
      </c>
      <c r="AY342" s="25" t="s">
        <v>192</v>
      </c>
      <c r="BE342" s="172">
        <f>IF(N342="základní",J342,0)</f>
        <v>0</v>
      </c>
      <c r="BF342" s="172">
        <f>IF(N342="snížená",J342,0)</f>
        <v>0</v>
      </c>
      <c r="BG342" s="172">
        <f>IF(N342="zákl. přenesená",J342,0)</f>
        <v>0</v>
      </c>
      <c r="BH342" s="172">
        <f>IF(N342="sníž. přenesená",J342,0)</f>
        <v>0</v>
      </c>
      <c r="BI342" s="172">
        <f>IF(N342="nulová",J342,0)</f>
        <v>0</v>
      </c>
      <c r="BJ342" s="25" t="s">
        <v>83</v>
      </c>
      <c r="BK342" s="172">
        <f>ROUND(I342*H342,2)</f>
        <v>0</v>
      </c>
      <c r="BL342" s="25" t="s">
        <v>211</v>
      </c>
      <c r="BM342" s="25" t="s">
        <v>623</v>
      </c>
    </row>
    <row r="343" spans="2:65" s="1" customFormat="1" ht="16.5" customHeight="1">
      <c r="B343" s="161"/>
      <c r="C343" s="162" t="s">
        <v>624</v>
      </c>
      <c r="D343" s="162" t="s">
        <v>195</v>
      </c>
      <c r="E343" s="163" t="s">
        <v>625</v>
      </c>
      <c r="F343" s="164" t="s">
        <v>626</v>
      </c>
      <c r="G343" s="165" t="s">
        <v>355</v>
      </c>
      <c r="H343" s="166">
        <v>969.36699999999996</v>
      </c>
      <c r="I343" s="167"/>
      <c r="J343" s="167">
        <f>ROUND(I343*H343,2)</f>
        <v>0</v>
      </c>
      <c r="K343" s="164" t="s">
        <v>199</v>
      </c>
      <c r="L343" s="40"/>
      <c r="M343" s="168" t="s">
        <v>5</v>
      </c>
      <c r="N343" s="169" t="s">
        <v>47</v>
      </c>
      <c r="O343" s="170">
        <v>4.9000000000000002E-2</v>
      </c>
      <c r="P343" s="170">
        <f>O343*H343</f>
        <v>47.498983000000003</v>
      </c>
      <c r="Q343" s="170">
        <v>0</v>
      </c>
      <c r="R343" s="170">
        <f>Q343*H343</f>
        <v>0</v>
      </c>
      <c r="S343" s="170">
        <v>0</v>
      </c>
      <c r="T343" s="171">
        <f>S343*H343</f>
        <v>0</v>
      </c>
      <c r="AR343" s="25" t="s">
        <v>211</v>
      </c>
      <c r="AT343" s="25" t="s">
        <v>195</v>
      </c>
      <c r="AU343" s="25" t="s">
        <v>85</v>
      </c>
      <c r="AY343" s="25" t="s">
        <v>192</v>
      </c>
      <c r="BE343" s="172">
        <f>IF(N343="základní",J343,0)</f>
        <v>0</v>
      </c>
      <c r="BF343" s="172">
        <f>IF(N343="snížená",J343,0)</f>
        <v>0</v>
      </c>
      <c r="BG343" s="172">
        <f>IF(N343="zákl. přenesená",J343,0)</f>
        <v>0</v>
      </c>
      <c r="BH343" s="172">
        <f>IF(N343="sníž. přenesená",J343,0)</f>
        <v>0</v>
      </c>
      <c r="BI343" s="172">
        <f>IF(N343="nulová",J343,0)</f>
        <v>0</v>
      </c>
      <c r="BJ343" s="25" t="s">
        <v>83</v>
      </c>
      <c r="BK343" s="172">
        <f>ROUND(I343*H343,2)</f>
        <v>0</v>
      </c>
      <c r="BL343" s="25" t="s">
        <v>211</v>
      </c>
      <c r="BM343" s="25" t="s">
        <v>627</v>
      </c>
    </row>
    <row r="344" spans="2:65" s="1" customFormat="1" ht="16.5" customHeight="1">
      <c r="B344" s="161"/>
      <c r="C344" s="162" t="s">
        <v>628</v>
      </c>
      <c r="D344" s="162" t="s">
        <v>195</v>
      </c>
      <c r="E344" s="163" t="s">
        <v>629</v>
      </c>
      <c r="F344" s="164" t="s">
        <v>630</v>
      </c>
      <c r="G344" s="165" t="s">
        <v>355</v>
      </c>
      <c r="H344" s="166">
        <f>H345</f>
        <v>48468.35</v>
      </c>
      <c r="I344" s="167"/>
      <c r="J344" s="167">
        <f>ROUND(I344*H344,2)</f>
        <v>0</v>
      </c>
      <c r="K344" s="164" t="s">
        <v>199</v>
      </c>
      <c r="L344" s="40"/>
      <c r="M344" s="168" t="s">
        <v>5</v>
      </c>
      <c r="N344" s="169" t="s">
        <v>47</v>
      </c>
      <c r="O344" s="170">
        <v>0</v>
      </c>
      <c r="P344" s="170">
        <f>O344*H344</f>
        <v>0</v>
      </c>
      <c r="Q344" s="170">
        <v>0</v>
      </c>
      <c r="R344" s="170">
        <f>Q344*H344</f>
        <v>0</v>
      </c>
      <c r="S344" s="170">
        <v>0</v>
      </c>
      <c r="T344" s="171">
        <f>S344*H344</f>
        <v>0</v>
      </c>
      <c r="AR344" s="25" t="s">
        <v>211</v>
      </c>
      <c r="AT344" s="25" t="s">
        <v>195</v>
      </c>
      <c r="AU344" s="25" t="s">
        <v>85</v>
      </c>
      <c r="AY344" s="25" t="s">
        <v>192</v>
      </c>
      <c r="BE344" s="172">
        <f>IF(N344="základní",J344,0)</f>
        <v>0</v>
      </c>
      <c r="BF344" s="172">
        <f>IF(N344="snížená",J344,0)</f>
        <v>0</v>
      </c>
      <c r="BG344" s="172">
        <f>IF(N344="zákl. přenesená",J344,0)</f>
        <v>0</v>
      </c>
      <c r="BH344" s="172">
        <f>IF(N344="sníž. přenesená",J344,0)</f>
        <v>0</v>
      </c>
      <c r="BI344" s="172">
        <f>IF(N344="nulová",J344,0)</f>
        <v>0</v>
      </c>
      <c r="BJ344" s="25" t="s">
        <v>83</v>
      </c>
      <c r="BK344" s="172">
        <f>ROUND(I344*H344,2)</f>
        <v>0</v>
      </c>
      <c r="BL344" s="25" t="s">
        <v>211</v>
      </c>
      <c r="BM344" s="25" t="s">
        <v>631</v>
      </c>
    </row>
    <row r="345" spans="2:65" s="12" customFormat="1">
      <c r="B345" s="179"/>
      <c r="D345" s="173" t="s">
        <v>299</v>
      </c>
      <c r="F345" s="181" t="s">
        <v>1816</v>
      </c>
      <c r="H345" s="182">
        <v>48468.35</v>
      </c>
      <c r="L345" s="179"/>
      <c r="M345" s="183"/>
      <c r="N345" s="184"/>
      <c r="O345" s="184"/>
      <c r="P345" s="184"/>
      <c r="Q345" s="184"/>
      <c r="R345" s="184"/>
      <c r="S345" s="184"/>
      <c r="T345" s="185"/>
      <c r="AT345" s="180" t="s">
        <v>299</v>
      </c>
      <c r="AU345" s="180" t="s">
        <v>85</v>
      </c>
      <c r="AV345" s="12" t="s">
        <v>85</v>
      </c>
      <c r="AW345" s="12" t="s">
        <v>6</v>
      </c>
      <c r="AX345" s="12" t="s">
        <v>83</v>
      </c>
      <c r="AY345" s="180" t="s">
        <v>192</v>
      </c>
    </row>
    <row r="346" spans="2:65" s="1" customFormat="1" ht="16.5" customHeight="1">
      <c r="B346" s="161"/>
      <c r="C346" s="162" t="s">
        <v>632</v>
      </c>
      <c r="D346" s="162" t="s">
        <v>195</v>
      </c>
      <c r="E346" s="163" t="s">
        <v>633</v>
      </c>
      <c r="F346" s="164" t="s">
        <v>634</v>
      </c>
      <c r="G346" s="165" t="s">
        <v>355</v>
      </c>
      <c r="H346" s="166">
        <v>969.36699999999996</v>
      </c>
      <c r="I346" s="167"/>
      <c r="J346" s="167">
        <f>ROUND(I346*H346,2)</f>
        <v>0</v>
      </c>
      <c r="K346" s="164" t="s">
        <v>199</v>
      </c>
      <c r="L346" s="40"/>
      <c r="M346" s="168" t="s">
        <v>5</v>
      </c>
      <c r="N346" s="169" t="s">
        <v>47</v>
      </c>
      <c r="O346" s="170">
        <v>3.3000000000000002E-2</v>
      </c>
      <c r="P346" s="170">
        <f>O346*H346</f>
        <v>31.989111000000001</v>
      </c>
      <c r="Q346" s="170">
        <v>0</v>
      </c>
      <c r="R346" s="170">
        <f>Q346*H346</f>
        <v>0</v>
      </c>
      <c r="S346" s="170">
        <v>0</v>
      </c>
      <c r="T346" s="171">
        <f>S346*H346</f>
        <v>0</v>
      </c>
      <c r="AR346" s="25" t="s">
        <v>211</v>
      </c>
      <c r="AT346" s="25" t="s">
        <v>195</v>
      </c>
      <c r="AU346" s="25" t="s">
        <v>85</v>
      </c>
      <c r="AY346" s="25" t="s">
        <v>192</v>
      </c>
      <c r="BE346" s="172">
        <f>IF(N346="základní",J346,0)</f>
        <v>0</v>
      </c>
      <c r="BF346" s="172">
        <f>IF(N346="snížená",J346,0)</f>
        <v>0</v>
      </c>
      <c r="BG346" s="172">
        <f>IF(N346="zákl. přenesená",J346,0)</f>
        <v>0</v>
      </c>
      <c r="BH346" s="172">
        <f>IF(N346="sníž. přenesená",J346,0)</f>
        <v>0</v>
      </c>
      <c r="BI346" s="172">
        <f>IF(N346="nulová",J346,0)</f>
        <v>0</v>
      </c>
      <c r="BJ346" s="25" t="s">
        <v>83</v>
      </c>
      <c r="BK346" s="172">
        <f>ROUND(I346*H346,2)</f>
        <v>0</v>
      </c>
      <c r="BL346" s="25" t="s">
        <v>211</v>
      </c>
      <c r="BM346" s="25" t="s">
        <v>635</v>
      </c>
    </row>
    <row r="347" spans="2:65" s="1" customFormat="1" ht="25.5" customHeight="1">
      <c r="B347" s="161"/>
      <c r="C347" s="162" t="s">
        <v>636</v>
      </c>
      <c r="D347" s="162" t="s">
        <v>195</v>
      </c>
      <c r="E347" s="163" t="s">
        <v>637</v>
      </c>
      <c r="F347" s="164" t="s">
        <v>638</v>
      </c>
      <c r="G347" s="165" t="s">
        <v>355</v>
      </c>
      <c r="H347" s="166">
        <v>571.9</v>
      </c>
      <c r="I347" s="167"/>
      <c r="J347" s="167">
        <f>ROUND(I347*H347,2)</f>
        <v>0</v>
      </c>
      <c r="K347" s="164" t="s">
        <v>199</v>
      </c>
      <c r="L347" s="40"/>
      <c r="M347" s="168" t="s">
        <v>5</v>
      </c>
      <c r="N347" s="169" t="s">
        <v>47</v>
      </c>
      <c r="O347" s="170">
        <v>0.105</v>
      </c>
      <c r="P347" s="170">
        <f>O347*H347</f>
        <v>60.049499999999995</v>
      </c>
      <c r="Q347" s="170">
        <v>1.2999999999999999E-4</v>
      </c>
      <c r="R347" s="170">
        <f>Q347*H347</f>
        <v>7.4346999999999996E-2</v>
      </c>
      <c r="S347" s="170">
        <v>0</v>
      </c>
      <c r="T347" s="171">
        <f>S347*H347</f>
        <v>0</v>
      </c>
      <c r="AR347" s="25" t="s">
        <v>211</v>
      </c>
      <c r="AT347" s="25" t="s">
        <v>195</v>
      </c>
      <c r="AU347" s="25" t="s">
        <v>85</v>
      </c>
      <c r="AY347" s="25" t="s">
        <v>192</v>
      </c>
      <c r="BE347" s="172">
        <f>IF(N347="základní",J347,0)</f>
        <v>0</v>
      </c>
      <c r="BF347" s="172">
        <f>IF(N347="snížená",J347,0)</f>
        <v>0</v>
      </c>
      <c r="BG347" s="172">
        <f>IF(N347="zákl. přenesená",J347,0)</f>
        <v>0</v>
      </c>
      <c r="BH347" s="172">
        <f>IF(N347="sníž. přenesená",J347,0)</f>
        <v>0</v>
      </c>
      <c r="BI347" s="172">
        <f>IF(N347="nulová",J347,0)</f>
        <v>0</v>
      </c>
      <c r="BJ347" s="25" t="s">
        <v>83</v>
      </c>
      <c r="BK347" s="172">
        <f>ROUND(I347*H347,2)</f>
        <v>0</v>
      </c>
      <c r="BL347" s="25" t="s">
        <v>211</v>
      </c>
      <c r="BM347" s="25" t="s">
        <v>639</v>
      </c>
    </row>
    <row r="348" spans="2:65" s="14" customFormat="1">
      <c r="B348" s="193"/>
      <c r="D348" s="173" t="s">
        <v>299</v>
      </c>
      <c r="E348" s="194" t="s">
        <v>5</v>
      </c>
      <c r="F348" s="195" t="s">
        <v>311</v>
      </c>
      <c r="H348" s="194" t="s">
        <v>5</v>
      </c>
      <c r="L348" s="193"/>
      <c r="M348" s="196"/>
      <c r="N348" s="197"/>
      <c r="O348" s="197"/>
      <c r="P348" s="197"/>
      <c r="Q348" s="197"/>
      <c r="R348" s="197"/>
      <c r="S348" s="197"/>
      <c r="T348" s="198"/>
      <c r="AT348" s="194" t="s">
        <v>299</v>
      </c>
      <c r="AU348" s="194" t="s">
        <v>85</v>
      </c>
      <c r="AV348" s="14" t="s">
        <v>83</v>
      </c>
      <c r="AW348" s="14" t="s">
        <v>39</v>
      </c>
      <c r="AX348" s="14" t="s">
        <v>76</v>
      </c>
      <c r="AY348" s="194" t="s">
        <v>192</v>
      </c>
    </row>
    <row r="349" spans="2:65" s="12" customFormat="1">
      <c r="B349" s="179"/>
      <c r="D349" s="173" t="s">
        <v>299</v>
      </c>
      <c r="E349" s="180" t="s">
        <v>5</v>
      </c>
      <c r="F349" s="181" t="s">
        <v>640</v>
      </c>
      <c r="H349" s="182">
        <v>571.9</v>
      </c>
      <c r="L349" s="179"/>
      <c r="M349" s="183"/>
      <c r="N349" s="184"/>
      <c r="O349" s="184"/>
      <c r="P349" s="184"/>
      <c r="Q349" s="184"/>
      <c r="R349" s="184"/>
      <c r="S349" s="184"/>
      <c r="T349" s="185"/>
      <c r="AT349" s="180" t="s">
        <v>299</v>
      </c>
      <c r="AU349" s="180" t="s">
        <v>85</v>
      </c>
      <c r="AV349" s="12" t="s">
        <v>85</v>
      </c>
      <c r="AW349" s="12" t="s">
        <v>39</v>
      </c>
      <c r="AX349" s="12" t="s">
        <v>76</v>
      </c>
      <c r="AY349" s="180" t="s">
        <v>192</v>
      </c>
    </row>
    <row r="350" spans="2:65" s="13" customFormat="1">
      <c r="B350" s="186"/>
      <c r="D350" s="173" t="s">
        <v>299</v>
      </c>
      <c r="E350" s="187" t="s">
        <v>5</v>
      </c>
      <c r="F350" s="188" t="s">
        <v>301</v>
      </c>
      <c r="H350" s="189">
        <v>571.9</v>
      </c>
      <c r="L350" s="186"/>
      <c r="M350" s="190"/>
      <c r="N350" s="191"/>
      <c r="O350" s="191"/>
      <c r="P350" s="191"/>
      <c r="Q350" s="191"/>
      <c r="R350" s="191"/>
      <c r="S350" s="191"/>
      <c r="T350" s="192"/>
      <c r="AT350" s="187" t="s">
        <v>299</v>
      </c>
      <c r="AU350" s="187" t="s">
        <v>85</v>
      </c>
      <c r="AV350" s="13" t="s">
        <v>211</v>
      </c>
      <c r="AW350" s="13" t="s">
        <v>39</v>
      </c>
      <c r="AX350" s="13" t="s">
        <v>83</v>
      </c>
      <c r="AY350" s="187" t="s">
        <v>192</v>
      </c>
    </row>
    <row r="351" spans="2:65" s="1" customFormat="1" ht="16.5" customHeight="1">
      <c r="B351" s="161"/>
      <c r="C351" s="162" t="s">
        <v>641</v>
      </c>
      <c r="D351" s="162" t="s">
        <v>195</v>
      </c>
      <c r="E351" s="163" t="s">
        <v>642</v>
      </c>
      <c r="F351" s="164" t="s">
        <v>643</v>
      </c>
      <c r="G351" s="165" t="s">
        <v>355</v>
      </c>
      <c r="H351" s="166">
        <v>706.14</v>
      </c>
      <c r="I351" s="167"/>
      <c r="J351" s="167">
        <f>ROUND(I351*H351,2)</f>
        <v>0</v>
      </c>
      <c r="K351" s="164" t="s">
        <v>199</v>
      </c>
      <c r="L351" s="40"/>
      <c r="M351" s="168" t="s">
        <v>5</v>
      </c>
      <c r="N351" s="169" t="s">
        <v>47</v>
      </c>
      <c r="O351" s="170">
        <v>0.308</v>
      </c>
      <c r="P351" s="170">
        <f>O351*H351</f>
        <v>217.49112</v>
      </c>
      <c r="Q351" s="170">
        <v>4.0000000000000003E-5</v>
      </c>
      <c r="R351" s="170">
        <f>Q351*H351</f>
        <v>2.8245600000000003E-2</v>
      </c>
      <c r="S351" s="170">
        <v>0</v>
      </c>
      <c r="T351" s="171">
        <f>S351*H351</f>
        <v>0</v>
      </c>
      <c r="AR351" s="25" t="s">
        <v>211</v>
      </c>
      <c r="AT351" s="25" t="s">
        <v>195</v>
      </c>
      <c r="AU351" s="25" t="s">
        <v>85</v>
      </c>
      <c r="AY351" s="25" t="s">
        <v>192</v>
      </c>
      <c r="BE351" s="172">
        <f>IF(N351="základní",J351,0)</f>
        <v>0</v>
      </c>
      <c r="BF351" s="172">
        <f>IF(N351="snížená",J351,0)</f>
        <v>0</v>
      </c>
      <c r="BG351" s="172">
        <f>IF(N351="zákl. přenesená",J351,0)</f>
        <v>0</v>
      </c>
      <c r="BH351" s="172">
        <f>IF(N351="sníž. přenesená",J351,0)</f>
        <v>0</v>
      </c>
      <c r="BI351" s="172">
        <f>IF(N351="nulová",J351,0)</f>
        <v>0</v>
      </c>
      <c r="BJ351" s="25" t="s">
        <v>83</v>
      </c>
      <c r="BK351" s="172">
        <f>ROUND(I351*H351,2)</f>
        <v>0</v>
      </c>
      <c r="BL351" s="25" t="s">
        <v>211</v>
      </c>
      <c r="BM351" s="25" t="s">
        <v>644</v>
      </c>
    </row>
    <row r="352" spans="2:65" s="12" customFormat="1">
      <c r="B352" s="179"/>
      <c r="D352" s="173" t="s">
        <v>299</v>
      </c>
      <c r="E352" s="180" t="s">
        <v>5</v>
      </c>
      <c r="F352" s="181" t="s">
        <v>645</v>
      </c>
      <c r="H352" s="182">
        <v>706.14</v>
      </c>
      <c r="L352" s="179"/>
      <c r="M352" s="183"/>
      <c r="N352" s="184"/>
      <c r="O352" s="184"/>
      <c r="P352" s="184"/>
      <c r="Q352" s="184"/>
      <c r="R352" s="184"/>
      <c r="S352" s="184"/>
      <c r="T352" s="185"/>
      <c r="AT352" s="180" t="s">
        <v>299</v>
      </c>
      <c r="AU352" s="180" t="s">
        <v>85</v>
      </c>
      <c r="AV352" s="12" t="s">
        <v>85</v>
      </c>
      <c r="AW352" s="12" t="s">
        <v>39</v>
      </c>
      <c r="AX352" s="12" t="s">
        <v>76</v>
      </c>
      <c r="AY352" s="180" t="s">
        <v>192</v>
      </c>
    </row>
    <row r="353" spans="2:65" s="13" customFormat="1">
      <c r="B353" s="186"/>
      <c r="D353" s="173" t="s">
        <v>299</v>
      </c>
      <c r="E353" s="187" t="s">
        <v>5</v>
      </c>
      <c r="F353" s="188" t="s">
        <v>301</v>
      </c>
      <c r="H353" s="189">
        <v>706.14</v>
      </c>
      <c r="L353" s="186"/>
      <c r="M353" s="190"/>
      <c r="N353" s="191"/>
      <c r="O353" s="191"/>
      <c r="P353" s="191"/>
      <c r="Q353" s="191"/>
      <c r="R353" s="191"/>
      <c r="S353" s="191"/>
      <c r="T353" s="192"/>
      <c r="AT353" s="187" t="s">
        <v>299</v>
      </c>
      <c r="AU353" s="187" t="s">
        <v>85</v>
      </c>
      <c r="AV353" s="13" t="s">
        <v>211</v>
      </c>
      <c r="AW353" s="13" t="s">
        <v>39</v>
      </c>
      <c r="AX353" s="13" t="s">
        <v>83</v>
      </c>
      <c r="AY353" s="187" t="s">
        <v>192</v>
      </c>
    </row>
    <row r="354" spans="2:65" s="1" customFormat="1" ht="16.5" customHeight="1">
      <c r="B354" s="161"/>
      <c r="C354" s="162" t="s">
        <v>646</v>
      </c>
      <c r="D354" s="162" t="s">
        <v>195</v>
      </c>
      <c r="E354" s="163" t="s">
        <v>647</v>
      </c>
      <c r="F354" s="164" t="s">
        <v>648</v>
      </c>
      <c r="G354" s="165" t="s">
        <v>649</v>
      </c>
      <c r="H354" s="166">
        <v>13</v>
      </c>
      <c r="I354" s="167"/>
      <c r="J354" s="167">
        <f>ROUND(I354*H354,2)</f>
        <v>0</v>
      </c>
      <c r="K354" s="164" t="s">
        <v>485</v>
      </c>
      <c r="L354" s="40"/>
      <c r="M354" s="168" t="s">
        <v>5</v>
      </c>
      <c r="N354" s="169" t="s">
        <v>47</v>
      </c>
      <c r="O354" s="170">
        <v>3.7</v>
      </c>
      <c r="P354" s="170">
        <f>O354*H354</f>
        <v>48.1</v>
      </c>
      <c r="Q354" s="170">
        <v>3.63E-3</v>
      </c>
      <c r="R354" s="170">
        <f>Q354*H354</f>
        <v>4.7190000000000003E-2</v>
      </c>
      <c r="S354" s="170">
        <v>0.19600000000000001</v>
      </c>
      <c r="T354" s="171">
        <f>S354*H354</f>
        <v>2.548</v>
      </c>
      <c r="AR354" s="25" t="s">
        <v>211</v>
      </c>
      <c r="AT354" s="25" t="s">
        <v>195</v>
      </c>
      <c r="AU354" s="25" t="s">
        <v>85</v>
      </c>
      <c r="AY354" s="25" t="s">
        <v>192</v>
      </c>
      <c r="BE354" s="172">
        <f>IF(N354="základní",J354,0)</f>
        <v>0</v>
      </c>
      <c r="BF354" s="172">
        <f>IF(N354="snížená",J354,0)</f>
        <v>0</v>
      </c>
      <c r="BG354" s="172">
        <f>IF(N354="zákl. přenesená",J354,0)</f>
        <v>0</v>
      </c>
      <c r="BH354" s="172">
        <f>IF(N354="sníž. přenesená",J354,0)</f>
        <v>0</v>
      </c>
      <c r="BI354" s="172">
        <f>IF(N354="nulová",J354,0)</f>
        <v>0</v>
      </c>
      <c r="BJ354" s="25" t="s">
        <v>83</v>
      </c>
      <c r="BK354" s="172">
        <f>ROUND(I354*H354,2)</f>
        <v>0</v>
      </c>
      <c r="BL354" s="25" t="s">
        <v>211</v>
      </c>
      <c r="BM354" s="25" t="s">
        <v>650</v>
      </c>
    </row>
    <row r="355" spans="2:65" s="14" customFormat="1">
      <c r="B355" s="193"/>
      <c r="D355" s="173" t="s">
        <v>299</v>
      </c>
      <c r="E355" s="194" t="s">
        <v>5</v>
      </c>
      <c r="F355" s="195" t="s">
        <v>311</v>
      </c>
      <c r="H355" s="194" t="s">
        <v>5</v>
      </c>
      <c r="L355" s="193"/>
      <c r="M355" s="196"/>
      <c r="N355" s="197"/>
      <c r="O355" s="197"/>
      <c r="P355" s="197"/>
      <c r="Q355" s="197"/>
      <c r="R355" s="197"/>
      <c r="S355" s="197"/>
      <c r="T355" s="198"/>
      <c r="AT355" s="194" t="s">
        <v>299</v>
      </c>
      <c r="AU355" s="194" t="s">
        <v>85</v>
      </c>
      <c r="AV355" s="14" t="s">
        <v>83</v>
      </c>
      <c r="AW355" s="14" t="s">
        <v>39</v>
      </c>
      <c r="AX355" s="14" t="s">
        <v>76</v>
      </c>
      <c r="AY355" s="194" t="s">
        <v>192</v>
      </c>
    </row>
    <row r="356" spans="2:65" s="12" customFormat="1">
      <c r="B356" s="179"/>
      <c r="D356" s="173" t="s">
        <v>299</v>
      </c>
      <c r="E356" s="180" t="s">
        <v>5</v>
      </c>
      <c r="F356" s="181" t="s">
        <v>651</v>
      </c>
      <c r="H356" s="182">
        <v>3</v>
      </c>
      <c r="L356" s="179"/>
      <c r="M356" s="183"/>
      <c r="N356" s="184"/>
      <c r="O356" s="184"/>
      <c r="P356" s="184"/>
      <c r="Q356" s="184"/>
      <c r="R356" s="184"/>
      <c r="S356" s="184"/>
      <c r="T356" s="185"/>
      <c r="AT356" s="180" t="s">
        <v>299</v>
      </c>
      <c r="AU356" s="180" t="s">
        <v>85</v>
      </c>
      <c r="AV356" s="12" t="s">
        <v>85</v>
      </c>
      <c r="AW356" s="12" t="s">
        <v>39</v>
      </c>
      <c r="AX356" s="12" t="s">
        <v>76</v>
      </c>
      <c r="AY356" s="180" t="s">
        <v>192</v>
      </c>
    </row>
    <row r="357" spans="2:65" s="12" customFormat="1">
      <c r="B357" s="179"/>
      <c r="D357" s="173" t="s">
        <v>299</v>
      </c>
      <c r="E357" s="180" t="s">
        <v>5</v>
      </c>
      <c r="F357" s="181" t="s">
        <v>652</v>
      </c>
      <c r="H357" s="182">
        <v>3</v>
      </c>
      <c r="L357" s="179"/>
      <c r="M357" s="183"/>
      <c r="N357" s="184"/>
      <c r="O357" s="184"/>
      <c r="P357" s="184"/>
      <c r="Q357" s="184"/>
      <c r="R357" s="184"/>
      <c r="S357" s="184"/>
      <c r="T357" s="185"/>
      <c r="AT357" s="180" t="s">
        <v>299</v>
      </c>
      <c r="AU357" s="180" t="s">
        <v>85</v>
      </c>
      <c r="AV357" s="12" t="s">
        <v>85</v>
      </c>
      <c r="AW357" s="12" t="s">
        <v>39</v>
      </c>
      <c r="AX357" s="12" t="s">
        <v>76</v>
      </c>
      <c r="AY357" s="180" t="s">
        <v>192</v>
      </c>
    </row>
    <row r="358" spans="2:65" s="12" customFormat="1">
      <c r="B358" s="179"/>
      <c r="D358" s="173" t="s">
        <v>299</v>
      </c>
      <c r="E358" s="180" t="s">
        <v>5</v>
      </c>
      <c r="F358" s="181" t="s">
        <v>653</v>
      </c>
      <c r="H358" s="182">
        <v>7</v>
      </c>
      <c r="L358" s="179"/>
      <c r="M358" s="183"/>
      <c r="N358" s="184"/>
      <c r="O358" s="184"/>
      <c r="P358" s="184"/>
      <c r="Q358" s="184"/>
      <c r="R358" s="184"/>
      <c r="S358" s="184"/>
      <c r="T358" s="185"/>
      <c r="AT358" s="180" t="s">
        <v>299</v>
      </c>
      <c r="AU358" s="180" t="s">
        <v>85</v>
      </c>
      <c r="AV358" s="12" t="s">
        <v>85</v>
      </c>
      <c r="AW358" s="12" t="s">
        <v>39</v>
      </c>
      <c r="AX358" s="12" t="s">
        <v>76</v>
      </c>
      <c r="AY358" s="180" t="s">
        <v>192</v>
      </c>
    </row>
    <row r="359" spans="2:65" s="13" customFormat="1">
      <c r="B359" s="186"/>
      <c r="D359" s="173" t="s">
        <v>299</v>
      </c>
      <c r="E359" s="187" t="s">
        <v>5</v>
      </c>
      <c r="F359" s="188" t="s">
        <v>301</v>
      </c>
      <c r="H359" s="189">
        <v>13</v>
      </c>
      <c r="L359" s="186"/>
      <c r="M359" s="190"/>
      <c r="N359" s="191"/>
      <c r="O359" s="191"/>
      <c r="P359" s="191"/>
      <c r="Q359" s="191"/>
      <c r="R359" s="191"/>
      <c r="S359" s="191"/>
      <c r="T359" s="192"/>
      <c r="AT359" s="187" t="s">
        <v>299</v>
      </c>
      <c r="AU359" s="187" t="s">
        <v>85</v>
      </c>
      <c r="AV359" s="13" t="s">
        <v>211</v>
      </c>
      <c r="AW359" s="13" t="s">
        <v>39</v>
      </c>
      <c r="AX359" s="13" t="s">
        <v>83</v>
      </c>
      <c r="AY359" s="187" t="s">
        <v>192</v>
      </c>
    </row>
    <row r="360" spans="2:65" s="11" customFormat="1" ht="29.85" customHeight="1">
      <c r="B360" s="149"/>
      <c r="D360" s="150" t="s">
        <v>75</v>
      </c>
      <c r="E360" s="159" t="s">
        <v>654</v>
      </c>
      <c r="F360" s="159" t="s">
        <v>655</v>
      </c>
      <c r="J360" s="160">
        <f>BK360</f>
        <v>0</v>
      </c>
      <c r="L360" s="149"/>
      <c r="M360" s="153"/>
      <c r="N360" s="154"/>
      <c r="O360" s="154"/>
      <c r="P360" s="155">
        <f>P361</f>
        <v>143.77203699999998</v>
      </c>
      <c r="Q360" s="154"/>
      <c r="R360" s="155">
        <f>R361</f>
        <v>0</v>
      </c>
      <c r="S360" s="154"/>
      <c r="T360" s="156">
        <f>T361</f>
        <v>0</v>
      </c>
      <c r="AR360" s="150" t="s">
        <v>83</v>
      </c>
      <c r="AT360" s="157" t="s">
        <v>75</v>
      </c>
      <c r="AU360" s="157" t="s">
        <v>83</v>
      </c>
      <c r="AY360" s="150" t="s">
        <v>192</v>
      </c>
      <c r="BK360" s="158">
        <f>BK361</f>
        <v>0</v>
      </c>
    </row>
    <row r="361" spans="2:65" s="1" customFormat="1" ht="25.5" customHeight="1">
      <c r="B361" s="161"/>
      <c r="C361" s="162" t="s">
        <v>656</v>
      </c>
      <c r="D361" s="162" t="s">
        <v>195</v>
      </c>
      <c r="E361" s="163" t="s">
        <v>657</v>
      </c>
      <c r="F361" s="164" t="s">
        <v>658</v>
      </c>
      <c r="G361" s="165" t="s">
        <v>338</v>
      </c>
      <c r="H361" s="166">
        <v>964.91300000000001</v>
      </c>
      <c r="I361" s="167"/>
      <c r="J361" s="167">
        <f>ROUND(I361*H361,2)</f>
        <v>0</v>
      </c>
      <c r="K361" s="164" t="s">
        <v>199</v>
      </c>
      <c r="L361" s="40"/>
      <c r="M361" s="168" t="s">
        <v>5</v>
      </c>
      <c r="N361" s="169" t="s">
        <v>47</v>
      </c>
      <c r="O361" s="170">
        <v>0.14899999999999999</v>
      </c>
      <c r="P361" s="170">
        <f>O361*H361</f>
        <v>143.77203699999998</v>
      </c>
      <c r="Q361" s="170">
        <v>0</v>
      </c>
      <c r="R361" s="170">
        <f>Q361*H361</f>
        <v>0</v>
      </c>
      <c r="S361" s="170">
        <v>0</v>
      </c>
      <c r="T361" s="171">
        <f>S361*H361</f>
        <v>0</v>
      </c>
      <c r="AR361" s="25" t="s">
        <v>211</v>
      </c>
      <c r="AT361" s="25" t="s">
        <v>195</v>
      </c>
      <c r="AU361" s="25" t="s">
        <v>85</v>
      </c>
      <c r="AY361" s="25" t="s">
        <v>192</v>
      </c>
      <c r="BE361" s="172">
        <f>IF(N361="základní",J361,0)</f>
        <v>0</v>
      </c>
      <c r="BF361" s="172">
        <f>IF(N361="snížená",J361,0)</f>
        <v>0</v>
      </c>
      <c r="BG361" s="172">
        <f>IF(N361="zákl. přenesená",J361,0)</f>
        <v>0</v>
      </c>
      <c r="BH361" s="172">
        <f>IF(N361="sníž. přenesená",J361,0)</f>
        <v>0</v>
      </c>
      <c r="BI361" s="172">
        <f>IF(N361="nulová",J361,0)</f>
        <v>0</v>
      </c>
      <c r="BJ361" s="25" t="s">
        <v>83</v>
      </c>
      <c r="BK361" s="172">
        <f>ROUND(I361*H361,2)</f>
        <v>0</v>
      </c>
      <c r="BL361" s="25" t="s">
        <v>211</v>
      </c>
      <c r="BM361" s="25" t="s">
        <v>659</v>
      </c>
    </row>
    <row r="362" spans="2:65" s="11" customFormat="1" ht="37.35" customHeight="1">
      <c r="B362" s="149"/>
      <c r="D362" s="150" t="s">
        <v>75</v>
      </c>
      <c r="E362" s="151" t="s">
        <v>660</v>
      </c>
      <c r="F362" s="151" t="s">
        <v>661</v>
      </c>
      <c r="J362" s="152">
        <f>BK362</f>
        <v>0</v>
      </c>
      <c r="L362" s="149"/>
      <c r="M362" s="153"/>
      <c r="N362" s="154"/>
      <c r="O362" s="154"/>
      <c r="P362" s="155">
        <f>P363+P412+P425+P450+P462+P563+P583+P671+P729+P746+P771+P786</f>
        <v>3936.418095</v>
      </c>
      <c r="Q362" s="154"/>
      <c r="R362" s="155">
        <f>R363+R412+R425+R450+R462+R563+R583+R671+R729+R746+R771+R786</f>
        <v>80.569275770000004</v>
      </c>
      <c r="S362" s="154"/>
      <c r="T362" s="156">
        <f>T363+T412+T425+T450+T462+T563+T583+T671+T729+T746+T771+T786</f>
        <v>0</v>
      </c>
      <c r="AR362" s="150" t="s">
        <v>85</v>
      </c>
      <c r="AT362" s="157" t="s">
        <v>75</v>
      </c>
      <c r="AU362" s="157" t="s">
        <v>76</v>
      </c>
      <c r="AY362" s="150" t="s">
        <v>192</v>
      </c>
      <c r="BK362" s="158">
        <f>BK363+BK412+BK425+BK450+BK462+BK563+BK583+BK671+BK729+BK746+BK771+BK786</f>
        <v>0</v>
      </c>
    </row>
    <row r="363" spans="2:65" s="11" customFormat="1" ht="19.95" customHeight="1">
      <c r="B363" s="149"/>
      <c r="D363" s="150" t="s">
        <v>75</v>
      </c>
      <c r="E363" s="159" t="s">
        <v>662</v>
      </c>
      <c r="F363" s="159" t="s">
        <v>663</v>
      </c>
      <c r="J363" s="160">
        <f>BK363</f>
        <v>0</v>
      </c>
      <c r="L363" s="149"/>
      <c r="M363" s="153"/>
      <c r="N363" s="154"/>
      <c r="O363" s="154"/>
      <c r="P363" s="155">
        <f>SUM(P364:P411)</f>
        <v>311.48228599999999</v>
      </c>
      <c r="Q363" s="154"/>
      <c r="R363" s="155">
        <f>SUM(R364:R411)</f>
        <v>6.4922138399999998</v>
      </c>
      <c r="S363" s="154"/>
      <c r="T363" s="156">
        <f>SUM(T364:T411)</f>
        <v>0</v>
      </c>
      <c r="AR363" s="150" t="s">
        <v>85</v>
      </c>
      <c r="AT363" s="157" t="s">
        <v>75</v>
      </c>
      <c r="AU363" s="157" t="s">
        <v>83</v>
      </c>
      <c r="AY363" s="150" t="s">
        <v>192</v>
      </c>
      <c r="BK363" s="158">
        <f>SUM(BK364:BK411)</f>
        <v>0</v>
      </c>
    </row>
    <row r="364" spans="2:65" s="1" customFormat="1" ht="25.5" customHeight="1">
      <c r="B364" s="161"/>
      <c r="C364" s="162" t="s">
        <v>664</v>
      </c>
      <c r="D364" s="162" t="s">
        <v>195</v>
      </c>
      <c r="E364" s="163" t="s">
        <v>665</v>
      </c>
      <c r="F364" s="164" t="s">
        <v>666</v>
      </c>
      <c r="G364" s="165" t="s">
        <v>355</v>
      </c>
      <c r="H364" s="166">
        <v>339.31700000000001</v>
      </c>
      <c r="I364" s="167"/>
      <c r="J364" s="167">
        <f>ROUND(I364*H364,2)</f>
        <v>0</v>
      </c>
      <c r="K364" s="164" t="s">
        <v>199</v>
      </c>
      <c r="L364" s="40"/>
      <c r="M364" s="168" t="s">
        <v>5</v>
      </c>
      <c r="N364" s="169" t="s">
        <v>47</v>
      </c>
      <c r="O364" s="170">
        <v>2.4E-2</v>
      </c>
      <c r="P364" s="170">
        <f>O364*H364</f>
        <v>8.1436080000000004</v>
      </c>
      <c r="Q364" s="170">
        <v>0</v>
      </c>
      <c r="R364" s="170">
        <f>Q364*H364</f>
        <v>0</v>
      </c>
      <c r="S364" s="170">
        <v>0</v>
      </c>
      <c r="T364" s="171">
        <f>S364*H364</f>
        <v>0</v>
      </c>
      <c r="AR364" s="25" t="s">
        <v>367</v>
      </c>
      <c r="AT364" s="25" t="s">
        <v>195</v>
      </c>
      <c r="AU364" s="25" t="s">
        <v>85</v>
      </c>
      <c r="AY364" s="25" t="s">
        <v>192</v>
      </c>
      <c r="BE364" s="172">
        <f>IF(N364="základní",J364,0)</f>
        <v>0</v>
      </c>
      <c r="BF364" s="172">
        <f>IF(N364="snížená",J364,0)</f>
        <v>0</v>
      </c>
      <c r="BG364" s="172">
        <f>IF(N364="zákl. přenesená",J364,0)</f>
        <v>0</v>
      </c>
      <c r="BH364" s="172">
        <f>IF(N364="sníž. přenesená",J364,0)</f>
        <v>0</v>
      </c>
      <c r="BI364" s="172">
        <f>IF(N364="nulová",J364,0)</f>
        <v>0</v>
      </c>
      <c r="BJ364" s="25" t="s">
        <v>83</v>
      </c>
      <c r="BK364" s="172">
        <f>ROUND(I364*H364,2)</f>
        <v>0</v>
      </c>
      <c r="BL364" s="25" t="s">
        <v>367</v>
      </c>
      <c r="BM364" s="25" t="s">
        <v>667</v>
      </c>
    </row>
    <row r="365" spans="2:65" s="14" customFormat="1">
      <c r="B365" s="193"/>
      <c r="D365" s="173" t="s">
        <v>299</v>
      </c>
      <c r="E365" s="194" t="s">
        <v>5</v>
      </c>
      <c r="F365" s="195" t="s">
        <v>311</v>
      </c>
      <c r="H365" s="194" t="s">
        <v>5</v>
      </c>
      <c r="L365" s="193"/>
      <c r="M365" s="196"/>
      <c r="N365" s="197"/>
      <c r="O365" s="197"/>
      <c r="P365" s="197"/>
      <c r="Q365" s="197"/>
      <c r="R365" s="197"/>
      <c r="S365" s="197"/>
      <c r="T365" s="198"/>
      <c r="AT365" s="194" t="s">
        <v>299</v>
      </c>
      <c r="AU365" s="194" t="s">
        <v>85</v>
      </c>
      <c r="AV365" s="14" t="s">
        <v>83</v>
      </c>
      <c r="AW365" s="14" t="s">
        <v>39</v>
      </c>
      <c r="AX365" s="14" t="s">
        <v>76</v>
      </c>
      <c r="AY365" s="194" t="s">
        <v>192</v>
      </c>
    </row>
    <row r="366" spans="2:65" s="12" customFormat="1">
      <c r="B366" s="179"/>
      <c r="D366" s="173" t="s">
        <v>299</v>
      </c>
      <c r="E366" s="180" t="s">
        <v>5</v>
      </c>
      <c r="F366" s="181" t="s">
        <v>668</v>
      </c>
      <c r="H366" s="182">
        <v>339.31700000000001</v>
      </c>
      <c r="L366" s="179"/>
      <c r="M366" s="183"/>
      <c r="N366" s="184"/>
      <c r="O366" s="184"/>
      <c r="P366" s="184"/>
      <c r="Q366" s="184"/>
      <c r="R366" s="184"/>
      <c r="S366" s="184"/>
      <c r="T366" s="185"/>
      <c r="AT366" s="180" t="s">
        <v>299</v>
      </c>
      <c r="AU366" s="180" t="s">
        <v>85</v>
      </c>
      <c r="AV366" s="12" t="s">
        <v>85</v>
      </c>
      <c r="AW366" s="12" t="s">
        <v>39</v>
      </c>
      <c r="AX366" s="12" t="s">
        <v>76</v>
      </c>
      <c r="AY366" s="180" t="s">
        <v>192</v>
      </c>
    </row>
    <row r="367" spans="2:65" s="13" customFormat="1">
      <c r="B367" s="186"/>
      <c r="D367" s="173" t="s">
        <v>299</v>
      </c>
      <c r="E367" s="187" t="s">
        <v>5</v>
      </c>
      <c r="F367" s="188" t="s">
        <v>301</v>
      </c>
      <c r="H367" s="189">
        <v>339.31700000000001</v>
      </c>
      <c r="L367" s="186"/>
      <c r="M367" s="190"/>
      <c r="N367" s="191"/>
      <c r="O367" s="191"/>
      <c r="P367" s="191"/>
      <c r="Q367" s="191"/>
      <c r="R367" s="191"/>
      <c r="S367" s="191"/>
      <c r="T367" s="192"/>
      <c r="AT367" s="187" t="s">
        <v>299</v>
      </c>
      <c r="AU367" s="187" t="s">
        <v>85</v>
      </c>
      <c r="AV367" s="13" t="s">
        <v>211</v>
      </c>
      <c r="AW367" s="13" t="s">
        <v>39</v>
      </c>
      <c r="AX367" s="13" t="s">
        <v>83</v>
      </c>
      <c r="AY367" s="187" t="s">
        <v>192</v>
      </c>
    </row>
    <row r="368" spans="2:65" s="1" customFormat="1" ht="16.5" customHeight="1">
      <c r="B368" s="161"/>
      <c r="C368" s="199" t="s">
        <v>669</v>
      </c>
      <c r="D368" s="199" t="s">
        <v>347</v>
      </c>
      <c r="E368" s="200" t="s">
        <v>670</v>
      </c>
      <c r="F368" s="201" t="s">
        <v>671</v>
      </c>
      <c r="G368" s="202" t="s">
        <v>338</v>
      </c>
      <c r="H368" s="203">
        <v>0.10199999999999999</v>
      </c>
      <c r="I368" s="204"/>
      <c r="J368" s="204">
        <f>ROUND(I368*H368,2)</f>
        <v>0</v>
      </c>
      <c r="K368" s="201" t="s">
        <v>199</v>
      </c>
      <c r="L368" s="205"/>
      <c r="M368" s="206" t="s">
        <v>5</v>
      </c>
      <c r="N368" s="207" t="s">
        <v>47</v>
      </c>
      <c r="O368" s="170">
        <v>0</v>
      </c>
      <c r="P368" s="170">
        <f>O368*H368</f>
        <v>0</v>
      </c>
      <c r="Q368" s="170">
        <v>1</v>
      </c>
      <c r="R368" s="170">
        <f>Q368*H368</f>
        <v>0.10199999999999999</v>
      </c>
      <c r="S368" s="170">
        <v>0</v>
      </c>
      <c r="T368" s="171">
        <f>S368*H368</f>
        <v>0</v>
      </c>
      <c r="AR368" s="25" t="s">
        <v>446</v>
      </c>
      <c r="AT368" s="25" t="s">
        <v>347</v>
      </c>
      <c r="AU368" s="25" t="s">
        <v>85</v>
      </c>
      <c r="AY368" s="25" t="s">
        <v>192</v>
      </c>
      <c r="BE368" s="172">
        <f>IF(N368="základní",J368,0)</f>
        <v>0</v>
      </c>
      <c r="BF368" s="172">
        <f>IF(N368="snížená",J368,0)</f>
        <v>0</v>
      </c>
      <c r="BG368" s="172">
        <f>IF(N368="zákl. přenesená",J368,0)</f>
        <v>0</v>
      </c>
      <c r="BH368" s="172">
        <f>IF(N368="sníž. přenesená",J368,0)</f>
        <v>0</v>
      </c>
      <c r="BI368" s="172">
        <f>IF(N368="nulová",J368,0)</f>
        <v>0</v>
      </c>
      <c r="BJ368" s="25" t="s">
        <v>83</v>
      </c>
      <c r="BK368" s="172">
        <f>ROUND(I368*H368,2)</f>
        <v>0</v>
      </c>
      <c r="BL368" s="25" t="s">
        <v>367</v>
      </c>
      <c r="BM368" s="25" t="s">
        <v>672</v>
      </c>
    </row>
    <row r="369" spans="2:65" s="12" customFormat="1">
      <c r="B369" s="179"/>
      <c r="D369" s="173" t="s">
        <v>299</v>
      </c>
      <c r="F369" s="181" t="s">
        <v>673</v>
      </c>
      <c r="H369" s="182">
        <v>0.10199999999999999</v>
      </c>
      <c r="L369" s="179"/>
      <c r="M369" s="183"/>
      <c r="N369" s="184"/>
      <c r="O369" s="184"/>
      <c r="P369" s="184"/>
      <c r="Q369" s="184"/>
      <c r="R369" s="184"/>
      <c r="S369" s="184"/>
      <c r="T369" s="185"/>
      <c r="AT369" s="180" t="s">
        <v>299</v>
      </c>
      <c r="AU369" s="180" t="s">
        <v>85</v>
      </c>
      <c r="AV369" s="12" t="s">
        <v>85</v>
      </c>
      <c r="AW369" s="12" t="s">
        <v>6</v>
      </c>
      <c r="AX369" s="12" t="s">
        <v>83</v>
      </c>
      <c r="AY369" s="180" t="s">
        <v>192</v>
      </c>
    </row>
    <row r="370" spans="2:65" s="1" customFormat="1" ht="16.5" customHeight="1">
      <c r="B370" s="161"/>
      <c r="C370" s="162" t="s">
        <v>674</v>
      </c>
      <c r="D370" s="162" t="s">
        <v>195</v>
      </c>
      <c r="E370" s="163" t="s">
        <v>675</v>
      </c>
      <c r="F370" s="164" t="s">
        <v>676</v>
      </c>
      <c r="G370" s="165" t="s">
        <v>355</v>
      </c>
      <c r="H370" s="166">
        <v>50.03</v>
      </c>
      <c r="I370" s="167"/>
      <c r="J370" s="167">
        <f>ROUND(I370*H370,2)</f>
        <v>0</v>
      </c>
      <c r="K370" s="164" t="s">
        <v>199</v>
      </c>
      <c r="L370" s="40"/>
      <c r="M370" s="168" t="s">
        <v>5</v>
      </c>
      <c r="N370" s="169" t="s">
        <v>47</v>
      </c>
      <c r="O370" s="170">
        <v>5.3999999999999999E-2</v>
      </c>
      <c r="P370" s="170">
        <f>O370*H370</f>
        <v>2.7016200000000001</v>
      </c>
      <c r="Q370" s="170">
        <v>0</v>
      </c>
      <c r="R370" s="170">
        <f>Q370*H370</f>
        <v>0</v>
      </c>
      <c r="S370" s="170">
        <v>0</v>
      </c>
      <c r="T370" s="171">
        <f>S370*H370</f>
        <v>0</v>
      </c>
      <c r="AR370" s="25" t="s">
        <v>367</v>
      </c>
      <c r="AT370" s="25" t="s">
        <v>195</v>
      </c>
      <c r="AU370" s="25" t="s">
        <v>85</v>
      </c>
      <c r="AY370" s="25" t="s">
        <v>192</v>
      </c>
      <c r="BE370" s="172">
        <f>IF(N370="základní",J370,0)</f>
        <v>0</v>
      </c>
      <c r="BF370" s="172">
        <f>IF(N370="snížená",J370,0)</f>
        <v>0</v>
      </c>
      <c r="BG370" s="172">
        <f>IF(N370="zákl. přenesená",J370,0)</f>
        <v>0</v>
      </c>
      <c r="BH370" s="172">
        <f>IF(N370="sníž. přenesená",J370,0)</f>
        <v>0</v>
      </c>
      <c r="BI370" s="172">
        <f>IF(N370="nulová",J370,0)</f>
        <v>0</v>
      </c>
      <c r="BJ370" s="25" t="s">
        <v>83</v>
      </c>
      <c r="BK370" s="172">
        <f>ROUND(I370*H370,2)</f>
        <v>0</v>
      </c>
      <c r="BL370" s="25" t="s">
        <v>367</v>
      </c>
      <c r="BM370" s="25" t="s">
        <v>677</v>
      </c>
    </row>
    <row r="371" spans="2:65" s="14" customFormat="1">
      <c r="B371" s="193"/>
      <c r="D371" s="173" t="s">
        <v>299</v>
      </c>
      <c r="E371" s="194" t="s">
        <v>5</v>
      </c>
      <c r="F371" s="195" t="s">
        <v>311</v>
      </c>
      <c r="H371" s="194" t="s">
        <v>5</v>
      </c>
      <c r="L371" s="193"/>
      <c r="M371" s="196"/>
      <c r="N371" s="197"/>
      <c r="O371" s="197"/>
      <c r="P371" s="197"/>
      <c r="Q371" s="197"/>
      <c r="R371" s="197"/>
      <c r="S371" s="197"/>
      <c r="T371" s="198"/>
      <c r="AT371" s="194" t="s">
        <v>299</v>
      </c>
      <c r="AU371" s="194" t="s">
        <v>85</v>
      </c>
      <c r="AV371" s="14" t="s">
        <v>83</v>
      </c>
      <c r="AW371" s="14" t="s">
        <v>39</v>
      </c>
      <c r="AX371" s="14" t="s">
        <v>76</v>
      </c>
      <c r="AY371" s="194" t="s">
        <v>192</v>
      </c>
    </row>
    <row r="372" spans="2:65" s="12" customFormat="1">
      <c r="B372" s="179"/>
      <c r="D372" s="173" t="s">
        <v>299</v>
      </c>
      <c r="E372" s="180" t="s">
        <v>5</v>
      </c>
      <c r="F372" s="181" t="s">
        <v>678</v>
      </c>
      <c r="H372" s="182">
        <v>50.03</v>
      </c>
      <c r="L372" s="179"/>
      <c r="M372" s="183"/>
      <c r="N372" s="184"/>
      <c r="O372" s="184"/>
      <c r="P372" s="184"/>
      <c r="Q372" s="184"/>
      <c r="R372" s="184"/>
      <c r="S372" s="184"/>
      <c r="T372" s="185"/>
      <c r="AT372" s="180" t="s">
        <v>299</v>
      </c>
      <c r="AU372" s="180" t="s">
        <v>85</v>
      </c>
      <c r="AV372" s="12" t="s">
        <v>85</v>
      </c>
      <c r="AW372" s="12" t="s">
        <v>39</v>
      </c>
      <c r="AX372" s="12" t="s">
        <v>76</v>
      </c>
      <c r="AY372" s="180" t="s">
        <v>192</v>
      </c>
    </row>
    <row r="373" spans="2:65" s="13" customFormat="1">
      <c r="B373" s="186"/>
      <c r="D373" s="173" t="s">
        <v>299</v>
      </c>
      <c r="E373" s="187" t="s">
        <v>5</v>
      </c>
      <c r="F373" s="188" t="s">
        <v>301</v>
      </c>
      <c r="H373" s="189">
        <v>50.03</v>
      </c>
      <c r="L373" s="186"/>
      <c r="M373" s="190"/>
      <c r="N373" s="191"/>
      <c r="O373" s="191"/>
      <c r="P373" s="191"/>
      <c r="Q373" s="191"/>
      <c r="R373" s="191"/>
      <c r="S373" s="191"/>
      <c r="T373" s="192"/>
      <c r="AT373" s="187" t="s">
        <v>299</v>
      </c>
      <c r="AU373" s="187" t="s">
        <v>85</v>
      </c>
      <c r="AV373" s="13" t="s">
        <v>211</v>
      </c>
      <c r="AW373" s="13" t="s">
        <v>39</v>
      </c>
      <c r="AX373" s="13" t="s">
        <v>83</v>
      </c>
      <c r="AY373" s="187" t="s">
        <v>192</v>
      </c>
    </row>
    <row r="374" spans="2:65" s="1" customFormat="1" ht="16.5" customHeight="1">
      <c r="B374" s="161"/>
      <c r="C374" s="199" t="s">
        <v>679</v>
      </c>
      <c r="D374" s="199" t="s">
        <v>347</v>
      </c>
      <c r="E374" s="200" t="s">
        <v>670</v>
      </c>
      <c r="F374" s="201" t="s">
        <v>671</v>
      </c>
      <c r="G374" s="202" t="s">
        <v>338</v>
      </c>
      <c r="H374" s="203">
        <v>1.7999999999999999E-2</v>
      </c>
      <c r="I374" s="204"/>
      <c r="J374" s="204">
        <f>ROUND(I374*H374,2)</f>
        <v>0</v>
      </c>
      <c r="K374" s="201" t="s">
        <v>199</v>
      </c>
      <c r="L374" s="205"/>
      <c r="M374" s="206" t="s">
        <v>5</v>
      </c>
      <c r="N374" s="207" t="s">
        <v>47</v>
      </c>
      <c r="O374" s="170">
        <v>0</v>
      </c>
      <c r="P374" s="170">
        <f>O374*H374</f>
        <v>0</v>
      </c>
      <c r="Q374" s="170">
        <v>1</v>
      </c>
      <c r="R374" s="170">
        <f>Q374*H374</f>
        <v>1.7999999999999999E-2</v>
      </c>
      <c r="S374" s="170">
        <v>0</v>
      </c>
      <c r="T374" s="171">
        <f>S374*H374</f>
        <v>0</v>
      </c>
      <c r="AR374" s="25" t="s">
        <v>446</v>
      </c>
      <c r="AT374" s="25" t="s">
        <v>347</v>
      </c>
      <c r="AU374" s="25" t="s">
        <v>85</v>
      </c>
      <c r="AY374" s="25" t="s">
        <v>192</v>
      </c>
      <c r="BE374" s="172">
        <f>IF(N374="základní",J374,0)</f>
        <v>0</v>
      </c>
      <c r="BF374" s="172">
        <f>IF(N374="snížená",J374,0)</f>
        <v>0</v>
      </c>
      <c r="BG374" s="172">
        <f>IF(N374="zákl. přenesená",J374,0)</f>
        <v>0</v>
      </c>
      <c r="BH374" s="172">
        <f>IF(N374="sníž. přenesená",J374,0)</f>
        <v>0</v>
      </c>
      <c r="BI374" s="172">
        <f>IF(N374="nulová",J374,0)</f>
        <v>0</v>
      </c>
      <c r="BJ374" s="25" t="s">
        <v>83</v>
      </c>
      <c r="BK374" s="172">
        <f>ROUND(I374*H374,2)</f>
        <v>0</v>
      </c>
      <c r="BL374" s="25" t="s">
        <v>367</v>
      </c>
      <c r="BM374" s="25" t="s">
        <v>680</v>
      </c>
    </row>
    <row r="375" spans="2:65" s="12" customFormat="1">
      <c r="B375" s="179"/>
      <c r="D375" s="173" t="s">
        <v>299</v>
      </c>
      <c r="F375" s="181" t="s">
        <v>681</v>
      </c>
      <c r="H375" s="182">
        <v>1.7999999999999999E-2</v>
      </c>
      <c r="L375" s="179"/>
      <c r="M375" s="183"/>
      <c r="N375" s="184"/>
      <c r="O375" s="184"/>
      <c r="P375" s="184"/>
      <c r="Q375" s="184"/>
      <c r="R375" s="184"/>
      <c r="S375" s="184"/>
      <c r="T375" s="185"/>
      <c r="AT375" s="180" t="s">
        <v>299</v>
      </c>
      <c r="AU375" s="180" t="s">
        <v>85</v>
      </c>
      <c r="AV375" s="12" t="s">
        <v>85</v>
      </c>
      <c r="AW375" s="12" t="s">
        <v>6</v>
      </c>
      <c r="AX375" s="12" t="s">
        <v>83</v>
      </c>
      <c r="AY375" s="180" t="s">
        <v>192</v>
      </c>
    </row>
    <row r="376" spans="2:65" s="1" customFormat="1" ht="16.5" customHeight="1">
      <c r="B376" s="161"/>
      <c r="C376" s="162" t="s">
        <v>682</v>
      </c>
      <c r="D376" s="162" t="s">
        <v>195</v>
      </c>
      <c r="E376" s="163" t="s">
        <v>683</v>
      </c>
      <c r="F376" s="164" t="s">
        <v>684</v>
      </c>
      <c r="G376" s="165" t="s">
        <v>355</v>
      </c>
      <c r="H376" s="166">
        <v>678.63499999999999</v>
      </c>
      <c r="I376" s="167"/>
      <c r="J376" s="167">
        <f>ROUND(I376*H376,2)</f>
        <v>0</v>
      </c>
      <c r="K376" s="164" t="s">
        <v>199</v>
      </c>
      <c r="L376" s="40"/>
      <c r="M376" s="168" t="s">
        <v>5</v>
      </c>
      <c r="N376" s="169" t="s">
        <v>47</v>
      </c>
      <c r="O376" s="170">
        <v>0.222</v>
      </c>
      <c r="P376" s="170">
        <f>O376*H376</f>
        <v>150.65697</v>
      </c>
      <c r="Q376" s="170">
        <v>4.0000000000000002E-4</v>
      </c>
      <c r="R376" s="170">
        <f>Q376*H376</f>
        <v>0.27145400000000003</v>
      </c>
      <c r="S376" s="170">
        <v>0</v>
      </c>
      <c r="T376" s="171">
        <f>S376*H376</f>
        <v>0</v>
      </c>
      <c r="AR376" s="25" t="s">
        <v>367</v>
      </c>
      <c r="AT376" s="25" t="s">
        <v>195</v>
      </c>
      <c r="AU376" s="25" t="s">
        <v>85</v>
      </c>
      <c r="AY376" s="25" t="s">
        <v>192</v>
      </c>
      <c r="BE376" s="172">
        <f>IF(N376="základní",J376,0)</f>
        <v>0</v>
      </c>
      <c r="BF376" s="172">
        <f>IF(N376="snížená",J376,0)</f>
        <v>0</v>
      </c>
      <c r="BG376" s="172">
        <f>IF(N376="zákl. přenesená",J376,0)</f>
        <v>0</v>
      </c>
      <c r="BH376" s="172">
        <f>IF(N376="sníž. přenesená",J376,0)</f>
        <v>0</v>
      </c>
      <c r="BI376" s="172">
        <f>IF(N376="nulová",J376,0)</f>
        <v>0</v>
      </c>
      <c r="BJ376" s="25" t="s">
        <v>83</v>
      </c>
      <c r="BK376" s="172">
        <f>ROUND(I376*H376,2)</f>
        <v>0</v>
      </c>
      <c r="BL376" s="25" t="s">
        <v>367</v>
      </c>
      <c r="BM376" s="25" t="s">
        <v>685</v>
      </c>
    </row>
    <row r="377" spans="2:65" s="14" customFormat="1">
      <c r="B377" s="193"/>
      <c r="D377" s="173" t="s">
        <v>299</v>
      </c>
      <c r="E377" s="194" t="s">
        <v>5</v>
      </c>
      <c r="F377" s="195" t="s">
        <v>311</v>
      </c>
      <c r="H377" s="194" t="s">
        <v>5</v>
      </c>
      <c r="L377" s="193"/>
      <c r="M377" s="196"/>
      <c r="N377" s="197"/>
      <c r="O377" s="197"/>
      <c r="P377" s="197"/>
      <c r="Q377" s="197"/>
      <c r="R377" s="197"/>
      <c r="S377" s="197"/>
      <c r="T377" s="198"/>
      <c r="AT377" s="194" t="s">
        <v>299</v>
      </c>
      <c r="AU377" s="194" t="s">
        <v>85</v>
      </c>
      <c r="AV377" s="14" t="s">
        <v>83</v>
      </c>
      <c r="AW377" s="14" t="s">
        <v>39</v>
      </c>
      <c r="AX377" s="14" t="s">
        <v>76</v>
      </c>
      <c r="AY377" s="194" t="s">
        <v>192</v>
      </c>
    </row>
    <row r="378" spans="2:65" s="12" customFormat="1">
      <c r="B378" s="179"/>
      <c r="D378" s="173" t="s">
        <v>299</v>
      </c>
      <c r="E378" s="180" t="s">
        <v>5</v>
      </c>
      <c r="F378" s="181" t="s">
        <v>686</v>
      </c>
      <c r="H378" s="182">
        <v>678.63499999999999</v>
      </c>
      <c r="L378" s="179"/>
      <c r="M378" s="183"/>
      <c r="N378" s="184"/>
      <c r="O378" s="184"/>
      <c r="P378" s="184"/>
      <c r="Q378" s="184"/>
      <c r="R378" s="184"/>
      <c r="S378" s="184"/>
      <c r="T378" s="185"/>
      <c r="AT378" s="180" t="s">
        <v>299</v>
      </c>
      <c r="AU378" s="180" t="s">
        <v>85</v>
      </c>
      <c r="AV378" s="12" t="s">
        <v>85</v>
      </c>
      <c r="AW378" s="12" t="s">
        <v>39</v>
      </c>
      <c r="AX378" s="12" t="s">
        <v>76</v>
      </c>
      <c r="AY378" s="180" t="s">
        <v>192</v>
      </c>
    </row>
    <row r="379" spans="2:65" s="13" customFormat="1">
      <c r="B379" s="186"/>
      <c r="D379" s="173" t="s">
        <v>299</v>
      </c>
      <c r="E379" s="187" t="s">
        <v>5</v>
      </c>
      <c r="F379" s="188" t="s">
        <v>301</v>
      </c>
      <c r="H379" s="189">
        <v>678.63499999999999</v>
      </c>
      <c r="L379" s="186"/>
      <c r="M379" s="190"/>
      <c r="N379" s="191"/>
      <c r="O379" s="191"/>
      <c r="P379" s="191"/>
      <c r="Q379" s="191"/>
      <c r="R379" s="191"/>
      <c r="S379" s="191"/>
      <c r="T379" s="192"/>
      <c r="AT379" s="187" t="s">
        <v>299</v>
      </c>
      <c r="AU379" s="187" t="s">
        <v>85</v>
      </c>
      <c r="AV379" s="13" t="s">
        <v>211</v>
      </c>
      <c r="AW379" s="13" t="s">
        <v>39</v>
      </c>
      <c r="AX379" s="13" t="s">
        <v>83</v>
      </c>
      <c r="AY379" s="187" t="s">
        <v>192</v>
      </c>
    </row>
    <row r="380" spans="2:65" s="1" customFormat="1" ht="16.5" customHeight="1">
      <c r="B380" s="161"/>
      <c r="C380" s="199" t="s">
        <v>687</v>
      </c>
      <c r="D380" s="199" t="s">
        <v>347</v>
      </c>
      <c r="E380" s="200" t="s">
        <v>688</v>
      </c>
      <c r="F380" s="201" t="s">
        <v>689</v>
      </c>
      <c r="G380" s="202" t="s">
        <v>355</v>
      </c>
      <c r="H380" s="203">
        <v>780.43</v>
      </c>
      <c r="I380" s="204"/>
      <c r="J380" s="204">
        <f>ROUND(I380*H380,2)</f>
        <v>0</v>
      </c>
      <c r="K380" s="201" t="s">
        <v>199</v>
      </c>
      <c r="L380" s="205"/>
      <c r="M380" s="206" t="s">
        <v>5</v>
      </c>
      <c r="N380" s="207" t="s">
        <v>47</v>
      </c>
      <c r="O380" s="170">
        <v>0</v>
      </c>
      <c r="P380" s="170">
        <f>O380*H380</f>
        <v>0</v>
      </c>
      <c r="Q380" s="170">
        <v>4.8999999999999998E-3</v>
      </c>
      <c r="R380" s="170">
        <f>Q380*H380</f>
        <v>3.8241069999999997</v>
      </c>
      <c r="S380" s="170">
        <v>0</v>
      </c>
      <c r="T380" s="171">
        <f>S380*H380</f>
        <v>0</v>
      </c>
      <c r="AR380" s="25" t="s">
        <v>446</v>
      </c>
      <c r="AT380" s="25" t="s">
        <v>347</v>
      </c>
      <c r="AU380" s="25" t="s">
        <v>85</v>
      </c>
      <c r="AY380" s="25" t="s">
        <v>192</v>
      </c>
      <c r="BE380" s="172">
        <f>IF(N380="základní",J380,0)</f>
        <v>0</v>
      </c>
      <c r="BF380" s="172">
        <f>IF(N380="snížená",J380,0)</f>
        <v>0</v>
      </c>
      <c r="BG380" s="172">
        <f>IF(N380="zákl. přenesená",J380,0)</f>
        <v>0</v>
      </c>
      <c r="BH380" s="172">
        <f>IF(N380="sníž. přenesená",J380,0)</f>
        <v>0</v>
      </c>
      <c r="BI380" s="172">
        <f>IF(N380="nulová",J380,0)</f>
        <v>0</v>
      </c>
      <c r="BJ380" s="25" t="s">
        <v>83</v>
      </c>
      <c r="BK380" s="172">
        <f>ROUND(I380*H380,2)</f>
        <v>0</v>
      </c>
      <c r="BL380" s="25" t="s">
        <v>367</v>
      </c>
      <c r="BM380" s="25" t="s">
        <v>690</v>
      </c>
    </row>
    <row r="381" spans="2:65" s="1" customFormat="1" ht="36">
      <c r="B381" s="40"/>
      <c r="D381" s="173" t="s">
        <v>202</v>
      </c>
      <c r="F381" s="174" t="s">
        <v>691</v>
      </c>
      <c r="L381" s="40"/>
      <c r="M381" s="175"/>
      <c r="N381" s="41"/>
      <c r="O381" s="41"/>
      <c r="P381" s="41"/>
      <c r="Q381" s="41"/>
      <c r="R381" s="41"/>
      <c r="S381" s="41"/>
      <c r="T381" s="69"/>
      <c r="AT381" s="25" t="s">
        <v>202</v>
      </c>
      <c r="AU381" s="25" t="s">
        <v>85</v>
      </c>
    </row>
    <row r="382" spans="2:65" s="12" customFormat="1">
      <c r="B382" s="179"/>
      <c r="D382" s="173" t="s">
        <v>299</v>
      </c>
      <c r="F382" s="181" t="s">
        <v>692</v>
      </c>
      <c r="H382" s="182">
        <v>780.43</v>
      </c>
      <c r="L382" s="179"/>
      <c r="M382" s="183"/>
      <c r="N382" s="184"/>
      <c r="O382" s="184"/>
      <c r="P382" s="184"/>
      <c r="Q382" s="184"/>
      <c r="R382" s="184"/>
      <c r="S382" s="184"/>
      <c r="T382" s="185"/>
      <c r="AT382" s="180" t="s">
        <v>299</v>
      </c>
      <c r="AU382" s="180" t="s">
        <v>85</v>
      </c>
      <c r="AV382" s="12" t="s">
        <v>85</v>
      </c>
      <c r="AW382" s="12" t="s">
        <v>6</v>
      </c>
      <c r="AX382" s="12" t="s">
        <v>83</v>
      </c>
      <c r="AY382" s="180" t="s">
        <v>192</v>
      </c>
    </row>
    <row r="383" spans="2:65" s="1" customFormat="1" ht="16.5" customHeight="1">
      <c r="B383" s="161"/>
      <c r="C383" s="162" t="s">
        <v>693</v>
      </c>
      <c r="D383" s="162" t="s">
        <v>195</v>
      </c>
      <c r="E383" s="163" t="s">
        <v>694</v>
      </c>
      <c r="F383" s="164" t="s">
        <v>695</v>
      </c>
      <c r="G383" s="165" t="s">
        <v>355</v>
      </c>
      <c r="H383" s="166">
        <v>100.06</v>
      </c>
      <c r="I383" s="167"/>
      <c r="J383" s="167">
        <f>ROUND(I383*H383,2)</f>
        <v>0</v>
      </c>
      <c r="K383" s="164" t="s">
        <v>199</v>
      </c>
      <c r="L383" s="40"/>
      <c r="M383" s="168" t="s">
        <v>5</v>
      </c>
      <c r="N383" s="169" t="s">
        <v>47</v>
      </c>
      <c r="O383" s="170">
        <v>0.26</v>
      </c>
      <c r="P383" s="170">
        <f>O383*H383</f>
        <v>26.015600000000003</v>
      </c>
      <c r="Q383" s="170">
        <v>4.0000000000000002E-4</v>
      </c>
      <c r="R383" s="170">
        <f>Q383*H383</f>
        <v>4.0024000000000004E-2</v>
      </c>
      <c r="S383" s="170">
        <v>0</v>
      </c>
      <c r="T383" s="171">
        <f>S383*H383</f>
        <v>0</v>
      </c>
      <c r="AR383" s="25" t="s">
        <v>367</v>
      </c>
      <c r="AT383" s="25" t="s">
        <v>195</v>
      </c>
      <c r="AU383" s="25" t="s">
        <v>85</v>
      </c>
      <c r="AY383" s="25" t="s">
        <v>192</v>
      </c>
      <c r="BE383" s="172">
        <f>IF(N383="základní",J383,0)</f>
        <v>0</v>
      </c>
      <c r="BF383" s="172">
        <f>IF(N383="snížená",J383,0)</f>
        <v>0</v>
      </c>
      <c r="BG383" s="172">
        <f>IF(N383="zákl. přenesená",J383,0)</f>
        <v>0</v>
      </c>
      <c r="BH383" s="172">
        <f>IF(N383="sníž. přenesená",J383,0)</f>
        <v>0</v>
      </c>
      <c r="BI383" s="172">
        <f>IF(N383="nulová",J383,0)</f>
        <v>0</v>
      </c>
      <c r="BJ383" s="25" t="s">
        <v>83</v>
      </c>
      <c r="BK383" s="172">
        <f>ROUND(I383*H383,2)</f>
        <v>0</v>
      </c>
      <c r="BL383" s="25" t="s">
        <v>367</v>
      </c>
      <c r="BM383" s="25" t="s">
        <v>696</v>
      </c>
    </row>
    <row r="384" spans="2:65" s="14" customFormat="1">
      <c r="B384" s="193"/>
      <c r="D384" s="173" t="s">
        <v>299</v>
      </c>
      <c r="E384" s="194" t="s">
        <v>5</v>
      </c>
      <c r="F384" s="195" t="s">
        <v>311</v>
      </c>
      <c r="H384" s="194" t="s">
        <v>5</v>
      </c>
      <c r="L384" s="193"/>
      <c r="M384" s="196"/>
      <c r="N384" s="197"/>
      <c r="O384" s="197"/>
      <c r="P384" s="197"/>
      <c r="Q384" s="197"/>
      <c r="R384" s="197"/>
      <c r="S384" s="197"/>
      <c r="T384" s="198"/>
      <c r="AT384" s="194" t="s">
        <v>299</v>
      </c>
      <c r="AU384" s="194" t="s">
        <v>85</v>
      </c>
      <c r="AV384" s="14" t="s">
        <v>83</v>
      </c>
      <c r="AW384" s="14" t="s">
        <v>39</v>
      </c>
      <c r="AX384" s="14" t="s">
        <v>76</v>
      </c>
      <c r="AY384" s="194" t="s">
        <v>192</v>
      </c>
    </row>
    <row r="385" spans="2:65" s="12" customFormat="1">
      <c r="B385" s="179"/>
      <c r="D385" s="173" t="s">
        <v>299</v>
      </c>
      <c r="E385" s="180" t="s">
        <v>5</v>
      </c>
      <c r="F385" s="181" t="s">
        <v>697</v>
      </c>
      <c r="H385" s="182">
        <v>100.06</v>
      </c>
      <c r="L385" s="179"/>
      <c r="M385" s="183"/>
      <c r="N385" s="184"/>
      <c r="O385" s="184"/>
      <c r="P385" s="184"/>
      <c r="Q385" s="184"/>
      <c r="R385" s="184"/>
      <c r="S385" s="184"/>
      <c r="T385" s="185"/>
      <c r="AT385" s="180" t="s">
        <v>299</v>
      </c>
      <c r="AU385" s="180" t="s">
        <v>85</v>
      </c>
      <c r="AV385" s="12" t="s">
        <v>85</v>
      </c>
      <c r="AW385" s="12" t="s">
        <v>39</v>
      </c>
      <c r="AX385" s="12" t="s">
        <v>76</v>
      </c>
      <c r="AY385" s="180" t="s">
        <v>192</v>
      </c>
    </row>
    <row r="386" spans="2:65" s="13" customFormat="1">
      <c r="B386" s="186"/>
      <c r="D386" s="173" t="s">
        <v>299</v>
      </c>
      <c r="E386" s="187" t="s">
        <v>5</v>
      </c>
      <c r="F386" s="188" t="s">
        <v>301</v>
      </c>
      <c r="H386" s="189">
        <v>100.06</v>
      </c>
      <c r="L386" s="186"/>
      <c r="M386" s="190"/>
      <c r="N386" s="191"/>
      <c r="O386" s="191"/>
      <c r="P386" s="191"/>
      <c r="Q386" s="191"/>
      <c r="R386" s="191"/>
      <c r="S386" s="191"/>
      <c r="T386" s="192"/>
      <c r="AT386" s="187" t="s">
        <v>299</v>
      </c>
      <c r="AU386" s="187" t="s">
        <v>85</v>
      </c>
      <c r="AV386" s="13" t="s">
        <v>211</v>
      </c>
      <c r="AW386" s="13" t="s">
        <v>39</v>
      </c>
      <c r="AX386" s="13" t="s">
        <v>83</v>
      </c>
      <c r="AY386" s="187" t="s">
        <v>192</v>
      </c>
    </row>
    <row r="387" spans="2:65" s="1" customFormat="1" ht="16.5" customHeight="1">
      <c r="B387" s="161"/>
      <c r="C387" s="199" t="s">
        <v>698</v>
      </c>
      <c r="D387" s="199" t="s">
        <v>347</v>
      </c>
      <c r="E387" s="200" t="s">
        <v>688</v>
      </c>
      <c r="F387" s="201" t="s">
        <v>689</v>
      </c>
      <c r="G387" s="202" t="s">
        <v>355</v>
      </c>
      <c r="H387" s="203">
        <v>120.072</v>
      </c>
      <c r="I387" s="204"/>
      <c r="J387" s="204">
        <f>ROUND(I387*H387,2)</f>
        <v>0</v>
      </c>
      <c r="K387" s="201" t="s">
        <v>199</v>
      </c>
      <c r="L387" s="205"/>
      <c r="M387" s="206" t="s">
        <v>5</v>
      </c>
      <c r="N387" s="207" t="s">
        <v>47</v>
      </c>
      <c r="O387" s="170">
        <v>0</v>
      </c>
      <c r="P387" s="170">
        <f>O387*H387</f>
        <v>0</v>
      </c>
      <c r="Q387" s="170">
        <v>4.8999999999999998E-3</v>
      </c>
      <c r="R387" s="170">
        <f>Q387*H387</f>
        <v>0.58835280000000001</v>
      </c>
      <c r="S387" s="170">
        <v>0</v>
      </c>
      <c r="T387" s="171">
        <f>S387*H387</f>
        <v>0</v>
      </c>
      <c r="AR387" s="25" t="s">
        <v>446</v>
      </c>
      <c r="AT387" s="25" t="s">
        <v>347</v>
      </c>
      <c r="AU387" s="25" t="s">
        <v>85</v>
      </c>
      <c r="AY387" s="25" t="s">
        <v>192</v>
      </c>
      <c r="BE387" s="172">
        <f>IF(N387="základní",J387,0)</f>
        <v>0</v>
      </c>
      <c r="BF387" s="172">
        <f>IF(N387="snížená",J387,0)</f>
        <v>0</v>
      </c>
      <c r="BG387" s="172">
        <f>IF(N387="zákl. přenesená",J387,0)</f>
        <v>0</v>
      </c>
      <c r="BH387" s="172">
        <f>IF(N387="sníž. přenesená",J387,0)</f>
        <v>0</v>
      </c>
      <c r="BI387" s="172">
        <f>IF(N387="nulová",J387,0)</f>
        <v>0</v>
      </c>
      <c r="BJ387" s="25" t="s">
        <v>83</v>
      </c>
      <c r="BK387" s="172">
        <f>ROUND(I387*H387,2)</f>
        <v>0</v>
      </c>
      <c r="BL387" s="25" t="s">
        <v>367</v>
      </c>
      <c r="BM387" s="25" t="s">
        <v>699</v>
      </c>
    </row>
    <row r="388" spans="2:65" s="1" customFormat="1" ht="36">
      <c r="B388" s="40"/>
      <c r="D388" s="173" t="s">
        <v>202</v>
      </c>
      <c r="F388" s="174" t="s">
        <v>691</v>
      </c>
      <c r="L388" s="40"/>
      <c r="M388" s="175"/>
      <c r="N388" s="41"/>
      <c r="O388" s="41"/>
      <c r="P388" s="41"/>
      <c r="Q388" s="41"/>
      <c r="R388" s="41"/>
      <c r="S388" s="41"/>
      <c r="T388" s="69"/>
      <c r="AT388" s="25" t="s">
        <v>202</v>
      </c>
      <c r="AU388" s="25" t="s">
        <v>85</v>
      </c>
    </row>
    <row r="389" spans="2:65" s="12" customFormat="1">
      <c r="B389" s="179"/>
      <c r="D389" s="173" t="s">
        <v>299</v>
      </c>
      <c r="F389" s="181" t="s">
        <v>700</v>
      </c>
      <c r="H389" s="182">
        <v>120.072</v>
      </c>
      <c r="L389" s="179"/>
      <c r="M389" s="183"/>
      <c r="N389" s="184"/>
      <c r="O389" s="184"/>
      <c r="P389" s="184"/>
      <c r="Q389" s="184"/>
      <c r="R389" s="184"/>
      <c r="S389" s="184"/>
      <c r="T389" s="185"/>
      <c r="AT389" s="180" t="s">
        <v>299</v>
      </c>
      <c r="AU389" s="180" t="s">
        <v>85</v>
      </c>
      <c r="AV389" s="12" t="s">
        <v>85</v>
      </c>
      <c r="AW389" s="12" t="s">
        <v>6</v>
      </c>
      <c r="AX389" s="12" t="s">
        <v>83</v>
      </c>
      <c r="AY389" s="180" t="s">
        <v>192</v>
      </c>
    </row>
    <row r="390" spans="2:65" s="1" customFormat="1" ht="25.5" customHeight="1">
      <c r="B390" s="161"/>
      <c r="C390" s="162" t="s">
        <v>701</v>
      </c>
      <c r="D390" s="162" t="s">
        <v>195</v>
      </c>
      <c r="E390" s="163" t="s">
        <v>702</v>
      </c>
      <c r="F390" s="164" t="s">
        <v>703</v>
      </c>
      <c r="G390" s="165" t="s">
        <v>355</v>
      </c>
      <c r="H390" s="166">
        <v>60.036000000000001</v>
      </c>
      <c r="I390" s="167"/>
      <c r="J390" s="167">
        <f>ROUND(I390*H390,2)</f>
        <v>0</v>
      </c>
      <c r="K390" s="164" t="s">
        <v>199</v>
      </c>
      <c r="L390" s="40"/>
      <c r="M390" s="168" t="s">
        <v>5</v>
      </c>
      <c r="N390" s="169" t="s">
        <v>47</v>
      </c>
      <c r="O390" s="170">
        <v>0.122</v>
      </c>
      <c r="P390" s="170">
        <f>O390*H390</f>
        <v>7.3243919999999996</v>
      </c>
      <c r="Q390" s="170">
        <v>7.9000000000000001E-4</v>
      </c>
      <c r="R390" s="170">
        <f>Q390*H390</f>
        <v>4.7428440000000002E-2</v>
      </c>
      <c r="S390" s="170">
        <v>0</v>
      </c>
      <c r="T390" s="171">
        <f>S390*H390</f>
        <v>0</v>
      </c>
      <c r="AR390" s="25" t="s">
        <v>367</v>
      </c>
      <c r="AT390" s="25" t="s">
        <v>195</v>
      </c>
      <c r="AU390" s="25" t="s">
        <v>85</v>
      </c>
      <c r="AY390" s="25" t="s">
        <v>192</v>
      </c>
      <c r="BE390" s="172">
        <f>IF(N390="základní",J390,0)</f>
        <v>0</v>
      </c>
      <c r="BF390" s="172">
        <f>IF(N390="snížená",J390,0)</f>
        <v>0</v>
      </c>
      <c r="BG390" s="172">
        <f>IF(N390="zákl. přenesená",J390,0)</f>
        <v>0</v>
      </c>
      <c r="BH390" s="172">
        <f>IF(N390="sníž. přenesená",J390,0)</f>
        <v>0</v>
      </c>
      <c r="BI390" s="172">
        <f>IF(N390="nulová",J390,0)</f>
        <v>0</v>
      </c>
      <c r="BJ390" s="25" t="s">
        <v>83</v>
      </c>
      <c r="BK390" s="172">
        <f>ROUND(I390*H390,2)</f>
        <v>0</v>
      </c>
      <c r="BL390" s="25" t="s">
        <v>367</v>
      </c>
      <c r="BM390" s="25" t="s">
        <v>704</v>
      </c>
    </row>
    <row r="391" spans="2:65" s="14" customFormat="1">
      <c r="B391" s="193"/>
      <c r="D391" s="173" t="s">
        <v>299</v>
      </c>
      <c r="E391" s="194" t="s">
        <v>5</v>
      </c>
      <c r="F391" s="195" t="s">
        <v>311</v>
      </c>
      <c r="H391" s="194" t="s">
        <v>5</v>
      </c>
      <c r="L391" s="193"/>
      <c r="M391" s="196"/>
      <c r="N391" s="197"/>
      <c r="O391" s="197"/>
      <c r="P391" s="197"/>
      <c r="Q391" s="197"/>
      <c r="R391" s="197"/>
      <c r="S391" s="197"/>
      <c r="T391" s="198"/>
      <c r="AT391" s="194" t="s">
        <v>299</v>
      </c>
      <c r="AU391" s="194" t="s">
        <v>85</v>
      </c>
      <c r="AV391" s="14" t="s">
        <v>83</v>
      </c>
      <c r="AW391" s="14" t="s">
        <v>39</v>
      </c>
      <c r="AX391" s="14" t="s">
        <v>76</v>
      </c>
      <c r="AY391" s="194" t="s">
        <v>192</v>
      </c>
    </row>
    <row r="392" spans="2:65" s="12" customFormat="1">
      <c r="B392" s="179"/>
      <c r="D392" s="173" t="s">
        <v>299</v>
      </c>
      <c r="E392" s="180" t="s">
        <v>5</v>
      </c>
      <c r="F392" s="181" t="s">
        <v>527</v>
      </c>
      <c r="H392" s="182">
        <v>60.036000000000001</v>
      </c>
      <c r="L392" s="179"/>
      <c r="M392" s="183"/>
      <c r="N392" s="184"/>
      <c r="O392" s="184"/>
      <c r="P392" s="184"/>
      <c r="Q392" s="184"/>
      <c r="R392" s="184"/>
      <c r="S392" s="184"/>
      <c r="T392" s="185"/>
      <c r="AT392" s="180" t="s">
        <v>299</v>
      </c>
      <c r="AU392" s="180" t="s">
        <v>85</v>
      </c>
      <c r="AV392" s="12" t="s">
        <v>85</v>
      </c>
      <c r="AW392" s="12" t="s">
        <v>39</v>
      </c>
      <c r="AX392" s="12" t="s">
        <v>76</v>
      </c>
      <c r="AY392" s="180" t="s">
        <v>192</v>
      </c>
    </row>
    <row r="393" spans="2:65" s="13" customFormat="1">
      <c r="B393" s="186"/>
      <c r="D393" s="173" t="s">
        <v>299</v>
      </c>
      <c r="E393" s="187" t="s">
        <v>5</v>
      </c>
      <c r="F393" s="188" t="s">
        <v>301</v>
      </c>
      <c r="H393" s="189">
        <v>60.036000000000001</v>
      </c>
      <c r="L393" s="186"/>
      <c r="M393" s="190"/>
      <c r="N393" s="191"/>
      <c r="O393" s="191"/>
      <c r="P393" s="191"/>
      <c r="Q393" s="191"/>
      <c r="R393" s="191"/>
      <c r="S393" s="191"/>
      <c r="T393" s="192"/>
      <c r="AT393" s="187" t="s">
        <v>299</v>
      </c>
      <c r="AU393" s="187" t="s">
        <v>85</v>
      </c>
      <c r="AV393" s="13" t="s">
        <v>211</v>
      </c>
      <c r="AW393" s="13" t="s">
        <v>39</v>
      </c>
      <c r="AX393" s="13" t="s">
        <v>83</v>
      </c>
      <c r="AY393" s="187" t="s">
        <v>192</v>
      </c>
    </row>
    <row r="394" spans="2:65" s="1" customFormat="1" ht="16.5" customHeight="1">
      <c r="B394" s="161"/>
      <c r="C394" s="162" t="s">
        <v>705</v>
      </c>
      <c r="D394" s="162" t="s">
        <v>195</v>
      </c>
      <c r="E394" s="163" t="s">
        <v>706</v>
      </c>
      <c r="F394" s="164" t="s">
        <v>707</v>
      </c>
      <c r="G394" s="165" t="s">
        <v>416</v>
      </c>
      <c r="H394" s="166">
        <v>100.06</v>
      </c>
      <c r="I394" s="167"/>
      <c r="J394" s="167">
        <f>ROUND(I394*H394,2)</f>
        <v>0</v>
      </c>
      <c r="K394" s="164" t="s">
        <v>199</v>
      </c>
      <c r="L394" s="40"/>
      <c r="M394" s="168" t="s">
        <v>5</v>
      </c>
      <c r="N394" s="169" t="s">
        <v>47</v>
      </c>
      <c r="O394" s="170">
        <v>8.4000000000000005E-2</v>
      </c>
      <c r="P394" s="170">
        <f>O394*H394</f>
        <v>8.4050400000000014</v>
      </c>
      <c r="Q394" s="170">
        <v>2.5999999999999998E-4</v>
      </c>
      <c r="R394" s="170">
        <f>Q394*H394</f>
        <v>2.60156E-2</v>
      </c>
      <c r="S394" s="170">
        <v>0</v>
      </c>
      <c r="T394" s="171">
        <f>S394*H394</f>
        <v>0</v>
      </c>
      <c r="AR394" s="25" t="s">
        <v>367</v>
      </c>
      <c r="AT394" s="25" t="s">
        <v>195</v>
      </c>
      <c r="AU394" s="25" t="s">
        <v>85</v>
      </c>
      <c r="AY394" s="25" t="s">
        <v>192</v>
      </c>
      <c r="BE394" s="172">
        <f>IF(N394="základní",J394,0)</f>
        <v>0</v>
      </c>
      <c r="BF394" s="172">
        <f>IF(N394="snížená",J394,0)</f>
        <v>0</v>
      </c>
      <c r="BG394" s="172">
        <f>IF(N394="zákl. přenesená",J394,0)</f>
        <v>0</v>
      </c>
      <c r="BH394" s="172">
        <f>IF(N394="sníž. přenesená",J394,0)</f>
        <v>0</v>
      </c>
      <c r="BI394" s="172">
        <f>IF(N394="nulová",J394,0)</f>
        <v>0</v>
      </c>
      <c r="BJ394" s="25" t="s">
        <v>83</v>
      </c>
      <c r="BK394" s="172">
        <f>ROUND(I394*H394,2)</f>
        <v>0</v>
      </c>
      <c r="BL394" s="25" t="s">
        <v>367</v>
      </c>
      <c r="BM394" s="25" t="s">
        <v>708</v>
      </c>
    </row>
    <row r="395" spans="2:65" s="1" customFormat="1" ht="16.5" customHeight="1">
      <c r="B395" s="161"/>
      <c r="C395" s="162" t="s">
        <v>709</v>
      </c>
      <c r="D395" s="162" t="s">
        <v>195</v>
      </c>
      <c r="E395" s="163" t="s">
        <v>710</v>
      </c>
      <c r="F395" s="164" t="s">
        <v>711</v>
      </c>
      <c r="G395" s="165" t="s">
        <v>355</v>
      </c>
      <c r="H395" s="166">
        <v>60.036000000000001</v>
      </c>
      <c r="I395" s="167"/>
      <c r="J395" s="167">
        <f>ROUND(I395*H395,2)</f>
        <v>0</v>
      </c>
      <c r="K395" s="164" t="s">
        <v>199</v>
      </c>
      <c r="L395" s="40"/>
      <c r="M395" s="168" t="s">
        <v>5</v>
      </c>
      <c r="N395" s="169" t="s">
        <v>47</v>
      </c>
      <c r="O395" s="170">
        <v>0.19600000000000001</v>
      </c>
      <c r="P395" s="170">
        <f>O395*H395</f>
        <v>11.767056</v>
      </c>
      <c r="Q395" s="170">
        <v>0</v>
      </c>
      <c r="R395" s="170">
        <f>Q395*H395</f>
        <v>0</v>
      </c>
      <c r="S395" s="170">
        <v>0</v>
      </c>
      <c r="T395" s="171">
        <f>S395*H395</f>
        <v>0</v>
      </c>
      <c r="AR395" s="25" t="s">
        <v>367</v>
      </c>
      <c r="AT395" s="25" t="s">
        <v>195</v>
      </c>
      <c r="AU395" s="25" t="s">
        <v>85</v>
      </c>
      <c r="AY395" s="25" t="s">
        <v>192</v>
      </c>
      <c r="BE395" s="172">
        <f>IF(N395="základní",J395,0)</f>
        <v>0</v>
      </c>
      <c r="BF395" s="172">
        <f>IF(N395="snížená",J395,0)</f>
        <v>0</v>
      </c>
      <c r="BG395" s="172">
        <f>IF(N395="zákl. přenesená",J395,0)</f>
        <v>0</v>
      </c>
      <c r="BH395" s="172">
        <f>IF(N395="sníž. přenesená",J395,0)</f>
        <v>0</v>
      </c>
      <c r="BI395" s="172">
        <f>IF(N395="nulová",J395,0)</f>
        <v>0</v>
      </c>
      <c r="BJ395" s="25" t="s">
        <v>83</v>
      </c>
      <c r="BK395" s="172">
        <f>ROUND(I395*H395,2)</f>
        <v>0</v>
      </c>
      <c r="BL395" s="25" t="s">
        <v>367</v>
      </c>
      <c r="BM395" s="25" t="s">
        <v>712</v>
      </c>
    </row>
    <row r="396" spans="2:65" s="14" customFormat="1">
      <c r="B396" s="193"/>
      <c r="D396" s="173" t="s">
        <v>299</v>
      </c>
      <c r="E396" s="194" t="s">
        <v>5</v>
      </c>
      <c r="F396" s="195" t="s">
        <v>311</v>
      </c>
      <c r="H396" s="194" t="s">
        <v>5</v>
      </c>
      <c r="L396" s="193"/>
      <c r="M396" s="196"/>
      <c r="N396" s="197"/>
      <c r="O396" s="197"/>
      <c r="P396" s="197"/>
      <c r="Q396" s="197"/>
      <c r="R396" s="197"/>
      <c r="S396" s="197"/>
      <c r="T396" s="198"/>
      <c r="AT396" s="194" t="s">
        <v>299</v>
      </c>
      <c r="AU396" s="194" t="s">
        <v>85</v>
      </c>
      <c r="AV396" s="14" t="s">
        <v>83</v>
      </c>
      <c r="AW396" s="14" t="s">
        <v>39</v>
      </c>
      <c r="AX396" s="14" t="s">
        <v>76</v>
      </c>
      <c r="AY396" s="194" t="s">
        <v>192</v>
      </c>
    </row>
    <row r="397" spans="2:65" s="12" customFormat="1">
      <c r="B397" s="179"/>
      <c r="D397" s="173" t="s">
        <v>299</v>
      </c>
      <c r="E397" s="180" t="s">
        <v>5</v>
      </c>
      <c r="F397" s="181" t="s">
        <v>527</v>
      </c>
      <c r="H397" s="182">
        <v>60.036000000000001</v>
      </c>
      <c r="L397" s="179"/>
      <c r="M397" s="183"/>
      <c r="N397" s="184"/>
      <c r="O397" s="184"/>
      <c r="P397" s="184"/>
      <c r="Q397" s="184"/>
      <c r="R397" s="184"/>
      <c r="S397" s="184"/>
      <c r="T397" s="185"/>
      <c r="AT397" s="180" t="s">
        <v>299</v>
      </c>
      <c r="AU397" s="180" t="s">
        <v>85</v>
      </c>
      <c r="AV397" s="12" t="s">
        <v>85</v>
      </c>
      <c r="AW397" s="12" t="s">
        <v>39</v>
      </c>
      <c r="AX397" s="12" t="s">
        <v>76</v>
      </c>
      <c r="AY397" s="180" t="s">
        <v>192</v>
      </c>
    </row>
    <row r="398" spans="2:65" s="13" customFormat="1">
      <c r="B398" s="186"/>
      <c r="D398" s="173" t="s">
        <v>299</v>
      </c>
      <c r="E398" s="187" t="s">
        <v>5</v>
      </c>
      <c r="F398" s="188" t="s">
        <v>301</v>
      </c>
      <c r="H398" s="189">
        <v>60.036000000000001</v>
      </c>
      <c r="L398" s="186"/>
      <c r="M398" s="190"/>
      <c r="N398" s="191"/>
      <c r="O398" s="191"/>
      <c r="P398" s="191"/>
      <c r="Q398" s="191"/>
      <c r="R398" s="191"/>
      <c r="S398" s="191"/>
      <c r="T398" s="192"/>
      <c r="AT398" s="187" t="s">
        <v>299</v>
      </c>
      <c r="AU398" s="187" t="s">
        <v>85</v>
      </c>
      <c r="AV398" s="13" t="s">
        <v>211</v>
      </c>
      <c r="AW398" s="13" t="s">
        <v>39</v>
      </c>
      <c r="AX398" s="13" t="s">
        <v>83</v>
      </c>
      <c r="AY398" s="187" t="s">
        <v>192</v>
      </c>
    </row>
    <row r="399" spans="2:65" s="1" customFormat="1" ht="16.5" customHeight="1">
      <c r="B399" s="161"/>
      <c r="C399" s="199" t="s">
        <v>713</v>
      </c>
      <c r="D399" s="199" t="s">
        <v>347</v>
      </c>
      <c r="E399" s="200" t="s">
        <v>714</v>
      </c>
      <c r="F399" s="201" t="s">
        <v>715</v>
      </c>
      <c r="G399" s="202" t="s">
        <v>355</v>
      </c>
      <c r="H399" s="203">
        <v>66.040000000000006</v>
      </c>
      <c r="I399" s="204"/>
      <c r="J399" s="204">
        <f>ROUND(I399*H399,2)</f>
        <v>0</v>
      </c>
      <c r="K399" s="201" t="s">
        <v>199</v>
      </c>
      <c r="L399" s="205"/>
      <c r="M399" s="206" t="s">
        <v>5</v>
      </c>
      <c r="N399" s="207" t="s">
        <v>47</v>
      </c>
      <c r="O399" s="170">
        <v>0</v>
      </c>
      <c r="P399" s="170">
        <f>O399*H399</f>
        <v>0</v>
      </c>
      <c r="Q399" s="170">
        <v>2.9999999999999997E-4</v>
      </c>
      <c r="R399" s="170">
        <f>Q399*H399</f>
        <v>1.9812E-2</v>
      </c>
      <c r="S399" s="170">
        <v>0</v>
      </c>
      <c r="T399" s="171">
        <f>S399*H399</f>
        <v>0</v>
      </c>
      <c r="AR399" s="25" t="s">
        <v>446</v>
      </c>
      <c r="AT399" s="25" t="s">
        <v>347</v>
      </c>
      <c r="AU399" s="25" t="s">
        <v>85</v>
      </c>
      <c r="AY399" s="25" t="s">
        <v>192</v>
      </c>
      <c r="BE399" s="172">
        <f>IF(N399="základní",J399,0)</f>
        <v>0</v>
      </c>
      <c r="BF399" s="172">
        <f>IF(N399="snížená",J399,0)</f>
        <v>0</v>
      </c>
      <c r="BG399" s="172">
        <f>IF(N399="zákl. přenesená",J399,0)</f>
        <v>0</v>
      </c>
      <c r="BH399" s="172">
        <f>IF(N399="sníž. přenesená",J399,0)</f>
        <v>0</v>
      </c>
      <c r="BI399" s="172">
        <f>IF(N399="nulová",J399,0)</f>
        <v>0</v>
      </c>
      <c r="BJ399" s="25" t="s">
        <v>83</v>
      </c>
      <c r="BK399" s="172">
        <f>ROUND(I399*H399,2)</f>
        <v>0</v>
      </c>
      <c r="BL399" s="25" t="s">
        <v>367</v>
      </c>
      <c r="BM399" s="25" t="s">
        <v>716</v>
      </c>
    </row>
    <row r="400" spans="2:65" s="12" customFormat="1">
      <c r="B400" s="179"/>
      <c r="D400" s="173" t="s">
        <v>299</v>
      </c>
      <c r="F400" s="181" t="s">
        <v>717</v>
      </c>
      <c r="H400" s="182">
        <v>66.040000000000006</v>
      </c>
      <c r="L400" s="179"/>
      <c r="M400" s="183"/>
      <c r="N400" s="184"/>
      <c r="O400" s="184"/>
      <c r="P400" s="184"/>
      <c r="Q400" s="184"/>
      <c r="R400" s="184"/>
      <c r="S400" s="184"/>
      <c r="T400" s="185"/>
      <c r="AT400" s="180" t="s">
        <v>299</v>
      </c>
      <c r="AU400" s="180" t="s">
        <v>85</v>
      </c>
      <c r="AV400" s="12" t="s">
        <v>85</v>
      </c>
      <c r="AW400" s="12" t="s">
        <v>6</v>
      </c>
      <c r="AX400" s="12" t="s">
        <v>83</v>
      </c>
      <c r="AY400" s="180" t="s">
        <v>192</v>
      </c>
    </row>
    <row r="401" spans="2:65" s="1" customFormat="1" ht="16.5" customHeight="1">
      <c r="B401" s="161"/>
      <c r="C401" s="162" t="s">
        <v>718</v>
      </c>
      <c r="D401" s="162" t="s">
        <v>195</v>
      </c>
      <c r="E401" s="163" t="s">
        <v>719</v>
      </c>
      <c r="F401" s="164" t="s">
        <v>720</v>
      </c>
      <c r="G401" s="165" t="s">
        <v>355</v>
      </c>
      <c r="H401" s="166">
        <v>90</v>
      </c>
      <c r="I401" s="167"/>
      <c r="J401" s="167">
        <f>ROUND(I401*H401,2)</f>
        <v>0</v>
      </c>
      <c r="K401" s="164" t="s">
        <v>199</v>
      </c>
      <c r="L401" s="40"/>
      <c r="M401" s="168" t="s">
        <v>5</v>
      </c>
      <c r="N401" s="169" t="s">
        <v>47</v>
      </c>
      <c r="O401" s="170">
        <v>0.22</v>
      </c>
      <c r="P401" s="170">
        <f>O401*H401</f>
        <v>19.8</v>
      </c>
      <c r="Q401" s="170">
        <v>4.4999999999999997E-3</v>
      </c>
      <c r="R401" s="170">
        <f>Q401*H401</f>
        <v>0.40499999999999997</v>
      </c>
      <c r="S401" s="170">
        <v>0</v>
      </c>
      <c r="T401" s="171">
        <f>S401*H401</f>
        <v>0</v>
      </c>
      <c r="AR401" s="25" t="s">
        <v>367</v>
      </c>
      <c r="AT401" s="25" t="s">
        <v>195</v>
      </c>
      <c r="AU401" s="25" t="s">
        <v>85</v>
      </c>
      <c r="AY401" s="25" t="s">
        <v>192</v>
      </c>
      <c r="BE401" s="172">
        <f>IF(N401="základní",J401,0)</f>
        <v>0</v>
      </c>
      <c r="BF401" s="172">
        <f>IF(N401="snížená",J401,0)</f>
        <v>0</v>
      </c>
      <c r="BG401" s="172">
        <f>IF(N401="zákl. přenesená",J401,0)</f>
        <v>0</v>
      </c>
      <c r="BH401" s="172">
        <f>IF(N401="sníž. přenesená",J401,0)</f>
        <v>0</v>
      </c>
      <c r="BI401" s="172">
        <f>IF(N401="nulová",J401,0)</f>
        <v>0</v>
      </c>
      <c r="BJ401" s="25" t="s">
        <v>83</v>
      </c>
      <c r="BK401" s="172">
        <f>ROUND(I401*H401,2)</f>
        <v>0</v>
      </c>
      <c r="BL401" s="25" t="s">
        <v>367</v>
      </c>
      <c r="BM401" s="25" t="s">
        <v>721</v>
      </c>
    </row>
    <row r="402" spans="2:65" s="1" customFormat="1" ht="96">
      <c r="B402" s="40"/>
      <c r="D402" s="173" t="s">
        <v>202</v>
      </c>
      <c r="F402" s="174" t="s">
        <v>722</v>
      </c>
      <c r="L402" s="40"/>
      <c r="M402" s="175"/>
      <c r="N402" s="41"/>
      <c r="O402" s="41"/>
      <c r="P402" s="41"/>
      <c r="Q402" s="41"/>
      <c r="R402" s="41"/>
      <c r="S402" s="41"/>
      <c r="T402" s="69"/>
      <c r="AT402" s="25" t="s">
        <v>202</v>
      </c>
      <c r="AU402" s="25" t="s">
        <v>85</v>
      </c>
    </row>
    <row r="403" spans="2:65" s="14" customFormat="1">
      <c r="B403" s="193"/>
      <c r="D403" s="173" t="s">
        <v>299</v>
      </c>
      <c r="E403" s="194" t="s">
        <v>5</v>
      </c>
      <c r="F403" s="195" t="s">
        <v>311</v>
      </c>
      <c r="H403" s="194" t="s">
        <v>5</v>
      </c>
      <c r="L403" s="193"/>
      <c r="M403" s="196"/>
      <c r="N403" s="197"/>
      <c r="O403" s="197"/>
      <c r="P403" s="197"/>
      <c r="Q403" s="197"/>
      <c r="R403" s="197"/>
      <c r="S403" s="197"/>
      <c r="T403" s="198"/>
      <c r="AT403" s="194" t="s">
        <v>299</v>
      </c>
      <c r="AU403" s="194" t="s">
        <v>85</v>
      </c>
      <c r="AV403" s="14" t="s">
        <v>83</v>
      </c>
      <c r="AW403" s="14" t="s">
        <v>39</v>
      </c>
      <c r="AX403" s="14" t="s">
        <v>76</v>
      </c>
      <c r="AY403" s="194" t="s">
        <v>192</v>
      </c>
    </row>
    <row r="404" spans="2:65" s="12" customFormat="1">
      <c r="B404" s="179"/>
      <c r="D404" s="173" t="s">
        <v>299</v>
      </c>
      <c r="E404" s="180" t="s">
        <v>5</v>
      </c>
      <c r="F404" s="181" t="s">
        <v>723</v>
      </c>
      <c r="H404" s="182">
        <v>23.89</v>
      </c>
      <c r="L404" s="179"/>
      <c r="M404" s="183"/>
      <c r="N404" s="184"/>
      <c r="O404" s="184"/>
      <c r="P404" s="184"/>
      <c r="Q404" s="184"/>
      <c r="R404" s="184"/>
      <c r="S404" s="184"/>
      <c r="T404" s="185"/>
      <c r="AT404" s="180" t="s">
        <v>299</v>
      </c>
      <c r="AU404" s="180" t="s">
        <v>85</v>
      </c>
      <c r="AV404" s="12" t="s">
        <v>85</v>
      </c>
      <c r="AW404" s="12" t="s">
        <v>39</v>
      </c>
      <c r="AX404" s="12" t="s">
        <v>76</v>
      </c>
      <c r="AY404" s="180" t="s">
        <v>192</v>
      </c>
    </row>
    <row r="405" spans="2:65" s="12" customFormat="1">
      <c r="B405" s="179"/>
      <c r="D405" s="173" t="s">
        <v>299</v>
      </c>
      <c r="E405" s="180" t="s">
        <v>5</v>
      </c>
      <c r="F405" s="181" t="s">
        <v>724</v>
      </c>
      <c r="H405" s="182">
        <v>66.11</v>
      </c>
      <c r="L405" s="179"/>
      <c r="M405" s="183"/>
      <c r="N405" s="184"/>
      <c r="O405" s="184"/>
      <c r="P405" s="184"/>
      <c r="Q405" s="184"/>
      <c r="R405" s="184"/>
      <c r="S405" s="184"/>
      <c r="T405" s="185"/>
      <c r="AT405" s="180" t="s">
        <v>299</v>
      </c>
      <c r="AU405" s="180" t="s">
        <v>85</v>
      </c>
      <c r="AV405" s="12" t="s">
        <v>85</v>
      </c>
      <c r="AW405" s="12" t="s">
        <v>39</v>
      </c>
      <c r="AX405" s="12" t="s">
        <v>76</v>
      </c>
      <c r="AY405" s="180" t="s">
        <v>192</v>
      </c>
    </row>
    <row r="406" spans="2:65" s="13" customFormat="1">
      <c r="B406" s="186"/>
      <c r="D406" s="173" t="s">
        <v>299</v>
      </c>
      <c r="E406" s="187" t="s">
        <v>5</v>
      </c>
      <c r="F406" s="188" t="s">
        <v>301</v>
      </c>
      <c r="H406" s="189">
        <v>90</v>
      </c>
      <c r="L406" s="186"/>
      <c r="M406" s="190"/>
      <c r="N406" s="191"/>
      <c r="O406" s="191"/>
      <c r="P406" s="191"/>
      <c r="Q406" s="191"/>
      <c r="R406" s="191"/>
      <c r="S406" s="191"/>
      <c r="T406" s="192"/>
      <c r="AT406" s="187" t="s">
        <v>299</v>
      </c>
      <c r="AU406" s="187" t="s">
        <v>85</v>
      </c>
      <c r="AV406" s="13" t="s">
        <v>211</v>
      </c>
      <c r="AW406" s="13" t="s">
        <v>39</v>
      </c>
      <c r="AX406" s="13" t="s">
        <v>83</v>
      </c>
      <c r="AY406" s="187" t="s">
        <v>192</v>
      </c>
    </row>
    <row r="407" spans="2:65" s="1" customFormat="1" ht="16.5" customHeight="1">
      <c r="B407" s="161"/>
      <c r="C407" s="162" t="s">
        <v>725</v>
      </c>
      <c r="D407" s="162" t="s">
        <v>195</v>
      </c>
      <c r="E407" s="163" t="s">
        <v>726</v>
      </c>
      <c r="F407" s="164" t="s">
        <v>727</v>
      </c>
      <c r="G407" s="165" t="s">
        <v>355</v>
      </c>
      <c r="H407" s="166">
        <v>255.56</v>
      </c>
      <c r="I407" s="167"/>
      <c r="J407" s="167">
        <f>ROUND(I407*H407,2)</f>
        <v>0</v>
      </c>
      <c r="K407" s="164" t="s">
        <v>199</v>
      </c>
      <c r="L407" s="40"/>
      <c r="M407" s="168" t="s">
        <v>5</v>
      </c>
      <c r="N407" s="169" t="s">
        <v>47</v>
      </c>
      <c r="O407" s="170">
        <v>0.3</v>
      </c>
      <c r="P407" s="170">
        <f>O407*H407</f>
        <v>76.667999999999992</v>
      </c>
      <c r="Q407" s="170">
        <v>4.4999999999999997E-3</v>
      </c>
      <c r="R407" s="170">
        <f>Q407*H407</f>
        <v>1.1500199999999998</v>
      </c>
      <c r="S407" s="170">
        <v>0</v>
      </c>
      <c r="T407" s="171">
        <f>S407*H407</f>
        <v>0</v>
      </c>
      <c r="AR407" s="25" t="s">
        <v>367</v>
      </c>
      <c r="AT407" s="25" t="s">
        <v>195</v>
      </c>
      <c r="AU407" s="25" t="s">
        <v>85</v>
      </c>
      <c r="AY407" s="25" t="s">
        <v>192</v>
      </c>
      <c r="BE407" s="172">
        <f>IF(N407="základní",J407,0)</f>
        <v>0</v>
      </c>
      <c r="BF407" s="172">
        <f>IF(N407="snížená",J407,0)</f>
        <v>0</v>
      </c>
      <c r="BG407" s="172">
        <f>IF(N407="zákl. přenesená",J407,0)</f>
        <v>0</v>
      </c>
      <c r="BH407" s="172">
        <f>IF(N407="sníž. přenesená",J407,0)</f>
        <v>0</v>
      </c>
      <c r="BI407" s="172">
        <f>IF(N407="nulová",J407,0)</f>
        <v>0</v>
      </c>
      <c r="BJ407" s="25" t="s">
        <v>83</v>
      </c>
      <c r="BK407" s="172">
        <f>ROUND(I407*H407,2)</f>
        <v>0</v>
      </c>
      <c r="BL407" s="25" t="s">
        <v>367</v>
      </c>
      <c r="BM407" s="25" t="s">
        <v>728</v>
      </c>
    </row>
    <row r="408" spans="2:65" s="1" customFormat="1" ht="84">
      <c r="B408" s="40"/>
      <c r="D408" s="173" t="s">
        <v>202</v>
      </c>
      <c r="F408" s="174" t="s">
        <v>729</v>
      </c>
      <c r="L408" s="40"/>
      <c r="M408" s="175"/>
      <c r="N408" s="41"/>
      <c r="O408" s="41"/>
      <c r="P408" s="41"/>
      <c r="Q408" s="41"/>
      <c r="R408" s="41"/>
      <c r="S408" s="41"/>
      <c r="T408" s="69"/>
      <c r="AT408" s="25" t="s">
        <v>202</v>
      </c>
      <c r="AU408" s="25" t="s">
        <v>85</v>
      </c>
    </row>
    <row r="409" spans="2:65" s="12" customFormat="1">
      <c r="B409" s="179"/>
      <c r="D409" s="173" t="s">
        <v>299</v>
      </c>
      <c r="E409" s="180" t="s">
        <v>5</v>
      </c>
      <c r="F409" s="181" t="s">
        <v>730</v>
      </c>
      <c r="H409" s="182">
        <v>255.56</v>
      </c>
      <c r="L409" s="179"/>
      <c r="M409" s="183"/>
      <c r="N409" s="184"/>
      <c r="O409" s="184"/>
      <c r="P409" s="184"/>
      <c r="Q409" s="184"/>
      <c r="R409" s="184"/>
      <c r="S409" s="184"/>
      <c r="T409" s="185"/>
      <c r="AT409" s="180" t="s">
        <v>299</v>
      </c>
      <c r="AU409" s="180" t="s">
        <v>85</v>
      </c>
      <c r="AV409" s="12" t="s">
        <v>85</v>
      </c>
      <c r="AW409" s="12" t="s">
        <v>39</v>
      </c>
      <c r="AX409" s="12" t="s">
        <v>76</v>
      </c>
      <c r="AY409" s="180" t="s">
        <v>192</v>
      </c>
    </row>
    <row r="410" spans="2:65" s="13" customFormat="1">
      <c r="B410" s="186"/>
      <c r="D410" s="173" t="s">
        <v>299</v>
      </c>
      <c r="E410" s="187" t="s">
        <v>5</v>
      </c>
      <c r="F410" s="188" t="s">
        <v>301</v>
      </c>
      <c r="H410" s="189">
        <v>255.56</v>
      </c>
      <c r="L410" s="186"/>
      <c r="M410" s="190"/>
      <c r="N410" s="191"/>
      <c r="O410" s="191"/>
      <c r="P410" s="191"/>
      <c r="Q410" s="191"/>
      <c r="R410" s="191"/>
      <c r="S410" s="191"/>
      <c r="T410" s="192"/>
      <c r="AT410" s="187" t="s">
        <v>299</v>
      </c>
      <c r="AU410" s="187" t="s">
        <v>85</v>
      </c>
      <c r="AV410" s="13" t="s">
        <v>211</v>
      </c>
      <c r="AW410" s="13" t="s">
        <v>39</v>
      </c>
      <c r="AX410" s="13" t="s">
        <v>83</v>
      </c>
      <c r="AY410" s="187" t="s">
        <v>192</v>
      </c>
    </row>
    <row r="411" spans="2:65" s="1" customFormat="1" ht="25.5" customHeight="1">
      <c r="B411" s="161"/>
      <c r="C411" s="162" t="s">
        <v>731</v>
      </c>
      <c r="D411" s="162" t="s">
        <v>195</v>
      </c>
      <c r="E411" s="163" t="s">
        <v>732</v>
      </c>
      <c r="F411" s="164" t="s">
        <v>733</v>
      </c>
      <c r="G411" s="165" t="s">
        <v>734</v>
      </c>
      <c r="H411" s="166">
        <v>3324.1860000000001</v>
      </c>
      <c r="I411" s="167"/>
      <c r="J411" s="167">
        <f>ROUND(I411*H411,2)</f>
        <v>0</v>
      </c>
      <c r="K411" s="164" t="s">
        <v>199</v>
      </c>
      <c r="L411" s="40"/>
      <c r="M411" s="168" t="s">
        <v>5</v>
      </c>
      <c r="N411" s="169" t="s">
        <v>47</v>
      </c>
      <c r="O411" s="170">
        <v>0</v>
      </c>
      <c r="P411" s="170">
        <f>O411*H411</f>
        <v>0</v>
      </c>
      <c r="Q411" s="170">
        <v>0</v>
      </c>
      <c r="R411" s="170">
        <f>Q411*H411</f>
        <v>0</v>
      </c>
      <c r="S411" s="170">
        <v>0</v>
      </c>
      <c r="T411" s="171">
        <f>S411*H411</f>
        <v>0</v>
      </c>
      <c r="AR411" s="25" t="s">
        <v>367</v>
      </c>
      <c r="AT411" s="25" t="s">
        <v>195</v>
      </c>
      <c r="AU411" s="25" t="s">
        <v>85</v>
      </c>
      <c r="AY411" s="25" t="s">
        <v>192</v>
      </c>
      <c r="BE411" s="172">
        <f>IF(N411="základní",J411,0)</f>
        <v>0</v>
      </c>
      <c r="BF411" s="172">
        <f>IF(N411="snížená",J411,0)</f>
        <v>0</v>
      </c>
      <c r="BG411" s="172">
        <f>IF(N411="zákl. přenesená",J411,0)</f>
        <v>0</v>
      </c>
      <c r="BH411" s="172">
        <f>IF(N411="sníž. přenesená",J411,0)</f>
        <v>0</v>
      </c>
      <c r="BI411" s="172">
        <f>IF(N411="nulová",J411,0)</f>
        <v>0</v>
      </c>
      <c r="BJ411" s="25" t="s">
        <v>83</v>
      </c>
      <c r="BK411" s="172">
        <f>ROUND(I411*H411,2)</f>
        <v>0</v>
      </c>
      <c r="BL411" s="25" t="s">
        <v>367</v>
      </c>
      <c r="BM411" s="25" t="s">
        <v>735</v>
      </c>
    </row>
    <row r="412" spans="2:65" s="11" customFormat="1" ht="29.85" customHeight="1">
      <c r="B412" s="149"/>
      <c r="D412" s="150" t="s">
        <v>75</v>
      </c>
      <c r="E412" s="159" t="s">
        <v>736</v>
      </c>
      <c r="F412" s="159" t="s">
        <v>737</v>
      </c>
      <c r="J412" s="160">
        <f>BK412</f>
        <v>0</v>
      </c>
      <c r="L412" s="149"/>
      <c r="M412" s="153"/>
      <c r="N412" s="154"/>
      <c r="O412" s="154"/>
      <c r="P412" s="155">
        <f>SUM(P413:P424)</f>
        <v>0</v>
      </c>
      <c r="Q412" s="154"/>
      <c r="R412" s="155">
        <f>SUM(R413:R424)</f>
        <v>0</v>
      </c>
      <c r="S412" s="154"/>
      <c r="T412" s="156">
        <f>SUM(T413:T424)</f>
        <v>0</v>
      </c>
      <c r="AR412" s="150" t="s">
        <v>85</v>
      </c>
      <c r="AT412" s="157" t="s">
        <v>75</v>
      </c>
      <c r="AU412" s="157" t="s">
        <v>83</v>
      </c>
      <c r="AY412" s="150" t="s">
        <v>192</v>
      </c>
      <c r="BK412" s="158">
        <f>SUM(BK413:BK424)</f>
        <v>0</v>
      </c>
    </row>
    <row r="413" spans="2:65" s="1" customFormat="1" ht="25.5" customHeight="1">
      <c r="B413" s="161"/>
      <c r="C413" s="162" t="s">
        <v>738</v>
      </c>
      <c r="D413" s="162" t="s">
        <v>195</v>
      </c>
      <c r="E413" s="163" t="s">
        <v>739</v>
      </c>
      <c r="F413" s="164" t="s">
        <v>740</v>
      </c>
      <c r="G413" s="165" t="s">
        <v>355</v>
      </c>
      <c r="H413" s="166">
        <v>382.76499999999999</v>
      </c>
      <c r="I413" s="167"/>
      <c r="J413" s="167">
        <f>ROUND(I413*H413,2)</f>
        <v>0</v>
      </c>
      <c r="K413" s="164" t="s">
        <v>485</v>
      </c>
      <c r="L413" s="40"/>
      <c r="M413" s="168" t="s">
        <v>5</v>
      </c>
      <c r="N413" s="169" t="s">
        <v>47</v>
      </c>
      <c r="O413" s="170">
        <v>0</v>
      </c>
      <c r="P413" s="170">
        <f>O413*H413</f>
        <v>0</v>
      </c>
      <c r="Q413" s="170">
        <v>0</v>
      </c>
      <c r="R413" s="170">
        <f>Q413*H413</f>
        <v>0</v>
      </c>
      <c r="S413" s="170">
        <v>0</v>
      </c>
      <c r="T413" s="171">
        <f>S413*H413</f>
        <v>0</v>
      </c>
      <c r="AR413" s="25" t="s">
        <v>367</v>
      </c>
      <c r="AT413" s="25" t="s">
        <v>195</v>
      </c>
      <c r="AU413" s="25" t="s">
        <v>85</v>
      </c>
      <c r="AY413" s="25" t="s">
        <v>192</v>
      </c>
      <c r="BE413" s="172">
        <f>IF(N413="základní",J413,0)</f>
        <v>0</v>
      </c>
      <c r="BF413" s="172">
        <f>IF(N413="snížená",J413,0)</f>
        <v>0</v>
      </c>
      <c r="BG413" s="172">
        <f>IF(N413="zákl. přenesená",J413,0)</f>
        <v>0</v>
      </c>
      <c r="BH413" s="172">
        <f>IF(N413="sníž. přenesená",J413,0)</f>
        <v>0</v>
      </c>
      <c r="BI413" s="172">
        <f>IF(N413="nulová",J413,0)</f>
        <v>0</v>
      </c>
      <c r="BJ413" s="25" t="s">
        <v>83</v>
      </c>
      <c r="BK413" s="172">
        <f>ROUND(I413*H413,2)</f>
        <v>0</v>
      </c>
      <c r="BL413" s="25" t="s">
        <v>367</v>
      </c>
      <c r="BM413" s="25" t="s">
        <v>741</v>
      </c>
    </row>
    <row r="414" spans="2:65" s="1" customFormat="1" ht="300">
      <c r="B414" s="40"/>
      <c r="D414" s="173" t="s">
        <v>202</v>
      </c>
      <c r="F414" s="174" t="s">
        <v>742</v>
      </c>
      <c r="L414" s="40"/>
      <c r="M414" s="175"/>
      <c r="N414" s="41"/>
      <c r="O414" s="41"/>
      <c r="P414" s="41"/>
      <c r="Q414" s="41"/>
      <c r="R414" s="41"/>
      <c r="S414" s="41"/>
      <c r="T414" s="69"/>
      <c r="AT414" s="25" t="s">
        <v>202</v>
      </c>
      <c r="AU414" s="25" t="s">
        <v>85</v>
      </c>
    </row>
    <row r="415" spans="2:65" s="14" customFormat="1" ht="24">
      <c r="B415" s="193"/>
      <c r="D415" s="173" t="s">
        <v>299</v>
      </c>
      <c r="E415" s="194" t="s">
        <v>5</v>
      </c>
      <c r="F415" s="195" t="s">
        <v>583</v>
      </c>
      <c r="H415" s="194" t="s">
        <v>5</v>
      </c>
      <c r="L415" s="193"/>
      <c r="M415" s="196"/>
      <c r="N415" s="197"/>
      <c r="O415" s="197"/>
      <c r="P415" s="197"/>
      <c r="Q415" s="197"/>
      <c r="R415" s="197"/>
      <c r="S415" s="197"/>
      <c r="T415" s="198"/>
      <c r="AT415" s="194" t="s">
        <v>299</v>
      </c>
      <c r="AU415" s="194" t="s">
        <v>85</v>
      </c>
      <c r="AV415" s="14" t="s">
        <v>83</v>
      </c>
      <c r="AW415" s="14" t="s">
        <v>39</v>
      </c>
      <c r="AX415" s="14" t="s">
        <v>76</v>
      </c>
      <c r="AY415" s="194" t="s">
        <v>192</v>
      </c>
    </row>
    <row r="416" spans="2:65" s="14" customFormat="1">
      <c r="B416" s="193"/>
      <c r="D416" s="173" t="s">
        <v>299</v>
      </c>
      <c r="E416" s="194" t="s">
        <v>5</v>
      </c>
      <c r="F416" s="195" t="s">
        <v>743</v>
      </c>
      <c r="H416" s="194" t="s">
        <v>5</v>
      </c>
      <c r="L416" s="193"/>
      <c r="M416" s="196"/>
      <c r="N416" s="197"/>
      <c r="O416" s="197"/>
      <c r="P416" s="197"/>
      <c r="Q416" s="197"/>
      <c r="R416" s="197"/>
      <c r="S416" s="197"/>
      <c r="T416" s="198"/>
      <c r="AT416" s="194" t="s">
        <v>299</v>
      </c>
      <c r="AU416" s="194" t="s">
        <v>85</v>
      </c>
      <c r="AV416" s="14" t="s">
        <v>83</v>
      </c>
      <c r="AW416" s="14" t="s">
        <v>39</v>
      </c>
      <c r="AX416" s="14" t="s">
        <v>76</v>
      </c>
      <c r="AY416" s="194" t="s">
        <v>192</v>
      </c>
    </row>
    <row r="417" spans="2:65" s="14" customFormat="1">
      <c r="B417" s="193"/>
      <c r="D417" s="173" t="s">
        <v>299</v>
      </c>
      <c r="E417" s="194" t="s">
        <v>5</v>
      </c>
      <c r="F417" s="195" t="s">
        <v>744</v>
      </c>
      <c r="H417" s="194" t="s">
        <v>5</v>
      </c>
      <c r="L417" s="193"/>
      <c r="M417" s="196"/>
      <c r="N417" s="197"/>
      <c r="O417" s="197"/>
      <c r="P417" s="197"/>
      <c r="Q417" s="197"/>
      <c r="R417" s="197"/>
      <c r="S417" s="197"/>
      <c r="T417" s="198"/>
      <c r="AT417" s="194" t="s">
        <v>299</v>
      </c>
      <c r="AU417" s="194" t="s">
        <v>85</v>
      </c>
      <c r="AV417" s="14" t="s">
        <v>83</v>
      </c>
      <c r="AW417" s="14" t="s">
        <v>39</v>
      </c>
      <c r="AX417" s="14" t="s">
        <v>76</v>
      </c>
      <c r="AY417" s="194" t="s">
        <v>192</v>
      </c>
    </row>
    <row r="418" spans="2:65" s="14" customFormat="1" ht="24">
      <c r="B418" s="193"/>
      <c r="D418" s="173" t="s">
        <v>299</v>
      </c>
      <c r="E418" s="194" t="s">
        <v>5</v>
      </c>
      <c r="F418" s="195" t="s">
        <v>745</v>
      </c>
      <c r="H418" s="194" t="s">
        <v>5</v>
      </c>
      <c r="L418" s="193"/>
      <c r="M418" s="196"/>
      <c r="N418" s="197"/>
      <c r="O418" s="197"/>
      <c r="P418" s="197"/>
      <c r="Q418" s="197"/>
      <c r="R418" s="197"/>
      <c r="S418" s="197"/>
      <c r="T418" s="198"/>
      <c r="AT418" s="194" t="s">
        <v>299</v>
      </c>
      <c r="AU418" s="194" t="s">
        <v>85</v>
      </c>
      <c r="AV418" s="14" t="s">
        <v>83</v>
      </c>
      <c r="AW418" s="14" t="s">
        <v>39</v>
      </c>
      <c r="AX418" s="14" t="s">
        <v>76</v>
      </c>
      <c r="AY418" s="194" t="s">
        <v>192</v>
      </c>
    </row>
    <row r="419" spans="2:65" s="14" customFormat="1">
      <c r="B419" s="193"/>
      <c r="D419" s="173" t="s">
        <v>299</v>
      </c>
      <c r="E419" s="194" t="s">
        <v>5</v>
      </c>
      <c r="F419" s="195" t="s">
        <v>746</v>
      </c>
      <c r="H419" s="194" t="s">
        <v>5</v>
      </c>
      <c r="L419" s="193"/>
      <c r="M419" s="196"/>
      <c r="N419" s="197"/>
      <c r="O419" s="197"/>
      <c r="P419" s="197"/>
      <c r="Q419" s="197"/>
      <c r="R419" s="197"/>
      <c r="S419" s="197"/>
      <c r="T419" s="198"/>
      <c r="AT419" s="194" t="s">
        <v>299</v>
      </c>
      <c r="AU419" s="194" t="s">
        <v>85</v>
      </c>
      <c r="AV419" s="14" t="s">
        <v>83</v>
      </c>
      <c r="AW419" s="14" t="s">
        <v>39</v>
      </c>
      <c r="AX419" s="14" t="s">
        <v>76</v>
      </c>
      <c r="AY419" s="194" t="s">
        <v>192</v>
      </c>
    </row>
    <row r="420" spans="2:65" s="12" customFormat="1">
      <c r="B420" s="179"/>
      <c r="D420" s="173" t="s">
        <v>299</v>
      </c>
      <c r="E420" s="180" t="s">
        <v>5</v>
      </c>
      <c r="F420" s="181" t="s">
        <v>747</v>
      </c>
      <c r="H420" s="182">
        <v>57.78</v>
      </c>
      <c r="L420" s="179"/>
      <c r="M420" s="183"/>
      <c r="N420" s="184"/>
      <c r="O420" s="184"/>
      <c r="P420" s="184"/>
      <c r="Q420" s="184"/>
      <c r="R420" s="184"/>
      <c r="S420" s="184"/>
      <c r="T420" s="185"/>
      <c r="AT420" s="180" t="s">
        <v>299</v>
      </c>
      <c r="AU420" s="180" t="s">
        <v>85</v>
      </c>
      <c r="AV420" s="12" t="s">
        <v>85</v>
      </c>
      <c r="AW420" s="12" t="s">
        <v>39</v>
      </c>
      <c r="AX420" s="12" t="s">
        <v>76</v>
      </c>
      <c r="AY420" s="180" t="s">
        <v>192</v>
      </c>
    </row>
    <row r="421" spans="2:65" s="12" customFormat="1">
      <c r="B421" s="179"/>
      <c r="D421" s="173" t="s">
        <v>299</v>
      </c>
      <c r="E421" s="180" t="s">
        <v>5</v>
      </c>
      <c r="F421" s="181" t="s">
        <v>748</v>
      </c>
      <c r="H421" s="182">
        <v>86.484999999999999</v>
      </c>
      <c r="L421" s="179"/>
      <c r="M421" s="183"/>
      <c r="N421" s="184"/>
      <c r="O421" s="184"/>
      <c r="P421" s="184"/>
      <c r="Q421" s="184"/>
      <c r="R421" s="184"/>
      <c r="S421" s="184"/>
      <c r="T421" s="185"/>
      <c r="AT421" s="180" t="s">
        <v>299</v>
      </c>
      <c r="AU421" s="180" t="s">
        <v>85</v>
      </c>
      <c r="AV421" s="12" t="s">
        <v>85</v>
      </c>
      <c r="AW421" s="12" t="s">
        <v>39</v>
      </c>
      <c r="AX421" s="12" t="s">
        <v>76</v>
      </c>
      <c r="AY421" s="180" t="s">
        <v>192</v>
      </c>
    </row>
    <row r="422" spans="2:65" s="12" customFormat="1">
      <c r="B422" s="179"/>
      <c r="D422" s="173" t="s">
        <v>299</v>
      </c>
      <c r="E422" s="180" t="s">
        <v>5</v>
      </c>
      <c r="F422" s="181" t="s">
        <v>749</v>
      </c>
      <c r="H422" s="182">
        <v>238.5</v>
      </c>
      <c r="L422" s="179"/>
      <c r="M422" s="183"/>
      <c r="N422" s="184"/>
      <c r="O422" s="184"/>
      <c r="P422" s="184"/>
      <c r="Q422" s="184"/>
      <c r="R422" s="184"/>
      <c r="S422" s="184"/>
      <c r="T422" s="185"/>
      <c r="AT422" s="180" t="s">
        <v>299</v>
      </c>
      <c r="AU422" s="180" t="s">
        <v>85</v>
      </c>
      <c r="AV422" s="12" t="s">
        <v>85</v>
      </c>
      <c r="AW422" s="12" t="s">
        <v>39</v>
      </c>
      <c r="AX422" s="12" t="s">
        <v>76</v>
      </c>
      <c r="AY422" s="180" t="s">
        <v>192</v>
      </c>
    </row>
    <row r="423" spans="2:65" s="13" customFormat="1">
      <c r="B423" s="186"/>
      <c r="D423" s="173" t="s">
        <v>299</v>
      </c>
      <c r="E423" s="187" t="s">
        <v>5</v>
      </c>
      <c r="F423" s="188" t="s">
        <v>301</v>
      </c>
      <c r="H423" s="189">
        <v>382.76499999999999</v>
      </c>
      <c r="L423" s="186"/>
      <c r="M423" s="190"/>
      <c r="N423" s="191"/>
      <c r="O423" s="191"/>
      <c r="P423" s="191"/>
      <c r="Q423" s="191"/>
      <c r="R423" s="191"/>
      <c r="S423" s="191"/>
      <c r="T423" s="192"/>
      <c r="AT423" s="187" t="s">
        <v>299</v>
      </c>
      <c r="AU423" s="187" t="s">
        <v>85</v>
      </c>
      <c r="AV423" s="13" t="s">
        <v>211</v>
      </c>
      <c r="AW423" s="13" t="s">
        <v>39</v>
      </c>
      <c r="AX423" s="13" t="s">
        <v>83</v>
      </c>
      <c r="AY423" s="187" t="s">
        <v>192</v>
      </c>
    </row>
    <row r="424" spans="2:65" s="1" customFormat="1" ht="16.5" customHeight="1">
      <c r="B424" s="161"/>
      <c r="C424" s="162" t="s">
        <v>750</v>
      </c>
      <c r="D424" s="162" t="s">
        <v>195</v>
      </c>
      <c r="E424" s="163" t="s">
        <v>751</v>
      </c>
      <c r="F424" s="164" t="s">
        <v>752</v>
      </c>
      <c r="G424" s="165" t="s">
        <v>734</v>
      </c>
      <c r="H424" s="166">
        <v>2411.42</v>
      </c>
      <c r="I424" s="167"/>
      <c r="J424" s="167">
        <f>ROUND(I424*H424,2)</f>
        <v>0</v>
      </c>
      <c r="K424" s="164" t="s">
        <v>199</v>
      </c>
      <c r="L424" s="40"/>
      <c r="M424" s="168" t="s">
        <v>5</v>
      </c>
      <c r="N424" s="169" t="s">
        <v>47</v>
      </c>
      <c r="O424" s="170">
        <v>0</v>
      </c>
      <c r="P424" s="170">
        <f>O424*H424</f>
        <v>0</v>
      </c>
      <c r="Q424" s="170">
        <v>0</v>
      </c>
      <c r="R424" s="170">
        <f>Q424*H424</f>
        <v>0</v>
      </c>
      <c r="S424" s="170">
        <v>0</v>
      </c>
      <c r="T424" s="171">
        <f>S424*H424</f>
        <v>0</v>
      </c>
      <c r="AR424" s="25" t="s">
        <v>367</v>
      </c>
      <c r="AT424" s="25" t="s">
        <v>195</v>
      </c>
      <c r="AU424" s="25" t="s">
        <v>85</v>
      </c>
      <c r="AY424" s="25" t="s">
        <v>192</v>
      </c>
      <c r="BE424" s="172">
        <f>IF(N424="základní",J424,0)</f>
        <v>0</v>
      </c>
      <c r="BF424" s="172">
        <f>IF(N424="snížená",J424,0)</f>
        <v>0</v>
      </c>
      <c r="BG424" s="172">
        <f>IF(N424="zákl. přenesená",J424,0)</f>
        <v>0</v>
      </c>
      <c r="BH424" s="172">
        <f>IF(N424="sníž. přenesená",J424,0)</f>
        <v>0</v>
      </c>
      <c r="BI424" s="172">
        <f>IF(N424="nulová",J424,0)</f>
        <v>0</v>
      </c>
      <c r="BJ424" s="25" t="s">
        <v>83</v>
      </c>
      <c r="BK424" s="172">
        <f>ROUND(I424*H424,2)</f>
        <v>0</v>
      </c>
      <c r="BL424" s="25" t="s">
        <v>367</v>
      </c>
      <c r="BM424" s="25" t="s">
        <v>753</v>
      </c>
    </row>
    <row r="425" spans="2:65" s="11" customFormat="1" ht="29.85" customHeight="1">
      <c r="B425" s="149"/>
      <c r="D425" s="150" t="s">
        <v>75</v>
      </c>
      <c r="E425" s="159" t="s">
        <v>754</v>
      </c>
      <c r="F425" s="159" t="s">
        <v>755</v>
      </c>
      <c r="J425" s="160">
        <f>BK425</f>
        <v>0</v>
      </c>
      <c r="L425" s="149"/>
      <c r="M425" s="153"/>
      <c r="N425" s="154"/>
      <c r="O425" s="154"/>
      <c r="P425" s="155">
        <f>SUM(P426:P449)</f>
        <v>139.34775000000002</v>
      </c>
      <c r="Q425" s="154"/>
      <c r="R425" s="155">
        <f>SUM(R426:R449)</f>
        <v>2.0628207500000002</v>
      </c>
      <c r="S425" s="154"/>
      <c r="T425" s="156">
        <f>SUM(T426:T449)</f>
        <v>0</v>
      </c>
      <c r="AR425" s="150" t="s">
        <v>85</v>
      </c>
      <c r="AT425" s="157" t="s">
        <v>75</v>
      </c>
      <c r="AU425" s="157" t="s">
        <v>83</v>
      </c>
      <c r="AY425" s="150" t="s">
        <v>192</v>
      </c>
      <c r="BK425" s="158">
        <f>SUM(BK426:BK449)</f>
        <v>0</v>
      </c>
    </row>
    <row r="426" spans="2:65" s="1" customFormat="1" ht="25.5" customHeight="1">
      <c r="B426" s="161"/>
      <c r="C426" s="162" t="s">
        <v>756</v>
      </c>
      <c r="D426" s="162" t="s">
        <v>195</v>
      </c>
      <c r="E426" s="163" t="s">
        <v>757</v>
      </c>
      <c r="F426" s="164" t="s">
        <v>758</v>
      </c>
      <c r="G426" s="165" t="s">
        <v>355</v>
      </c>
      <c r="H426" s="166">
        <v>356.55</v>
      </c>
      <c r="I426" s="167"/>
      <c r="J426" s="167">
        <f>ROUND(I426*H426,2)</f>
        <v>0</v>
      </c>
      <c r="K426" s="164" t="s">
        <v>199</v>
      </c>
      <c r="L426" s="40"/>
      <c r="M426" s="168" t="s">
        <v>5</v>
      </c>
      <c r="N426" s="169" t="s">
        <v>47</v>
      </c>
      <c r="O426" s="170">
        <v>0.14000000000000001</v>
      </c>
      <c r="P426" s="170">
        <f>O426*H426</f>
        <v>49.917000000000009</v>
      </c>
      <c r="Q426" s="170">
        <v>1.16E-3</v>
      </c>
      <c r="R426" s="170">
        <f>Q426*H426</f>
        <v>0.41359800000000002</v>
      </c>
      <c r="S426" s="170">
        <v>0</v>
      </c>
      <c r="T426" s="171">
        <f>S426*H426</f>
        <v>0</v>
      </c>
      <c r="AR426" s="25" t="s">
        <v>367</v>
      </c>
      <c r="AT426" s="25" t="s">
        <v>195</v>
      </c>
      <c r="AU426" s="25" t="s">
        <v>85</v>
      </c>
      <c r="AY426" s="25" t="s">
        <v>192</v>
      </c>
      <c r="BE426" s="172">
        <f>IF(N426="základní",J426,0)</f>
        <v>0</v>
      </c>
      <c r="BF426" s="172">
        <f>IF(N426="snížená",J426,0)</f>
        <v>0</v>
      </c>
      <c r="BG426" s="172">
        <f>IF(N426="zákl. přenesená",J426,0)</f>
        <v>0</v>
      </c>
      <c r="BH426" s="172">
        <f>IF(N426="sníž. přenesená",J426,0)</f>
        <v>0</v>
      </c>
      <c r="BI426" s="172">
        <f>IF(N426="nulová",J426,0)</f>
        <v>0</v>
      </c>
      <c r="BJ426" s="25" t="s">
        <v>83</v>
      </c>
      <c r="BK426" s="172">
        <f>ROUND(I426*H426,2)</f>
        <v>0</v>
      </c>
      <c r="BL426" s="25" t="s">
        <v>367</v>
      </c>
      <c r="BM426" s="25" t="s">
        <v>759</v>
      </c>
    </row>
    <row r="427" spans="2:65" s="14" customFormat="1">
      <c r="B427" s="193"/>
      <c r="D427" s="173" t="s">
        <v>299</v>
      </c>
      <c r="E427" s="194" t="s">
        <v>5</v>
      </c>
      <c r="F427" s="195" t="s">
        <v>311</v>
      </c>
      <c r="H427" s="194" t="s">
        <v>5</v>
      </c>
      <c r="L427" s="193"/>
      <c r="M427" s="196"/>
      <c r="N427" s="197"/>
      <c r="O427" s="197"/>
      <c r="P427" s="197"/>
      <c r="Q427" s="197"/>
      <c r="R427" s="197"/>
      <c r="S427" s="197"/>
      <c r="T427" s="198"/>
      <c r="AT427" s="194" t="s">
        <v>299</v>
      </c>
      <c r="AU427" s="194" t="s">
        <v>85</v>
      </c>
      <c r="AV427" s="14" t="s">
        <v>83</v>
      </c>
      <c r="AW427" s="14" t="s">
        <v>39</v>
      </c>
      <c r="AX427" s="14" t="s">
        <v>76</v>
      </c>
      <c r="AY427" s="194" t="s">
        <v>192</v>
      </c>
    </row>
    <row r="428" spans="2:65" s="12" customFormat="1">
      <c r="B428" s="179"/>
      <c r="D428" s="173" t="s">
        <v>299</v>
      </c>
      <c r="E428" s="180" t="s">
        <v>5</v>
      </c>
      <c r="F428" s="181" t="s">
        <v>760</v>
      </c>
      <c r="H428" s="182">
        <v>47.774999999999999</v>
      </c>
      <c r="L428" s="179"/>
      <c r="M428" s="183"/>
      <c r="N428" s="184"/>
      <c r="O428" s="184"/>
      <c r="P428" s="184"/>
      <c r="Q428" s="184"/>
      <c r="R428" s="184"/>
      <c r="S428" s="184"/>
      <c r="T428" s="185"/>
      <c r="AT428" s="180" t="s">
        <v>299</v>
      </c>
      <c r="AU428" s="180" t="s">
        <v>85</v>
      </c>
      <c r="AV428" s="12" t="s">
        <v>85</v>
      </c>
      <c r="AW428" s="12" t="s">
        <v>39</v>
      </c>
      <c r="AX428" s="12" t="s">
        <v>76</v>
      </c>
      <c r="AY428" s="180" t="s">
        <v>192</v>
      </c>
    </row>
    <row r="429" spans="2:65" s="12" customFormat="1">
      <c r="B429" s="179"/>
      <c r="D429" s="173" t="s">
        <v>299</v>
      </c>
      <c r="E429" s="180" t="s">
        <v>5</v>
      </c>
      <c r="F429" s="181" t="s">
        <v>761</v>
      </c>
      <c r="H429" s="182">
        <v>84.525000000000006</v>
      </c>
      <c r="L429" s="179"/>
      <c r="M429" s="183"/>
      <c r="N429" s="184"/>
      <c r="O429" s="184"/>
      <c r="P429" s="184"/>
      <c r="Q429" s="184"/>
      <c r="R429" s="184"/>
      <c r="S429" s="184"/>
      <c r="T429" s="185"/>
      <c r="AT429" s="180" t="s">
        <v>299</v>
      </c>
      <c r="AU429" s="180" t="s">
        <v>85</v>
      </c>
      <c r="AV429" s="12" t="s">
        <v>85</v>
      </c>
      <c r="AW429" s="12" t="s">
        <v>39</v>
      </c>
      <c r="AX429" s="12" t="s">
        <v>76</v>
      </c>
      <c r="AY429" s="180" t="s">
        <v>192</v>
      </c>
    </row>
    <row r="430" spans="2:65" s="12" customFormat="1">
      <c r="B430" s="179"/>
      <c r="D430" s="173" t="s">
        <v>299</v>
      </c>
      <c r="E430" s="180" t="s">
        <v>5</v>
      </c>
      <c r="F430" s="181" t="s">
        <v>762</v>
      </c>
      <c r="H430" s="182">
        <v>224.25</v>
      </c>
      <c r="L430" s="179"/>
      <c r="M430" s="183"/>
      <c r="N430" s="184"/>
      <c r="O430" s="184"/>
      <c r="P430" s="184"/>
      <c r="Q430" s="184"/>
      <c r="R430" s="184"/>
      <c r="S430" s="184"/>
      <c r="T430" s="185"/>
      <c r="AT430" s="180" t="s">
        <v>299</v>
      </c>
      <c r="AU430" s="180" t="s">
        <v>85</v>
      </c>
      <c r="AV430" s="12" t="s">
        <v>85</v>
      </c>
      <c r="AW430" s="12" t="s">
        <v>39</v>
      </c>
      <c r="AX430" s="12" t="s">
        <v>76</v>
      </c>
      <c r="AY430" s="180" t="s">
        <v>192</v>
      </c>
    </row>
    <row r="431" spans="2:65" s="13" customFormat="1">
      <c r="B431" s="186"/>
      <c r="D431" s="173" t="s">
        <v>299</v>
      </c>
      <c r="E431" s="187" t="s">
        <v>5</v>
      </c>
      <c r="F431" s="188" t="s">
        <v>301</v>
      </c>
      <c r="H431" s="189">
        <v>356.55</v>
      </c>
      <c r="L431" s="186"/>
      <c r="M431" s="190"/>
      <c r="N431" s="191"/>
      <c r="O431" s="191"/>
      <c r="P431" s="191"/>
      <c r="Q431" s="191"/>
      <c r="R431" s="191"/>
      <c r="S431" s="191"/>
      <c r="T431" s="192"/>
      <c r="AT431" s="187" t="s">
        <v>299</v>
      </c>
      <c r="AU431" s="187" t="s">
        <v>85</v>
      </c>
      <c r="AV431" s="13" t="s">
        <v>211</v>
      </c>
      <c r="AW431" s="13" t="s">
        <v>39</v>
      </c>
      <c r="AX431" s="13" t="s">
        <v>83</v>
      </c>
      <c r="AY431" s="187" t="s">
        <v>192</v>
      </c>
    </row>
    <row r="432" spans="2:65" s="1" customFormat="1" ht="16.5" customHeight="1">
      <c r="B432" s="161"/>
      <c r="C432" s="199" t="s">
        <v>763</v>
      </c>
      <c r="D432" s="199" t="s">
        <v>347</v>
      </c>
      <c r="E432" s="200" t="s">
        <v>764</v>
      </c>
      <c r="F432" s="201" t="s">
        <v>765</v>
      </c>
      <c r="G432" s="202" t="s">
        <v>355</v>
      </c>
      <c r="H432" s="203">
        <v>392.20499999999998</v>
      </c>
      <c r="I432" s="204"/>
      <c r="J432" s="204">
        <f>ROUND(I432*H432,2)</f>
        <v>0</v>
      </c>
      <c r="K432" s="201" t="s">
        <v>485</v>
      </c>
      <c r="L432" s="205"/>
      <c r="M432" s="206" t="s">
        <v>5</v>
      </c>
      <c r="N432" s="207" t="s">
        <v>47</v>
      </c>
      <c r="O432" s="170">
        <v>0</v>
      </c>
      <c r="P432" s="170">
        <f>O432*H432</f>
        <v>0</v>
      </c>
      <c r="Q432" s="170">
        <v>1.1999999999999999E-3</v>
      </c>
      <c r="R432" s="170">
        <f>Q432*H432</f>
        <v>0.47064599999999995</v>
      </c>
      <c r="S432" s="170">
        <v>0</v>
      </c>
      <c r="T432" s="171">
        <f>S432*H432</f>
        <v>0</v>
      </c>
      <c r="AR432" s="25" t="s">
        <v>446</v>
      </c>
      <c r="AT432" s="25" t="s">
        <v>347</v>
      </c>
      <c r="AU432" s="25" t="s">
        <v>85</v>
      </c>
      <c r="AY432" s="25" t="s">
        <v>192</v>
      </c>
      <c r="BE432" s="172">
        <f>IF(N432="základní",J432,0)</f>
        <v>0</v>
      </c>
      <c r="BF432" s="172">
        <f>IF(N432="snížená",J432,0)</f>
        <v>0</v>
      </c>
      <c r="BG432" s="172">
        <f>IF(N432="zákl. přenesená",J432,0)</f>
        <v>0</v>
      </c>
      <c r="BH432" s="172">
        <f>IF(N432="sníž. přenesená",J432,0)</f>
        <v>0</v>
      </c>
      <c r="BI432" s="172">
        <f>IF(N432="nulová",J432,0)</f>
        <v>0</v>
      </c>
      <c r="BJ432" s="25" t="s">
        <v>83</v>
      </c>
      <c r="BK432" s="172">
        <f>ROUND(I432*H432,2)</f>
        <v>0</v>
      </c>
      <c r="BL432" s="25" t="s">
        <v>367</v>
      </c>
      <c r="BM432" s="25" t="s">
        <v>766</v>
      </c>
    </row>
    <row r="433" spans="2:65" s="1" customFormat="1" ht="24">
      <c r="B433" s="40"/>
      <c r="D433" s="173" t="s">
        <v>202</v>
      </c>
      <c r="F433" s="174" t="s">
        <v>767</v>
      </c>
      <c r="L433" s="40"/>
      <c r="M433" s="175"/>
      <c r="N433" s="41"/>
      <c r="O433" s="41"/>
      <c r="P433" s="41"/>
      <c r="Q433" s="41"/>
      <c r="R433" s="41"/>
      <c r="S433" s="41"/>
      <c r="T433" s="69"/>
      <c r="AT433" s="25" t="s">
        <v>202</v>
      </c>
      <c r="AU433" s="25" t="s">
        <v>85</v>
      </c>
    </row>
    <row r="434" spans="2:65" s="12" customFormat="1">
      <c r="B434" s="179"/>
      <c r="D434" s="173" t="s">
        <v>299</v>
      </c>
      <c r="F434" s="181" t="s">
        <v>768</v>
      </c>
      <c r="H434" s="182">
        <v>392.20499999999998</v>
      </c>
      <c r="L434" s="179"/>
      <c r="M434" s="183"/>
      <c r="N434" s="184"/>
      <c r="O434" s="184"/>
      <c r="P434" s="184"/>
      <c r="Q434" s="184"/>
      <c r="R434" s="184"/>
      <c r="S434" s="184"/>
      <c r="T434" s="185"/>
      <c r="AT434" s="180" t="s">
        <v>299</v>
      </c>
      <c r="AU434" s="180" t="s">
        <v>85</v>
      </c>
      <c r="AV434" s="12" t="s">
        <v>85</v>
      </c>
      <c r="AW434" s="12" t="s">
        <v>6</v>
      </c>
      <c r="AX434" s="12" t="s">
        <v>83</v>
      </c>
      <c r="AY434" s="180" t="s">
        <v>192</v>
      </c>
    </row>
    <row r="435" spans="2:65" s="1" customFormat="1" ht="16.5" customHeight="1">
      <c r="B435" s="161"/>
      <c r="C435" s="162" t="s">
        <v>769</v>
      </c>
      <c r="D435" s="162" t="s">
        <v>195</v>
      </c>
      <c r="E435" s="163" t="s">
        <v>770</v>
      </c>
      <c r="F435" s="164" t="s">
        <v>771</v>
      </c>
      <c r="G435" s="165" t="s">
        <v>416</v>
      </c>
      <c r="H435" s="166">
        <v>85.75</v>
      </c>
      <c r="I435" s="167"/>
      <c r="J435" s="167">
        <f>ROUND(I435*H435,2)</f>
        <v>0</v>
      </c>
      <c r="K435" s="164" t="s">
        <v>199</v>
      </c>
      <c r="L435" s="40"/>
      <c r="M435" s="168" t="s">
        <v>5</v>
      </c>
      <c r="N435" s="169" t="s">
        <v>47</v>
      </c>
      <c r="O435" s="170">
        <v>4.4999999999999998E-2</v>
      </c>
      <c r="P435" s="170">
        <f>O435*H435</f>
        <v>3.8587499999999997</v>
      </c>
      <c r="Q435" s="170">
        <v>0</v>
      </c>
      <c r="R435" s="170">
        <f>Q435*H435</f>
        <v>0</v>
      </c>
      <c r="S435" s="170">
        <v>0</v>
      </c>
      <c r="T435" s="171">
        <f>S435*H435</f>
        <v>0</v>
      </c>
      <c r="AR435" s="25" t="s">
        <v>367</v>
      </c>
      <c r="AT435" s="25" t="s">
        <v>195</v>
      </c>
      <c r="AU435" s="25" t="s">
        <v>85</v>
      </c>
      <c r="AY435" s="25" t="s">
        <v>192</v>
      </c>
      <c r="BE435" s="172">
        <f>IF(N435="základní",J435,0)</f>
        <v>0</v>
      </c>
      <c r="BF435" s="172">
        <f>IF(N435="snížená",J435,0)</f>
        <v>0</v>
      </c>
      <c r="BG435" s="172">
        <f>IF(N435="zákl. přenesená",J435,0)</f>
        <v>0</v>
      </c>
      <c r="BH435" s="172">
        <f>IF(N435="sníž. přenesená",J435,0)</f>
        <v>0</v>
      </c>
      <c r="BI435" s="172">
        <f>IF(N435="nulová",J435,0)</f>
        <v>0</v>
      </c>
      <c r="BJ435" s="25" t="s">
        <v>83</v>
      </c>
      <c r="BK435" s="172">
        <f>ROUND(I435*H435,2)</f>
        <v>0</v>
      </c>
      <c r="BL435" s="25" t="s">
        <v>367</v>
      </c>
      <c r="BM435" s="25" t="s">
        <v>772</v>
      </c>
    </row>
    <row r="436" spans="2:65" s="14" customFormat="1">
      <c r="B436" s="193"/>
      <c r="D436" s="173" t="s">
        <v>299</v>
      </c>
      <c r="E436" s="194" t="s">
        <v>5</v>
      </c>
      <c r="F436" s="195" t="s">
        <v>311</v>
      </c>
      <c r="H436" s="194" t="s">
        <v>5</v>
      </c>
      <c r="L436" s="193"/>
      <c r="M436" s="196"/>
      <c r="N436" s="197"/>
      <c r="O436" s="197"/>
      <c r="P436" s="197"/>
      <c r="Q436" s="197"/>
      <c r="R436" s="197"/>
      <c r="S436" s="197"/>
      <c r="T436" s="198"/>
      <c r="AT436" s="194" t="s">
        <v>299</v>
      </c>
      <c r="AU436" s="194" t="s">
        <v>85</v>
      </c>
      <c r="AV436" s="14" t="s">
        <v>83</v>
      </c>
      <c r="AW436" s="14" t="s">
        <v>39</v>
      </c>
      <c r="AX436" s="14" t="s">
        <v>76</v>
      </c>
      <c r="AY436" s="194" t="s">
        <v>192</v>
      </c>
    </row>
    <row r="437" spans="2:65" s="12" customFormat="1">
      <c r="B437" s="179"/>
      <c r="D437" s="173" t="s">
        <v>299</v>
      </c>
      <c r="E437" s="180" t="s">
        <v>5</v>
      </c>
      <c r="F437" s="181" t="s">
        <v>773</v>
      </c>
      <c r="H437" s="182">
        <v>85.75</v>
      </c>
      <c r="L437" s="179"/>
      <c r="M437" s="183"/>
      <c r="N437" s="184"/>
      <c r="O437" s="184"/>
      <c r="P437" s="184"/>
      <c r="Q437" s="184"/>
      <c r="R437" s="184"/>
      <c r="S437" s="184"/>
      <c r="T437" s="185"/>
      <c r="AT437" s="180" t="s">
        <v>299</v>
      </c>
      <c r="AU437" s="180" t="s">
        <v>85</v>
      </c>
      <c r="AV437" s="12" t="s">
        <v>85</v>
      </c>
      <c r="AW437" s="12" t="s">
        <v>39</v>
      </c>
      <c r="AX437" s="12" t="s">
        <v>76</v>
      </c>
      <c r="AY437" s="180" t="s">
        <v>192</v>
      </c>
    </row>
    <row r="438" spans="2:65" s="13" customFormat="1">
      <c r="B438" s="186"/>
      <c r="D438" s="173" t="s">
        <v>299</v>
      </c>
      <c r="E438" s="187" t="s">
        <v>5</v>
      </c>
      <c r="F438" s="188" t="s">
        <v>301</v>
      </c>
      <c r="H438" s="189">
        <v>85.75</v>
      </c>
      <c r="L438" s="186"/>
      <c r="M438" s="190"/>
      <c r="N438" s="191"/>
      <c r="O438" s="191"/>
      <c r="P438" s="191"/>
      <c r="Q438" s="191"/>
      <c r="R438" s="191"/>
      <c r="S438" s="191"/>
      <c r="T438" s="192"/>
      <c r="AT438" s="187" t="s">
        <v>299</v>
      </c>
      <c r="AU438" s="187" t="s">
        <v>85</v>
      </c>
      <c r="AV438" s="13" t="s">
        <v>211</v>
      </c>
      <c r="AW438" s="13" t="s">
        <v>39</v>
      </c>
      <c r="AX438" s="13" t="s">
        <v>83</v>
      </c>
      <c r="AY438" s="187" t="s">
        <v>192</v>
      </c>
    </row>
    <row r="439" spans="2:65" s="1" customFormat="1" ht="16.5" customHeight="1">
      <c r="B439" s="161"/>
      <c r="C439" s="199" t="s">
        <v>774</v>
      </c>
      <c r="D439" s="199" t="s">
        <v>347</v>
      </c>
      <c r="E439" s="200" t="s">
        <v>775</v>
      </c>
      <c r="F439" s="201" t="s">
        <v>776</v>
      </c>
      <c r="G439" s="202" t="s">
        <v>416</v>
      </c>
      <c r="H439" s="203">
        <v>94.325000000000003</v>
      </c>
      <c r="I439" s="204"/>
      <c r="J439" s="204">
        <f>ROUND(I439*H439,2)</f>
        <v>0</v>
      </c>
      <c r="K439" s="201" t="s">
        <v>199</v>
      </c>
      <c r="L439" s="205"/>
      <c r="M439" s="206" t="s">
        <v>5</v>
      </c>
      <c r="N439" s="207" t="s">
        <v>47</v>
      </c>
      <c r="O439" s="170">
        <v>0</v>
      </c>
      <c r="P439" s="170">
        <f>O439*H439</f>
        <v>0</v>
      </c>
      <c r="Q439" s="170">
        <v>5.5000000000000003E-4</v>
      </c>
      <c r="R439" s="170">
        <f>Q439*H439</f>
        <v>5.1878750000000001E-2</v>
      </c>
      <c r="S439" s="170">
        <v>0</v>
      </c>
      <c r="T439" s="171">
        <f>S439*H439</f>
        <v>0</v>
      </c>
      <c r="AR439" s="25" t="s">
        <v>446</v>
      </c>
      <c r="AT439" s="25" t="s">
        <v>347</v>
      </c>
      <c r="AU439" s="25" t="s">
        <v>85</v>
      </c>
      <c r="AY439" s="25" t="s">
        <v>192</v>
      </c>
      <c r="BE439" s="172">
        <f>IF(N439="základní",J439,0)</f>
        <v>0</v>
      </c>
      <c r="BF439" s="172">
        <f>IF(N439="snížená",J439,0)</f>
        <v>0</v>
      </c>
      <c r="BG439" s="172">
        <f>IF(N439="zákl. přenesená",J439,0)</f>
        <v>0</v>
      </c>
      <c r="BH439" s="172">
        <f>IF(N439="sníž. přenesená",J439,0)</f>
        <v>0</v>
      </c>
      <c r="BI439" s="172">
        <f>IF(N439="nulová",J439,0)</f>
        <v>0</v>
      </c>
      <c r="BJ439" s="25" t="s">
        <v>83</v>
      </c>
      <c r="BK439" s="172">
        <f>ROUND(I439*H439,2)</f>
        <v>0</v>
      </c>
      <c r="BL439" s="25" t="s">
        <v>367</v>
      </c>
      <c r="BM439" s="25" t="s">
        <v>777</v>
      </c>
    </row>
    <row r="440" spans="2:65" s="12" customFormat="1">
      <c r="B440" s="179"/>
      <c r="D440" s="173" t="s">
        <v>299</v>
      </c>
      <c r="F440" s="181" t="s">
        <v>778</v>
      </c>
      <c r="H440" s="182">
        <v>94.325000000000003</v>
      </c>
      <c r="L440" s="179"/>
      <c r="M440" s="183"/>
      <c r="N440" s="184"/>
      <c r="O440" s="184"/>
      <c r="P440" s="184"/>
      <c r="Q440" s="184"/>
      <c r="R440" s="184"/>
      <c r="S440" s="184"/>
      <c r="T440" s="185"/>
      <c r="AT440" s="180" t="s">
        <v>299</v>
      </c>
      <c r="AU440" s="180" t="s">
        <v>85</v>
      </c>
      <c r="AV440" s="12" t="s">
        <v>85</v>
      </c>
      <c r="AW440" s="12" t="s">
        <v>6</v>
      </c>
      <c r="AX440" s="12" t="s">
        <v>83</v>
      </c>
      <c r="AY440" s="180" t="s">
        <v>192</v>
      </c>
    </row>
    <row r="441" spans="2:65" s="1" customFormat="1" ht="25.5" customHeight="1">
      <c r="B441" s="161"/>
      <c r="C441" s="162" t="s">
        <v>779</v>
      </c>
      <c r="D441" s="162" t="s">
        <v>195</v>
      </c>
      <c r="E441" s="163" t="s">
        <v>780</v>
      </c>
      <c r="F441" s="164" t="s">
        <v>781</v>
      </c>
      <c r="G441" s="165" t="s">
        <v>355</v>
      </c>
      <c r="H441" s="166">
        <v>356.55</v>
      </c>
      <c r="I441" s="167"/>
      <c r="J441" s="167">
        <f>ROUND(I441*H441,2)</f>
        <v>0</v>
      </c>
      <c r="K441" s="164" t="s">
        <v>199</v>
      </c>
      <c r="L441" s="40"/>
      <c r="M441" s="168" t="s">
        <v>5</v>
      </c>
      <c r="N441" s="169" t="s">
        <v>47</v>
      </c>
      <c r="O441" s="170">
        <v>0.24</v>
      </c>
      <c r="P441" s="170">
        <f>O441*H441</f>
        <v>85.572000000000003</v>
      </c>
      <c r="Q441" s="170">
        <v>1.16E-3</v>
      </c>
      <c r="R441" s="170">
        <f>Q441*H441</f>
        <v>0.41359800000000002</v>
      </c>
      <c r="S441" s="170">
        <v>0</v>
      </c>
      <c r="T441" s="171">
        <f>S441*H441</f>
        <v>0</v>
      </c>
      <c r="AR441" s="25" t="s">
        <v>367</v>
      </c>
      <c r="AT441" s="25" t="s">
        <v>195</v>
      </c>
      <c r="AU441" s="25" t="s">
        <v>85</v>
      </c>
      <c r="AY441" s="25" t="s">
        <v>192</v>
      </c>
      <c r="BE441" s="172">
        <f>IF(N441="základní",J441,0)</f>
        <v>0</v>
      </c>
      <c r="BF441" s="172">
        <f>IF(N441="snížená",J441,0)</f>
        <v>0</v>
      </c>
      <c r="BG441" s="172">
        <f>IF(N441="zákl. přenesená",J441,0)</f>
        <v>0</v>
      </c>
      <c r="BH441" s="172">
        <f>IF(N441="sníž. přenesená",J441,0)</f>
        <v>0</v>
      </c>
      <c r="BI441" s="172">
        <f>IF(N441="nulová",J441,0)</f>
        <v>0</v>
      </c>
      <c r="BJ441" s="25" t="s">
        <v>83</v>
      </c>
      <c r="BK441" s="172">
        <f>ROUND(I441*H441,2)</f>
        <v>0</v>
      </c>
      <c r="BL441" s="25" t="s">
        <v>367</v>
      </c>
      <c r="BM441" s="25" t="s">
        <v>782</v>
      </c>
    </row>
    <row r="442" spans="2:65" s="14" customFormat="1">
      <c r="B442" s="193"/>
      <c r="D442" s="173" t="s">
        <v>299</v>
      </c>
      <c r="E442" s="194" t="s">
        <v>5</v>
      </c>
      <c r="F442" s="195" t="s">
        <v>311</v>
      </c>
      <c r="H442" s="194" t="s">
        <v>5</v>
      </c>
      <c r="L442" s="193"/>
      <c r="M442" s="196"/>
      <c r="N442" s="197"/>
      <c r="O442" s="197"/>
      <c r="P442" s="197"/>
      <c r="Q442" s="197"/>
      <c r="R442" s="197"/>
      <c r="S442" s="197"/>
      <c r="T442" s="198"/>
      <c r="AT442" s="194" t="s">
        <v>299</v>
      </c>
      <c r="AU442" s="194" t="s">
        <v>85</v>
      </c>
      <c r="AV442" s="14" t="s">
        <v>83</v>
      </c>
      <c r="AW442" s="14" t="s">
        <v>39</v>
      </c>
      <c r="AX442" s="14" t="s">
        <v>76</v>
      </c>
      <c r="AY442" s="194" t="s">
        <v>192</v>
      </c>
    </row>
    <row r="443" spans="2:65" s="12" customFormat="1">
      <c r="B443" s="179"/>
      <c r="D443" s="173" t="s">
        <v>299</v>
      </c>
      <c r="E443" s="180" t="s">
        <v>5</v>
      </c>
      <c r="F443" s="181" t="s">
        <v>760</v>
      </c>
      <c r="H443" s="182">
        <v>47.774999999999999</v>
      </c>
      <c r="L443" s="179"/>
      <c r="M443" s="183"/>
      <c r="N443" s="184"/>
      <c r="O443" s="184"/>
      <c r="P443" s="184"/>
      <c r="Q443" s="184"/>
      <c r="R443" s="184"/>
      <c r="S443" s="184"/>
      <c r="T443" s="185"/>
      <c r="AT443" s="180" t="s">
        <v>299</v>
      </c>
      <c r="AU443" s="180" t="s">
        <v>85</v>
      </c>
      <c r="AV443" s="12" t="s">
        <v>85</v>
      </c>
      <c r="AW443" s="12" t="s">
        <v>39</v>
      </c>
      <c r="AX443" s="12" t="s">
        <v>76</v>
      </c>
      <c r="AY443" s="180" t="s">
        <v>192</v>
      </c>
    </row>
    <row r="444" spans="2:65" s="12" customFormat="1">
      <c r="B444" s="179"/>
      <c r="D444" s="173" t="s">
        <v>299</v>
      </c>
      <c r="E444" s="180" t="s">
        <v>5</v>
      </c>
      <c r="F444" s="181" t="s">
        <v>761</v>
      </c>
      <c r="H444" s="182">
        <v>84.525000000000006</v>
      </c>
      <c r="L444" s="179"/>
      <c r="M444" s="183"/>
      <c r="N444" s="184"/>
      <c r="O444" s="184"/>
      <c r="P444" s="184"/>
      <c r="Q444" s="184"/>
      <c r="R444" s="184"/>
      <c r="S444" s="184"/>
      <c r="T444" s="185"/>
      <c r="AT444" s="180" t="s">
        <v>299</v>
      </c>
      <c r="AU444" s="180" t="s">
        <v>85</v>
      </c>
      <c r="AV444" s="12" t="s">
        <v>85</v>
      </c>
      <c r="AW444" s="12" t="s">
        <v>39</v>
      </c>
      <c r="AX444" s="12" t="s">
        <v>76</v>
      </c>
      <c r="AY444" s="180" t="s">
        <v>192</v>
      </c>
    </row>
    <row r="445" spans="2:65" s="12" customFormat="1">
      <c r="B445" s="179"/>
      <c r="D445" s="173" t="s">
        <v>299</v>
      </c>
      <c r="E445" s="180" t="s">
        <v>5</v>
      </c>
      <c r="F445" s="181" t="s">
        <v>762</v>
      </c>
      <c r="H445" s="182">
        <v>224.25</v>
      </c>
      <c r="L445" s="179"/>
      <c r="M445" s="183"/>
      <c r="N445" s="184"/>
      <c r="O445" s="184"/>
      <c r="P445" s="184"/>
      <c r="Q445" s="184"/>
      <c r="R445" s="184"/>
      <c r="S445" s="184"/>
      <c r="T445" s="185"/>
      <c r="AT445" s="180" t="s">
        <v>299</v>
      </c>
      <c r="AU445" s="180" t="s">
        <v>85</v>
      </c>
      <c r="AV445" s="12" t="s">
        <v>85</v>
      </c>
      <c r="AW445" s="12" t="s">
        <v>39</v>
      </c>
      <c r="AX445" s="12" t="s">
        <v>76</v>
      </c>
      <c r="AY445" s="180" t="s">
        <v>192</v>
      </c>
    </row>
    <row r="446" spans="2:65" s="13" customFormat="1">
      <c r="B446" s="186"/>
      <c r="D446" s="173" t="s">
        <v>299</v>
      </c>
      <c r="E446" s="187" t="s">
        <v>5</v>
      </c>
      <c r="F446" s="188" t="s">
        <v>301</v>
      </c>
      <c r="H446" s="189">
        <v>356.55</v>
      </c>
      <c r="L446" s="186"/>
      <c r="M446" s="190"/>
      <c r="N446" s="191"/>
      <c r="O446" s="191"/>
      <c r="P446" s="191"/>
      <c r="Q446" s="191"/>
      <c r="R446" s="191"/>
      <c r="S446" s="191"/>
      <c r="T446" s="192"/>
      <c r="AT446" s="187" t="s">
        <v>299</v>
      </c>
      <c r="AU446" s="187" t="s">
        <v>85</v>
      </c>
      <c r="AV446" s="13" t="s">
        <v>211</v>
      </c>
      <c r="AW446" s="13" t="s">
        <v>39</v>
      </c>
      <c r="AX446" s="13" t="s">
        <v>83</v>
      </c>
      <c r="AY446" s="187" t="s">
        <v>192</v>
      </c>
    </row>
    <row r="447" spans="2:65" s="1" customFormat="1" ht="16.5" customHeight="1">
      <c r="B447" s="161"/>
      <c r="C447" s="199" t="s">
        <v>783</v>
      </c>
      <c r="D447" s="199" t="s">
        <v>347</v>
      </c>
      <c r="E447" s="200" t="s">
        <v>784</v>
      </c>
      <c r="F447" s="201" t="s">
        <v>785</v>
      </c>
      <c r="G447" s="202" t="s">
        <v>309</v>
      </c>
      <c r="H447" s="203">
        <v>35.655000000000001</v>
      </c>
      <c r="I447" s="204"/>
      <c r="J447" s="204">
        <f>ROUND(I447*H447,2)</f>
        <v>0</v>
      </c>
      <c r="K447" s="201" t="s">
        <v>199</v>
      </c>
      <c r="L447" s="205"/>
      <c r="M447" s="206" t="s">
        <v>5</v>
      </c>
      <c r="N447" s="207" t="s">
        <v>47</v>
      </c>
      <c r="O447" s="170">
        <v>0</v>
      </c>
      <c r="P447" s="170">
        <f>O447*H447</f>
        <v>0</v>
      </c>
      <c r="Q447" s="170">
        <v>0.02</v>
      </c>
      <c r="R447" s="170">
        <f>Q447*H447</f>
        <v>0.71310000000000007</v>
      </c>
      <c r="S447" s="170">
        <v>0</v>
      </c>
      <c r="T447" s="171">
        <f>S447*H447</f>
        <v>0</v>
      </c>
      <c r="AR447" s="25" t="s">
        <v>446</v>
      </c>
      <c r="AT447" s="25" t="s">
        <v>347</v>
      </c>
      <c r="AU447" s="25" t="s">
        <v>85</v>
      </c>
      <c r="AY447" s="25" t="s">
        <v>192</v>
      </c>
      <c r="BE447" s="172">
        <f>IF(N447="základní",J447,0)</f>
        <v>0</v>
      </c>
      <c r="BF447" s="172">
        <f>IF(N447="snížená",J447,0)</f>
        <v>0</v>
      </c>
      <c r="BG447" s="172">
        <f>IF(N447="zákl. přenesená",J447,0)</f>
        <v>0</v>
      </c>
      <c r="BH447" s="172">
        <f>IF(N447="sníž. přenesená",J447,0)</f>
        <v>0</v>
      </c>
      <c r="BI447" s="172">
        <f>IF(N447="nulová",J447,0)</f>
        <v>0</v>
      </c>
      <c r="BJ447" s="25" t="s">
        <v>83</v>
      </c>
      <c r="BK447" s="172">
        <f>ROUND(I447*H447,2)</f>
        <v>0</v>
      </c>
      <c r="BL447" s="25" t="s">
        <v>367</v>
      </c>
      <c r="BM447" s="25" t="s">
        <v>786</v>
      </c>
    </row>
    <row r="448" spans="2:65" s="12" customFormat="1">
      <c r="B448" s="179"/>
      <c r="D448" s="173" t="s">
        <v>299</v>
      </c>
      <c r="F448" s="181" t="s">
        <v>787</v>
      </c>
      <c r="H448" s="182">
        <v>35.655000000000001</v>
      </c>
      <c r="L448" s="179"/>
      <c r="M448" s="183"/>
      <c r="N448" s="184"/>
      <c r="O448" s="184"/>
      <c r="P448" s="184"/>
      <c r="Q448" s="184"/>
      <c r="R448" s="184"/>
      <c r="S448" s="184"/>
      <c r="T448" s="185"/>
      <c r="AT448" s="180" t="s">
        <v>299</v>
      </c>
      <c r="AU448" s="180" t="s">
        <v>85</v>
      </c>
      <c r="AV448" s="12" t="s">
        <v>85</v>
      </c>
      <c r="AW448" s="12" t="s">
        <v>6</v>
      </c>
      <c r="AX448" s="12" t="s">
        <v>83</v>
      </c>
      <c r="AY448" s="180" t="s">
        <v>192</v>
      </c>
    </row>
    <row r="449" spans="2:65" s="1" customFormat="1" ht="16.5" customHeight="1">
      <c r="B449" s="161"/>
      <c r="C449" s="162" t="s">
        <v>788</v>
      </c>
      <c r="D449" s="162" t="s">
        <v>195</v>
      </c>
      <c r="E449" s="163" t="s">
        <v>789</v>
      </c>
      <c r="F449" s="164" t="s">
        <v>790</v>
      </c>
      <c r="G449" s="165" t="s">
        <v>734</v>
      </c>
      <c r="H449" s="166">
        <v>2838.9650000000001</v>
      </c>
      <c r="I449" s="167"/>
      <c r="J449" s="167">
        <f>ROUND(I449*H449,2)</f>
        <v>0</v>
      </c>
      <c r="K449" s="164" t="s">
        <v>199</v>
      </c>
      <c r="L449" s="40"/>
      <c r="M449" s="168" t="s">
        <v>5</v>
      </c>
      <c r="N449" s="169" t="s">
        <v>47</v>
      </c>
      <c r="O449" s="170">
        <v>0</v>
      </c>
      <c r="P449" s="170">
        <f>O449*H449</f>
        <v>0</v>
      </c>
      <c r="Q449" s="170">
        <v>0</v>
      </c>
      <c r="R449" s="170">
        <f>Q449*H449</f>
        <v>0</v>
      </c>
      <c r="S449" s="170">
        <v>0</v>
      </c>
      <c r="T449" s="171">
        <f>S449*H449</f>
        <v>0</v>
      </c>
      <c r="AR449" s="25" t="s">
        <v>367</v>
      </c>
      <c r="AT449" s="25" t="s">
        <v>195</v>
      </c>
      <c r="AU449" s="25" t="s">
        <v>85</v>
      </c>
      <c r="AY449" s="25" t="s">
        <v>192</v>
      </c>
      <c r="BE449" s="172">
        <f>IF(N449="základní",J449,0)</f>
        <v>0</v>
      </c>
      <c r="BF449" s="172">
        <f>IF(N449="snížená",J449,0)</f>
        <v>0</v>
      </c>
      <c r="BG449" s="172">
        <f>IF(N449="zákl. přenesená",J449,0)</f>
        <v>0</v>
      </c>
      <c r="BH449" s="172">
        <f>IF(N449="sníž. přenesená",J449,0)</f>
        <v>0</v>
      </c>
      <c r="BI449" s="172">
        <f>IF(N449="nulová",J449,0)</f>
        <v>0</v>
      </c>
      <c r="BJ449" s="25" t="s">
        <v>83</v>
      </c>
      <c r="BK449" s="172">
        <f>ROUND(I449*H449,2)</f>
        <v>0</v>
      </c>
      <c r="BL449" s="25" t="s">
        <v>367</v>
      </c>
      <c r="BM449" s="25" t="s">
        <v>791</v>
      </c>
    </row>
    <row r="450" spans="2:65" s="11" customFormat="1" ht="29.85" customHeight="1">
      <c r="B450" s="149"/>
      <c r="D450" s="150" t="s">
        <v>75</v>
      </c>
      <c r="E450" s="159" t="s">
        <v>792</v>
      </c>
      <c r="F450" s="159" t="s">
        <v>793</v>
      </c>
      <c r="J450" s="160">
        <f>BK450</f>
        <v>0</v>
      </c>
      <c r="L450" s="149"/>
      <c r="M450" s="153"/>
      <c r="N450" s="154"/>
      <c r="O450" s="154"/>
      <c r="P450" s="155">
        <f>SUM(P451:P461)</f>
        <v>50.946600000000004</v>
      </c>
      <c r="Q450" s="154"/>
      <c r="R450" s="155">
        <f>SUM(R451:R461)</f>
        <v>3.8064629999999995</v>
      </c>
      <c r="S450" s="154"/>
      <c r="T450" s="156">
        <f>SUM(T451:T461)</f>
        <v>0</v>
      </c>
      <c r="AR450" s="150" t="s">
        <v>85</v>
      </c>
      <c r="AT450" s="157" t="s">
        <v>75</v>
      </c>
      <c r="AU450" s="157" t="s">
        <v>83</v>
      </c>
      <c r="AY450" s="150" t="s">
        <v>192</v>
      </c>
      <c r="BK450" s="158">
        <f>SUM(BK451:BK461)</f>
        <v>0</v>
      </c>
    </row>
    <row r="451" spans="2:65" s="1" customFormat="1" ht="25.5" customHeight="1">
      <c r="B451" s="161"/>
      <c r="C451" s="162" t="s">
        <v>794</v>
      </c>
      <c r="D451" s="162" t="s">
        <v>195</v>
      </c>
      <c r="E451" s="163" t="s">
        <v>795</v>
      </c>
      <c r="F451" s="164" t="s">
        <v>796</v>
      </c>
      <c r="G451" s="165" t="s">
        <v>355</v>
      </c>
      <c r="H451" s="166">
        <v>51.45</v>
      </c>
      <c r="I451" s="167"/>
      <c r="J451" s="167">
        <f>ROUND(I451*H451,2)</f>
        <v>0</v>
      </c>
      <c r="K451" s="164" t="s">
        <v>199</v>
      </c>
      <c r="L451" s="40"/>
      <c r="M451" s="168" t="s">
        <v>5</v>
      </c>
      <c r="N451" s="169" t="s">
        <v>47</v>
      </c>
      <c r="O451" s="170">
        <v>0.38</v>
      </c>
      <c r="P451" s="170">
        <f>O451*H451</f>
        <v>19.551000000000002</v>
      </c>
      <c r="Q451" s="170">
        <v>3.134E-2</v>
      </c>
      <c r="R451" s="170">
        <f>Q451*H451</f>
        <v>1.6124430000000001</v>
      </c>
      <c r="S451" s="170">
        <v>0</v>
      </c>
      <c r="T451" s="171">
        <f>S451*H451</f>
        <v>0</v>
      </c>
      <c r="AR451" s="25" t="s">
        <v>367</v>
      </c>
      <c r="AT451" s="25" t="s">
        <v>195</v>
      </c>
      <c r="AU451" s="25" t="s">
        <v>85</v>
      </c>
      <c r="AY451" s="25" t="s">
        <v>192</v>
      </c>
      <c r="BE451" s="172">
        <f>IF(N451="základní",J451,0)</f>
        <v>0</v>
      </c>
      <c r="BF451" s="172">
        <f>IF(N451="snížená",J451,0)</f>
        <v>0</v>
      </c>
      <c r="BG451" s="172">
        <f>IF(N451="zákl. přenesená",J451,0)</f>
        <v>0</v>
      </c>
      <c r="BH451" s="172">
        <f>IF(N451="sníž. přenesená",J451,0)</f>
        <v>0</v>
      </c>
      <c r="BI451" s="172">
        <f>IF(N451="nulová",J451,0)</f>
        <v>0</v>
      </c>
      <c r="BJ451" s="25" t="s">
        <v>83</v>
      </c>
      <c r="BK451" s="172">
        <f>ROUND(I451*H451,2)</f>
        <v>0</v>
      </c>
      <c r="BL451" s="25" t="s">
        <v>367</v>
      </c>
      <c r="BM451" s="25" t="s">
        <v>797</v>
      </c>
    </row>
    <row r="452" spans="2:65" s="14" customFormat="1">
      <c r="B452" s="193"/>
      <c r="D452" s="173" t="s">
        <v>299</v>
      </c>
      <c r="E452" s="194" t="s">
        <v>5</v>
      </c>
      <c r="F452" s="195" t="s">
        <v>311</v>
      </c>
      <c r="H452" s="194" t="s">
        <v>5</v>
      </c>
      <c r="L452" s="193"/>
      <c r="M452" s="196"/>
      <c r="N452" s="197"/>
      <c r="O452" s="197"/>
      <c r="P452" s="197"/>
      <c r="Q452" s="197"/>
      <c r="R452" s="197"/>
      <c r="S452" s="197"/>
      <c r="T452" s="198"/>
      <c r="AT452" s="194" t="s">
        <v>299</v>
      </c>
      <c r="AU452" s="194" t="s">
        <v>85</v>
      </c>
      <c r="AV452" s="14" t="s">
        <v>83</v>
      </c>
      <c r="AW452" s="14" t="s">
        <v>39</v>
      </c>
      <c r="AX452" s="14" t="s">
        <v>76</v>
      </c>
      <c r="AY452" s="194" t="s">
        <v>192</v>
      </c>
    </row>
    <row r="453" spans="2:65" s="12" customFormat="1">
      <c r="B453" s="179"/>
      <c r="D453" s="173" t="s">
        <v>299</v>
      </c>
      <c r="E453" s="180" t="s">
        <v>5</v>
      </c>
      <c r="F453" s="181" t="s">
        <v>798</v>
      </c>
      <c r="H453" s="182">
        <v>17.149999999999999</v>
      </c>
      <c r="L453" s="179"/>
      <c r="M453" s="183"/>
      <c r="N453" s="184"/>
      <c r="O453" s="184"/>
      <c r="P453" s="184"/>
      <c r="Q453" s="184"/>
      <c r="R453" s="184"/>
      <c r="S453" s="184"/>
      <c r="T453" s="185"/>
      <c r="AT453" s="180" t="s">
        <v>299</v>
      </c>
      <c r="AU453" s="180" t="s">
        <v>85</v>
      </c>
      <c r="AV453" s="12" t="s">
        <v>85</v>
      </c>
      <c r="AW453" s="12" t="s">
        <v>39</v>
      </c>
      <c r="AX453" s="12" t="s">
        <v>76</v>
      </c>
      <c r="AY453" s="180" t="s">
        <v>192</v>
      </c>
    </row>
    <row r="454" spans="2:65" s="12" customFormat="1">
      <c r="B454" s="179"/>
      <c r="D454" s="173" t="s">
        <v>299</v>
      </c>
      <c r="E454" s="180" t="s">
        <v>5</v>
      </c>
      <c r="F454" s="181" t="s">
        <v>799</v>
      </c>
      <c r="H454" s="182">
        <v>34.299999999999997</v>
      </c>
      <c r="L454" s="179"/>
      <c r="M454" s="183"/>
      <c r="N454" s="184"/>
      <c r="O454" s="184"/>
      <c r="P454" s="184"/>
      <c r="Q454" s="184"/>
      <c r="R454" s="184"/>
      <c r="S454" s="184"/>
      <c r="T454" s="185"/>
      <c r="AT454" s="180" t="s">
        <v>299</v>
      </c>
      <c r="AU454" s="180" t="s">
        <v>85</v>
      </c>
      <c r="AV454" s="12" t="s">
        <v>85</v>
      </c>
      <c r="AW454" s="12" t="s">
        <v>39</v>
      </c>
      <c r="AX454" s="12" t="s">
        <v>76</v>
      </c>
      <c r="AY454" s="180" t="s">
        <v>192</v>
      </c>
    </row>
    <row r="455" spans="2:65" s="13" customFormat="1">
      <c r="B455" s="186"/>
      <c r="D455" s="173" t="s">
        <v>299</v>
      </c>
      <c r="E455" s="187" t="s">
        <v>5</v>
      </c>
      <c r="F455" s="188" t="s">
        <v>301</v>
      </c>
      <c r="H455" s="189">
        <v>51.45</v>
      </c>
      <c r="L455" s="186"/>
      <c r="M455" s="190"/>
      <c r="N455" s="191"/>
      <c r="O455" s="191"/>
      <c r="P455" s="191"/>
      <c r="Q455" s="191"/>
      <c r="R455" s="191"/>
      <c r="S455" s="191"/>
      <c r="T455" s="192"/>
      <c r="AT455" s="187" t="s">
        <v>299</v>
      </c>
      <c r="AU455" s="187" t="s">
        <v>85</v>
      </c>
      <c r="AV455" s="13" t="s">
        <v>211</v>
      </c>
      <c r="AW455" s="13" t="s">
        <v>39</v>
      </c>
      <c r="AX455" s="13" t="s">
        <v>83</v>
      </c>
      <c r="AY455" s="187" t="s">
        <v>192</v>
      </c>
    </row>
    <row r="456" spans="2:65" s="1" customFormat="1" ht="25.5" customHeight="1">
      <c r="B456" s="161"/>
      <c r="C456" s="162" t="s">
        <v>800</v>
      </c>
      <c r="D456" s="162" t="s">
        <v>195</v>
      </c>
      <c r="E456" s="163" t="s">
        <v>801</v>
      </c>
      <c r="F456" s="164" t="s">
        <v>802</v>
      </c>
      <c r="G456" s="165" t="s">
        <v>355</v>
      </c>
      <c r="H456" s="166">
        <v>91.8</v>
      </c>
      <c r="I456" s="167"/>
      <c r="J456" s="167">
        <f>ROUND(I456*H456,2)</f>
        <v>0</v>
      </c>
      <c r="K456" s="164" t="s">
        <v>199</v>
      </c>
      <c r="L456" s="40"/>
      <c r="M456" s="168" t="s">
        <v>5</v>
      </c>
      <c r="N456" s="169" t="s">
        <v>47</v>
      </c>
      <c r="O456" s="170">
        <v>0.34200000000000003</v>
      </c>
      <c r="P456" s="170">
        <f>O456*H456</f>
        <v>31.395600000000002</v>
      </c>
      <c r="Q456" s="170">
        <v>2.3699999999999999E-2</v>
      </c>
      <c r="R456" s="170">
        <f>Q456*H456</f>
        <v>2.1756599999999997</v>
      </c>
      <c r="S456" s="170">
        <v>0</v>
      </c>
      <c r="T456" s="171">
        <f>S456*H456</f>
        <v>0</v>
      </c>
      <c r="AR456" s="25" t="s">
        <v>367</v>
      </c>
      <c r="AT456" s="25" t="s">
        <v>195</v>
      </c>
      <c r="AU456" s="25" t="s">
        <v>85</v>
      </c>
      <c r="AY456" s="25" t="s">
        <v>192</v>
      </c>
      <c r="BE456" s="172">
        <f>IF(N456="základní",J456,0)</f>
        <v>0</v>
      </c>
      <c r="BF456" s="172">
        <f>IF(N456="snížená",J456,0)</f>
        <v>0</v>
      </c>
      <c r="BG456" s="172">
        <f>IF(N456="zákl. přenesená",J456,0)</f>
        <v>0</v>
      </c>
      <c r="BH456" s="172">
        <f>IF(N456="sníž. přenesená",J456,0)</f>
        <v>0</v>
      </c>
      <c r="BI456" s="172">
        <f>IF(N456="nulová",J456,0)</f>
        <v>0</v>
      </c>
      <c r="BJ456" s="25" t="s">
        <v>83</v>
      </c>
      <c r="BK456" s="172">
        <f>ROUND(I456*H456,2)</f>
        <v>0</v>
      </c>
      <c r="BL456" s="25" t="s">
        <v>367</v>
      </c>
      <c r="BM456" s="25" t="s">
        <v>803</v>
      </c>
    </row>
    <row r="457" spans="2:65" s="14" customFormat="1">
      <c r="B457" s="193"/>
      <c r="D457" s="173" t="s">
        <v>299</v>
      </c>
      <c r="E457" s="194" t="s">
        <v>5</v>
      </c>
      <c r="F457" s="195" t="s">
        <v>311</v>
      </c>
      <c r="H457" s="194" t="s">
        <v>5</v>
      </c>
      <c r="L457" s="193"/>
      <c r="M457" s="196"/>
      <c r="N457" s="197"/>
      <c r="O457" s="197"/>
      <c r="P457" s="197"/>
      <c r="Q457" s="197"/>
      <c r="R457" s="197"/>
      <c r="S457" s="197"/>
      <c r="T457" s="198"/>
      <c r="AT457" s="194" t="s">
        <v>299</v>
      </c>
      <c r="AU457" s="194" t="s">
        <v>85</v>
      </c>
      <c r="AV457" s="14" t="s">
        <v>83</v>
      </c>
      <c r="AW457" s="14" t="s">
        <v>39</v>
      </c>
      <c r="AX457" s="14" t="s">
        <v>76</v>
      </c>
      <c r="AY457" s="194" t="s">
        <v>192</v>
      </c>
    </row>
    <row r="458" spans="2:65" s="12" customFormat="1">
      <c r="B458" s="179"/>
      <c r="D458" s="173" t="s">
        <v>299</v>
      </c>
      <c r="E458" s="180" t="s">
        <v>5</v>
      </c>
      <c r="F458" s="181" t="s">
        <v>514</v>
      </c>
      <c r="H458" s="182">
        <v>91.8</v>
      </c>
      <c r="L458" s="179"/>
      <c r="M458" s="183"/>
      <c r="N458" s="184"/>
      <c r="O458" s="184"/>
      <c r="P458" s="184"/>
      <c r="Q458" s="184"/>
      <c r="R458" s="184"/>
      <c r="S458" s="184"/>
      <c r="T458" s="185"/>
      <c r="AT458" s="180" t="s">
        <v>299</v>
      </c>
      <c r="AU458" s="180" t="s">
        <v>85</v>
      </c>
      <c r="AV458" s="12" t="s">
        <v>85</v>
      </c>
      <c r="AW458" s="12" t="s">
        <v>39</v>
      </c>
      <c r="AX458" s="12" t="s">
        <v>76</v>
      </c>
      <c r="AY458" s="180" t="s">
        <v>192</v>
      </c>
    </row>
    <row r="459" spans="2:65" s="13" customFormat="1">
      <c r="B459" s="186"/>
      <c r="D459" s="173" t="s">
        <v>299</v>
      </c>
      <c r="E459" s="187" t="s">
        <v>5</v>
      </c>
      <c r="F459" s="188" t="s">
        <v>301</v>
      </c>
      <c r="H459" s="189">
        <v>91.8</v>
      </c>
      <c r="L459" s="186"/>
      <c r="M459" s="190"/>
      <c r="N459" s="191"/>
      <c r="O459" s="191"/>
      <c r="P459" s="191"/>
      <c r="Q459" s="191"/>
      <c r="R459" s="191"/>
      <c r="S459" s="191"/>
      <c r="T459" s="192"/>
      <c r="AT459" s="187" t="s">
        <v>299</v>
      </c>
      <c r="AU459" s="187" t="s">
        <v>85</v>
      </c>
      <c r="AV459" s="13" t="s">
        <v>211</v>
      </c>
      <c r="AW459" s="13" t="s">
        <v>39</v>
      </c>
      <c r="AX459" s="13" t="s">
        <v>83</v>
      </c>
      <c r="AY459" s="187" t="s">
        <v>192</v>
      </c>
    </row>
    <row r="460" spans="2:65" s="1" customFormat="1" ht="25.5" customHeight="1">
      <c r="B460" s="161"/>
      <c r="C460" s="162" t="s">
        <v>804</v>
      </c>
      <c r="D460" s="162" t="s">
        <v>195</v>
      </c>
      <c r="E460" s="163" t="s">
        <v>805</v>
      </c>
      <c r="F460" s="164" t="s">
        <v>806</v>
      </c>
      <c r="G460" s="165" t="s">
        <v>355</v>
      </c>
      <c r="H460" s="166">
        <v>91.8</v>
      </c>
      <c r="I460" s="167"/>
      <c r="J460" s="167">
        <f>ROUND(I460*H460,2)</f>
        <v>0</v>
      </c>
      <c r="K460" s="164" t="s">
        <v>199</v>
      </c>
      <c r="L460" s="40"/>
      <c r="M460" s="168" t="s">
        <v>5</v>
      </c>
      <c r="N460" s="169" t="s">
        <v>47</v>
      </c>
      <c r="O460" s="170">
        <v>0</v>
      </c>
      <c r="P460" s="170">
        <f>O460*H460</f>
        <v>0</v>
      </c>
      <c r="Q460" s="170">
        <v>2.0000000000000001E-4</v>
      </c>
      <c r="R460" s="170">
        <f>Q460*H460</f>
        <v>1.8360000000000001E-2</v>
      </c>
      <c r="S460" s="170">
        <v>0</v>
      </c>
      <c r="T460" s="171">
        <f>S460*H460</f>
        <v>0</v>
      </c>
      <c r="AR460" s="25" t="s">
        <v>367</v>
      </c>
      <c r="AT460" s="25" t="s">
        <v>195</v>
      </c>
      <c r="AU460" s="25" t="s">
        <v>85</v>
      </c>
      <c r="AY460" s="25" t="s">
        <v>192</v>
      </c>
      <c r="BE460" s="172">
        <f>IF(N460="základní",J460,0)</f>
        <v>0</v>
      </c>
      <c r="BF460" s="172">
        <f>IF(N460="snížená",J460,0)</f>
        <v>0</v>
      </c>
      <c r="BG460" s="172">
        <f>IF(N460="zákl. přenesená",J460,0)</f>
        <v>0</v>
      </c>
      <c r="BH460" s="172">
        <f>IF(N460="sníž. přenesená",J460,0)</f>
        <v>0</v>
      </c>
      <c r="BI460" s="172">
        <f>IF(N460="nulová",J460,0)</f>
        <v>0</v>
      </c>
      <c r="BJ460" s="25" t="s">
        <v>83</v>
      </c>
      <c r="BK460" s="172">
        <f>ROUND(I460*H460,2)</f>
        <v>0</v>
      </c>
      <c r="BL460" s="25" t="s">
        <v>367</v>
      </c>
      <c r="BM460" s="25" t="s">
        <v>807</v>
      </c>
    </row>
    <row r="461" spans="2:65" s="1" customFormat="1" ht="16.5" customHeight="1">
      <c r="B461" s="161"/>
      <c r="C461" s="162" t="s">
        <v>808</v>
      </c>
      <c r="D461" s="162" t="s">
        <v>195</v>
      </c>
      <c r="E461" s="163" t="s">
        <v>809</v>
      </c>
      <c r="F461" s="164" t="s">
        <v>810</v>
      </c>
      <c r="G461" s="165" t="s">
        <v>734</v>
      </c>
      <c r="H461" s="166">
        <v>777.68299999999999</v>
      </c>
      <c r="I461" s="167"/>
      <c r="J461" s="167">
        <f>ROUND(I461*H461,2)</f>
        <v>0</v>
      </c>
      <c r="K461" s="164" t="s">
        <v>199</v>
      </c>
      <c r="L461" s="40"/>
      <c r="M461" s="168" t="s">
        <v>5</v>
      </c>
      <c r="N461" s="169" t="s">
        <v>47</v>
      </c>
      <c r="O461" s="170">
        <v>0</v>
      </c>
      <c r="P461" s="170">
        <f>O461*H461</f>
        <v>0</v>
      </c>
      <c r="Q461" s="170">
        <v>0</v>
      </c>
      <c r="R461" s="170">
        <f>Q461*H461</f>
        <v>0</v>
      </c>
      <c r="S461" s="170">
        <v>0</v>
      </c>
      <c r="T461" s="171">
        <f>S461*H461</f>
        <v>0</v>
      </c>
      <c r="AR461" s="25" t="s">
        <v>367</v>
      </c>
      <c r="AT461" s="25" t="s">
        <v>195</v>
      </c>
      <c r="AU461" s="25" t="s">
        <v>85</v>
      </c>
      <c r="AY461" s="25" t="s">
        <v>192</v>
      </c>
      <c r="BE461" s="172">
        <f>IF(N461="základní",J461,0)</f>
        <v>0</v>
      </c>
      <c r="BF461" s="172">
        <f>IF(N461="snížená",J461,0)</f>
        <v>0</v>
      </c>
      <c r="BG461" s="172">
        <f>IF(N461="zákl. přenesená",J461,0)</f>
        <v>0</v>
      </c>
      <c r="BH461" s="172">
        <f>IF(N461="sníž. přenesená",J461,0)</f>
        <v>0</v>
      </c>
      <c r="BI461" s="172">
        <f>IF(N461="nulová",J461,0)</f>
        <v>0</v>
      </c>
      <c r="BJ461" s="25" t="s">
        <v>83</v>
      </c>
      <c r="BK461" s="172">
        <f>ROUND(I461*H461,2)</f>
        <v>0</v>
      </c>
      <c r="BL461" s="25" t="s">
        <v>367</v>
      </c>
      <c r="BM461" s="25" t="s">
        <v>811</v>
      </c>
    </row>
    <row r="462" spans="2:65" s="11" customFormat="1" ht="29.85" customHeight="1">
      <c r="B462" s="149"/>
      <c r="D462" s="150" t="s">
        <v>75</v>
      </c>
      <c r="E462" s="159" t="s">
        <v>812</v>
      </c>
      <c r="F462" s="159" t="s">
        <v>813</v>
      </c>
      <c r="J462" s="160">
        <f>BK462</f>
        <v>0</v>
      </c>
      <c r="L462" s="149"/>
      <c r="M462" s="153"/>
      <c r="N462" s="154"/>
      <c r="O462" s="154"/>
      <c r="P462" s="155">
        <f>SUM(P463:P562)</f>
        <v>2615.2857020000001</v>
      </c>
      <c r="Q462" s="154"/>
      <c r="R462" s="155">
        <f>SUM(R463:R562)</f>
        <v>55.800165750000012</v>
      </c>
      <c r="S462" s="154"/>
      <c r="T462" s="156">
        <f>SUM(T463:T562)</f>
        <v>0</v>
      </c>
      <c r="AR462" s="150" t="s">
        <v>85</v>
      </c>
      <c r="AT462" s="157" t="s">
        <v>75</v>
      </c>
      <c r="AU462" s="157" t="s">
        <v>83</v>
      </c>
      <c r="AY462" s="150" t="s">
        <v>192</v>
      </c>
      <c r="BK462" s="158">
        <f>SUM(BK463:BK562)</f>
        <v>0</v>
      </c>
    </row>
    <row r="463" spans="2:65" s="1" customFormat="1" ht="25.5" customHeight="1">
      <c r="B463" s="161"/>
      <c r="C463" s="162" t="s">
        <v>814</v>
      </c>
      <c r="D463" s="162" t="s">
        <v>195</v>
      </c>
      <c r="E463" s="163" t="s">
        <v>815</v>
      </c>
      <c r="F463" s="164" t="s">
        <v>816</v>
      </c>
      <c r="G463" s="165" t="s">
        <v>355</v>
      </c>
      <c r="H463" s="166">
        <v>141.25800000000001</v>
      </c>
      <c r="I463" s="167"/>
      <c r="J463" s="167">
        <f>ROUND(I463*H463,2)</f>
        <v>0</v>
      </c>
      <c r="K463" s="164" t="s">
        <v>199</v>
      </c>
      <c r="L463" s="40"/>
      <c r="M463" s="168" t="s">
        <v>5</v>
      </c>
      <c r="N463" s="169" t="s">
        <v>47</v>
      </c>
      <c r="O463" s="170">
        <v>0.999</v>
      </c>
      <c r="P463" s="170">
        <f>O463*H463</f>
        <v>141.11674200000002</v>
      </c>
      <c r="Q463" s="170">
        <v>2.5659999999999999E-2</v>
      </c>
      <c r="R463" s="170">
        <f>Q463*H463</f>
        <v>3.6246802800000002</v>
      </c>
      <c r="S463" s="170">
        <v>0</v>
      </c>
      <c r="T463" s="171">
        <f>S463*H463</f>
        <v>0</v>
      </c>
      <c r="AR463" s="25" t="s">
        <v>367</v>
      </c>
      <c r="AT463" s="25" t="s">
        <v>195</v>
      </c>
      <c r="AU463" s="25" t="s">
        <v>85</v>
      </c>
      <c r="AY463" s="25" t="s">
        <v>192</v>
      </c>
      <c r="BE463" s="172">
        <f>IF(N463="základní",J463,0)</f>
        <v>0</v>
      </c>
      <c r="BF463" s="172">
        <f>IF(N463="snížená",J463,0)</f>
        <v>0</v>
      </c>
      <c r="BG463" s="172">
        <f>IF(N463="zákl. přenesená",J463,0)</f>
        <v>0</v>
      </c>
      <c r="BH463" s="172">
        <f>IF(N463="sníž. přenesená",J463,0)</f>
        <v>0</v>
      </c>
      <c r="BI463" s="172">
        <f>IF(N463="nulová",J463,0)</f>
        <v>0</v>
      </c>
      <c r="BJ463" s="25" t="s">
        <v>83</v>
      </c>
      <c r="BK463" s="172">
        <f>ROUND(I463*H463,2)</f>
        <v>0</v>
      </c>
      <c r="BL463" s="25" t="s">
        <v>367</v>
      </c>
      <c r="BM463" s="25" t="s">
        <v>817</v>
      </c>
    </row>
    <row r="464" spans="2:65" s="14" customFormat="1">
      <c r="B464" s="193"/>
      <c r="D464" s="173" t="s">
        <v>299</v>
      </c>
      <c r="E464" s="194" t="s">
        <v>5</v>
      </c>
      <c r="F464" s="195" t="s">
        <v>311</v>
      </c>
      <c r="H464" s="194" t="s">
        <v>5</v>
      </c>
      <c r="L464" s="193"/>
      <c r="M464" s="196"/>
      <c r="N464" s="197"/>
      <c r="O464" s="197"/>
      <c r="P464" s="197"/>
      <c r="Q464" s="197"/>
      <c r="R464" s="197"/>
      <c r="S464" s="197"/>
      <c r="T464" s="198"/>
      <c r="AT464" s="194" t="s">
        <v>299</v>
      </c>
      <c r="AU464" s="194" t="s">
        <v>85</v>
      </c>
      <c r="AV464" s="14" t="s">
        <v>83</v>
      </c>
      <c r="AW464" s="14" t="s">
        <v>39</v>
      </c>
      <c r="AX464" s="14" t="s">
        <v>76</v>
      </c>
      <c r="AY464" s="194" t="s">
        <v>192</v>
      </c>
    </row>
    <row r="465" spans="2:65" s="12" customFormat="1">
      <c r="B465" s="179"/>
      <c r="D465" s="173" t="s">
        <v>299</v>
      </c>
      <c r="E465" s="180" t="s">
        <v>5</v>
      </c>
      <c r="F465" s="181" t="s">
        <v>818</v>
      </c>
      <c r="H465" s="182">
        <v>99.534000000000006</v>
      </c>
      <c r="L465" s="179"/>
      <c r="M465" s="183"/>
      <c r="N465" s="184"/>
      <c r="O465" s="184"/>
      <c r="P465" s="184"/>
      <c r="Q465" s="184"/>
      <c r="R465" s="184"/>
      <c r="S465" s="184"/>
      <c r="T465" s="185"/>
      <c r="AT465" s="180" t="s">
        <v>299</v>
      </c>
      <c r="AU465" s="180" t="s">
        <v>85</v>
      </c>
      <c r="AV465" s="12" t="s">
        <v>85</v>
      </c>
      <c r="AW465" s="12" t="s">
        <v>39</v>
      </c>
      <c r="AX465" s="12" t="s">
        <v>76</v>
      </c>
      <c r="AY465" s="180" t="s">
        <v>192</v>
      </c>
    </row>
    <row r="466" spans="2:65" s="12" customFormat="1">
      <c r="B466" s="179"/>
      <c r="D466" s="173" t="s">
        <v>299</v>
      </c>
      <c r="E466" s="180" t="s">
        <v>5</v>
      </c>
      <c r="F466" s="181" t="s">
        <v>819</v>
      </c>
      <c r="H466" s="182">
        <v>41.723999999999997</v>
      </c>
      <c r="L466" s="179"/>
      <c r="M466" s="183"/>
      <c r="N466" s="184"/>
      <c r="O466" s="184"/>
      <c r="P466" s="184"/>
      <c r="Q466" s="184"/>
      <c r="R466" s="184"/>
      <c r="S466" s="184"/>
      <c r="T466" s="185"/>
      <c r="AT466" s="180" t="s">
        <v>299</v>
      </c>
      <c r="AU466" s="180" t="s">
        <v>85</v>
      </c>
      <c r="AV466" s="12" t="s">
        <v>85</v>
      </c>
      <c r="AW466" s="12" t="s">
        <v>39</v>
      </c>
      <c r="AX466" s="12" t="s">
        <v>76</v>
      </c>
      <c r="AY466" s="180" t="s">
        <v>192</v>
      </c>
    </row>
    <row r="467" spans="2:65" s="13" customFormat="1">
      <c r="B467" s="186"/>
      <c r="D467" s="173" t="s">
        <v>299</v>
      </c>
      <c r="E467" s="187" t="s">
        <v>5</v>
      </c>
      <c r="F467" s="188" t="s">
        <v>301</v>
      </c>
      <c r="H467" s="189">
        <v>141.25800000000001</v>
      </c>
      <c r="L467" s="186"/>
      <c r="M467" s="190"/>
      <c r="N467" s="191"/>
      <c r="O467" s="191"/>
      <c r="P467" s="191"/>
      <c r="Q467" s="191"/>
      <c r="R467" s="191"/>
      <c r="S467" s="191"/>
      <c r="T467" s="192"/>
      <c r="AT467" s="187" t="s">
        <v>299</v>
      </c>
      <c r="AU467" s="187" t="s">
        <v>85</v>
      </c>
      <c r="AV467" s="13" t="s">
        <v>211</v>
      </c>
      <c r="AW467" s="13" t="s">
        <v>39</v>
      </c>
      <c r="AX467" s="13" t="s">
        <v>83</v>
      </c>
      <c r="AY467" s="187" t="s">
        <v>192</v>
      </c>
    </row>
    <row r="468" spans="2:65" s="1" customFormat="1" ht="25.5" customHeight="1">
      <c r="B468" s="161"/>
      <c r="C468" s="162" t="s">
        <v>820</v>
      </c>
      <c r="D468" s="162" t="s">
        <v>195</v>
      </c>
      <c r="E468" s="163" t="s">
        <v>821</v>
      </c>
      <c r="F468" s="164" t="s">
        <v>822</v>
      </c>
      <c r="G468" s="165" t="s">
        <v>355</v>
      </c>
      <c r="H468" s="166">
        <v>40.527000000000001</v>
      </c>
      <c r="I468" s="167"/>
      <c r="J468" s="167">
        <f>ROUND(I468*H468,2)</f>
        <v>0</v>
      </c>
      <c r="K468" s="164" t="s">
        <v>199</v>
      </c>
      <c r="L468" s="40"/>
      <c r="M468" s="168" t="s">
        <v>5</v>
      </c>
      <c r="N468" s="169" t="s">
        <v>47</v>
      </c>
      <c r="O468" s="170">
        <v>1.296</v>
      </c>
      <c r="P468" s="170">
        <f>O468*H468</f>
        <v>52.522992000000002</v>
      </c>
      <c r="Q468" s="170">
        <v>4.5359999999999998E-2</v>
      </c>
      <c r="R468" s="170">
        <f>Q468*H468</f>
        <v>1.83830472</v>
      </c>
      <c r="S468" s="170">
        <v>0</v>
      </c>
      <c r="T468" s="171">
        <f>S468*H468</f>
        <v>0</v>
      </c>
      <c r="AR468" s="25" t="s">
        <v>367</v>
      </c>
      <c r="AT468" s="25" t="s">
        <v>195</v>
      </c>
      <c r="AU468" s="25" t="s">
        <v>85</v>
      </c>
      <c r="AY468" s="25" t="s">
        <v>192</v>
      </c>
      <c r="BE468" s="172">
        <f>IF(N468="základní",J468,0)</f>
        <v>0</v>
      </c>
      <c r="BF468" s="172">
        <f>IF(N468="snížená",J468,0)</f>
        <v>0</v>
      </c>
      <c r="BG468" s="172">
        <f>IF(N468="zákl. přenesená",J468,0)</f>
        <v>0</v>
      </c>
      <c r="BH468" s="172">
        <f>IF(N468="sníž. přenesená",J468,0)</f>
        <v>0</v>
      </c>
      <c r="BI468" s="172">
        <f>IF(N468="nulová",J468,0)</f>
        <v>0</v>
      </c>
      <c r="BJ468" s="25" t="s">
        <v>83</v>
      </c>
      <c r="BK468" s="172">
        <f>ROUND(I468*H468,2)</f>
        <v>0</v>
      </c>
      <c r="BL468" s="25" t="s">
        <v>367</v>
      </c>
      <c r="BM468" s="25" t="s">
        <v>823</v>
      </c>
    </row>
    <row r="469" spans="2:65" s="14" customFormat="1">
      <c r="B469" s="193"/>
      <c r="D469" s="173" t="s">
        <v>299</v>
      </c>
      <c r="E469" s="194" t="s">
        <v>5</v>
      </c>
      <c r="F469" s="195" t="s">
        <v>311</v>
      </c>
      <c r="H469" s="194" t="s">
        <v>5</v>
      </c>
      <c r="L469" s="193"/>
      <c r="M469" s="196"/>
      <c r="N469" s="197"/>
      <c r="O469" s="197"/>
      <c r="P469" s="197"/>
      <c r="Q469" s="197"/>
      <c r="R469" s="197"/>
      <c r="S469" s="197"/>
      <c r="T469" s="198"/>
      <c r="AT469" s="194" t="s">
        <v>299</v>
      </c>
      <c r="AU469" s="194" t="s">
        <v>85</v>
      </c>
      <c r="AV469" s="14" t="s">
        <v>83</v>
      </c>
      <c r="AW469" s="14" t="s">
        <v>39</v>
      </c>
      <c r="AX469" s="14" t="s">
        <v>76</v>
      </c>
      <c r="AY469" s="194" t="s">
        <v>192</v>
      </c>
    </row>
    <row r="470" spans="2:65" s="12" customFormat="1">
      <c r="B470" s="179"/>
      <c r="D470" s="173" t="s">
        <v>299</v>
      </c>
      <c r="E470" s="180" t="s">
        <v>5</v>
      </c>
      <c r="F470" s="181" t="s">
        <v>824</v>
      </c>
      <c r="H470" s="182">
        <v>40.527000000000001</v>
      </c>
      <c r="L470" s="179"/>
      <c r="M470" s="183"/>
      <c r="N470" s="184"/>
      <c r="O470" s="184"/>
      <c r="P470" s="184"/>
      <c r="Q470" s="184"/>
      <c r="R470" s="184"/>
      <c r="S470" s="184"/>
      <c r="T470" s="185"/>
      <c r="AT470" s="180" t="s">
        <v>299</v>
      </c>
      <c r="AU470" s="180" t="s">
        <v>85</v>
      </c>
      <c r="AV470" s="12" t="s">
        <v>85</v>
      </c>
      <c r="AW470" s="12" t="s">
        <v>39</v>
      </c>
      <c r="AX470" s="12" t="s">
        <v>76</v>
      </c>
      <c r="AY470" s="180" t="s">
        <v>192</v>
      </c>
    </row>
    <row r="471" spans="2:65" s="13" customFormat="1">
      <c r="B471" s="186"/>
      <c r="D471" s="173" t="s">
        <v>299</v>
      </c>
      <c r="E471" s="187" t="s">
        <v>5</v>
      </c>
      <c r="F471" s="188" t="s">
        <v>301</v>
      </c>
      <c r="H471" s="189">
        <v>40.527000000000001</v>
      </c>
      <c r="L471" s="186"/>
      <c r="M471" s="190"/>
      <c r="N471" s="191"/>
      <c r="O471" s="191"/>
      <c r="P471" s="191"/>
      <c r="Q471" s="191"/>
      <c r="R471" s="191"/>
      <c r="S471" s="191"/>
      <c r="T471" s="192"/>
      <c r="AT471" s="187" t="s">
        <v>299</v>
      </c>
      <c r="AU471" s="187" t="s">
        <v>85</v>
      </c>
      <c r="AV471" s="13" t="s">
        <v>211</v>
      </c>
      <c r="AW471" s="13" t="s">
        <v>39</v>
      </c>
      <c r="AX471" s="13" t="s">
        <v>83</v>
      </c>
      <c r="AY471" s="187" t="s">
        <v>192</v>
      </c>
    </row>
    <row r="472" spans="2:65" s="1" customFormat="1" ht="16.5" customHeight="1">
      <c r="B472" s="161"/>
      <c r="C472" s="162" t="s">
        <v>825</v>
      </c>
      <c r="D472" s="162" t="s">
        <v>195</v>
      </c>
      <c r="E472" s="163" t="s">
        <v>826</v>
      </c>
      <c r="F472" s="164" t="s">
        <v>827</v>
      </c>
      <c r="G472" s="165" t="s">
        <v>355</v>
      </c>
      <c r="H472" s="166">
        <v>826.55799999999999</v>
      </c>
      <c r="I472" s="167"/>
      <c r="J472" s="167">
        <f>ROUND(I472*H472,2)</f>
        <v>0</v>
      </c>
      <c r="K472" s="164" t="s">
        <v>199</v>
      </c>
      <c r="L472" s="40"/>
      <c r="M472" s="168" t="s">
        <v>5</v>
      </c>
      <c r="N472" s="169" t="s">
        <v>47</v>
      </c>
      <c r="O472" s="170">
        <v>6.4000000000000001E-2</v>
      </c>
      <c r="P472" s="170">
        <f>O472*H472</f>
        <v>52.899712000000001</v>
      </c>
      <c r="Q472" s="170">
        <v>2.0000000000000001E-4</v>
      </c>
      <c r="R472" s="170">
        <f>Q472*H472</f>
        <v>0.1653116</v>
      </c>
      <c r="S472" s="170">
        <v>0</v>
      </c>
      <c r="T472" s="171">
        <f>S472*H472</f>
        <v>0</v>
      </c>
      <c r="AR472" s="25" t="s">
        <v>367</v>
      </c>
      <c r="AT472" s="25" t="s">
        <v>195</v>
      </c>
      <c r="AU472" s="25" t="s">
        <v>85</v>
      </c>
      <c r="AY472" s="25" t="s">
        <v>192</v>
      </c>
      <c r="BE472" s="172">
        <f>IF(N472="základní",J472,0)</f>
        <v>0</v>
      </c>
      <c r="BF472" s="172">
        <f>IF(N472="snížená",J472,0)</f>
        <v>0</v>
      </c>
      <c r="BG472" s="172">
        <f>IF(N472="zákl. přenesená",J472,0)</f>
        <v>0</v>
      </c>
      <c r="BH472" s="172">
        <f>IF(N472="sníž. přenesená",J472,0)</f>
        <v>0</v>
      </c>
      <c r="BI472" s="172">
        <f>IF(N472="nulová",J472,0)</f>
        <v>0</v>
      </c>
      <c r="BJ472" s="25" t="s">
        <v>83</v>
      </c>
      <c r="BK472" s="172">
        <f>ROUND(I472*H472,2)</f>
        <v>0</v>
      </c>
      <c r="BL472" s="25" t="s">
        <v>367</v>
      </c>
      <c r="BM472" s="25" t="s">
        <v>828</v>
      </c>
    </row>
    <row r="473" spans="2:65" s="14" customFormat="1">
      <c r="B473" s="193"/>
      <c r="D473" s="173" t="s">
        <v>299</v>
      </c>
      <c r="E473" s="194" t="s">
        <v>5</v>
      </c>
      <c r="F473" s="195" t="s">
        <v>311</v>
      </c>
      <c r="H473" s="194" t="s">
        <v>5</v>
      </c>
      <c r="L473" s="193"/>
      <c r="M473" s="196"/>
      <c r="N473" s="197"/>
      <c r="O473" s="197"/>
      <c r="P473" s="197"/>
      <c r="Q473" s="197"/>
      <c r="R473" s="197"/>
      <c r="S473" s="197"/>
      <c r="T473" s="198"/>
      <c r="AT473" s="194" t="s">
        <v>299</v>
      </c>
      <c r="AU473" s="194" t="s">
        <v>85</v>
      </c>
      <c r="AV473" s="14" t="s">
        <v>83</v>
      </c>
      <c r="AW473" s="14" t="s">
        <v>39</v>
      </c>
      <c r="AX473" s="14" t="s">
        <v>76</v>
      </c>
      <c r="AY473" s="194" t="s">
        <v>192</v>
      </c>
    </row>
    <row r="474" spans="2:65" s="12" customFormat="1">
      <c r="B474" s="179"/>
      <c r="D474" s="173" t="s">
        <v>299</v>
      </c>
      <c r="E474" s="180" t="s">
        <v>5</v>
      </c>
      <c r="F474" s="181" t="s">
        <v>829</v>
      </c>
      <c r="H474" s="182">
        <v>826.55799999999999</v>
      </c>
      <c r="L474" s="179"/>
      <c r="M474" s="183"/>
      <c r="N474" s="184"/>
      <c r="O474" s="184"/>
      <c r="P474" s="184"/>
      <c r="Q474" s="184"/>
      <c r="R474" s="184"/>
      <c r="S474" s="184"/>
      <c r="T474" s="185"/>
      <c r="AT474" s="180" t="s">
        <v>299</v>
      </c>
      <c r="AU474" s="180" t="s">
        <v>85</v>
      </c>
      <c r="AV474" s="12" t="s">
        <v>85</v>
      </c>
      <c r="AW474" s="12" t="s">
        <v>39</v>
      </c>
      <c r="AX474" s="12" t="s">
        <v>76</v>
      </c>
      <c r="AY474" s="180" t="s">
        <v>192</v>
      </c>
    </row>
    <row r="475" spans="2:65" s="13" customFormat="1">
      <c r="B475" s="186"/>
      <c r="D475" s="173" t="s">
        <v>299</v>
      </c>
      <c r="E475" s="187" t="s">
        <v>5</v>
      </c>
      <c r="F475" s="188" t="s">
        <v>301</v>
      </c>
      <c r="H475" s="189">
        <v>826.55799999999999</v>
      </c>
      <c r="L475" s="186"/>
      <c r="M475" s="190"/>
      <c r="N475" s="191"/>
      <c r="O475" s="191"/>
      <c r="P475" s="191"/>
      <c r="Q475" s="191"/>
      <c r="R475" s="191"/>
      <c r="S475" s="191"/>
      <c r="T475" s="192"/>
      <c r="AT475" s="187" t="s">
        <v>299</v>
      </c>
      <c r="AU475" s="187" t="s">
        <v>85</v>
      </c>
      <c r="AV475" s="13" t="s">
        <v>211</v>
      </c>
      <c r="AW475" s="13" t="s">
        <v>39</v>
      </c>
      <c r="AX475" s="13" t="s">
        <v>83</v>
      </c>
      <c r="AY475" s="187" t="s">
        <v>192</v>
      </c>
    </row>
    <row r="476" spans="2:65" s="1" customFormat="1" ht="16.5" customHeight="1">
      <c r="B476" s="161"/>
      <c r="C476" s="162" t="s">
        <v>830</v>
      </c>
      <c r="D476" s="162" t="s">
        <v>195</v>
      </c>
      <c r="E476" s="163" t="s">
        <v>831</v>
      </c>
      <c r="F476" s="164" t="s">
        <v>832</v>
      </c>
      <c r="G476" s="165" t="s">
        <v>355</v>
      </c>
      <c r="H476" s="166">
        <v>1660.221</v>
      </c>
      <c r="I476" s="167"/>
      <c r="J476" s="167">
        <f>ROUND(I476*H476,2)</f>
        <v>0</v>
      </c>
      <c r="K476" s="164" t="s">
        <v>199</v>
      </c>
      <c r="L476" s="40"/>
      <c r="M476" s="168" t="s">
        <v>5</v>
      </c>
      <c r="N476" s="169" t="s">
        <v>47</v>
      </c>
      <c r="O476" s="170">
        <v>0.06</v>
      </c>
      <c r="P476" s="170">
        <f>O476*H476</f>
        <v>99.613259999999997</v>
      </c>
      <c r="Q476" s="170">
        <v>0</v>
      </c>
      <c r="R476" s="170">
        <f>Q476*H476</f>
        <v>0</v>
      </c>
      <c r="S476" s="170">
        <v>0</v>
      </c>
      <c r="T476" s="171">
        <f>S476*H476</f>
        <v>0</v>
      </c>
      <c r="AR476" s="25" t="s">
        <v>367</v>
      </c>
      <c r="AT476" s="25" t="s">
        <v>195</v>
      </c>
      <c r="AU476" s="25" t="s">
        <v>85</v>
      </c>
      <c r="AY476" s="25" t="s">
        <v>192</v>
      </c>
      <c r="BE476" s="172">
        <f>IF(N476="základní",J476,0)</f>
        <v>0</v>
      </c>
      <c r="BF476" s="172">
        <f>IF(N476="snížená",J476,0)</f>
        <v>0</v>
      </c>
      <c r="BG476" s="172">
        <f>IF(N476="zákl. přenesená",J476,0)</f>
        <v>0</v>
      </c>
      <c r="BH476" s="172">
        <f>IF(N476="sníž. přenesená",J476,0)</f>
        <v>0</v>
      </c>
      <c r="BI476" s="172">
        <f>IF(N476="nulová",J476,0)</f>
        <v>0</v>
      </c>
      <c r="BJ476" s="25" t="s">
        <v>83</v>
      </c>
      <c r="BK476" s="172">
        <f>ROUND(I476*H476,2)</f>
        <v>0</v>
      </c>
      <c r="BL476" s="25" t="s">
        <v>367</v>
      </c>
      <c r="BM476" s="25" t="s">
        <v>833</v>
      </c>
    </row>
    <row r="477" spans="2:65" s="12" customFormat="1">
      <c r="B477" s="179"/>
      <c r="D477" s="173" t="s">
        <v>299</v>
      </c>
      <c r="E477" s="180" t="s">
        <v>5</v>
      </c>
      <c r="F477" s="181" t="s">
        <v>834</v>
      </c>
      <c r="H477" s="182">
        <v>1660.221</v>
      </c>
      <c r="L477" s="179"/>
      <c r="M477" s="183"/>
      <c r="N477" s="184"/>
      <c r="O477" s="184"/>
      <c r="P477" s="184"/>
      <c r="Q477" s="184"/>
      <c r="R477" s="184"/>
      <c r="S477" s="184"/>
      <c r="T477" s="185"/>
      <c r="AT477" s="180" t="s">
        <v>299</v>
      </c>
      <c r="AU477" s="180" t="s">
        <v>85</v>
      </c>
      <c r="AV477" s="12" t="s">
        <v>85</v>
      </c>
      <c r="AW477" s="12" t="s">
        <v>39</v>
      </c>
      <c r="AX477" s="12" t="s">
        <v>76</v>
      </c>
      <c r="AY477" s="180" t="s">
        <v>192</v>
      </c>
    </row>
    <row r="478" spans="2:65" s="13" customFormat="1">
      <c r="B478" s="186"/>
      <c r="D478" s="173" t="s">
        <v>299</v>
      </c>
      <c r="E478" s="187" t="s">
        <v>5</v>
      </c>
      <c r="F478" s="188" t="s">
        <v>301</v>
      </c>
      <c r="H478" s="189">
        <v>1660.221</v>
      </c>
      <c r="L478" s="186"/>
      <c r="M478" s="190"/>
      <c r="N478" s="191"/>
      <c r="O478" s="191"/>
      <c r="P478" s="191"/>
      <c r="Q478" s="191"/>
      <c r="R478" s="191"/>
      <c r="S478" s="191"/>
      <c r="T478" s="192"/>
      <c r="AT478" s="187" t="s">
        <v>299</v>
      </c>
      <c r="AU478" s="187" t="s">
        <v>85</v>
      </c>
      <c r="AV478" s="13" t="s">
        <v>211</v>
      </c>
      <c r="AW478" s="13" t="s">
        <v>39</v>
      </c>
      <c r="AX478" s="13" t="s">
        <v>83</v>
      </c>
      <c r="AY478" s="187" t="s">
        <v>192</v>
      </c>
    </row>
    <row r="479" spans="2:65" s="1" customFormat="1" ht="16.5" customHeight="1">
      <c r="B479" s="161"/>
      <c r="C479" s="199" t="s">
        <v>835</v>
      </c>
      <c r="D479" s="199" t="s">
        <v>347</v>
      </c>
      <c r="E479" s="200" t="s">
        <v>836</v>
      </c>
      <c r="F479" s="201" t="s">
        <v>837</v>
      </c>
      <c r="G479" s="202" t="s">
        <v>355</v>
      </c>
      <c r="H479" s="203">
        <v>1826.2429999999999</v>
      </c>
      <c r="I479" s="204"/>
      <c r="J479" s="204">
        <f>ROUND(I479*H479,2)</f>
        <v>0</v>
      </c>
      <c r="K479" s="201" t="s">
        <v>199</v>
      </c>
      <c r="L479" s="205"/>
      <c r="M479" s="206" t="s">
        <v>5</v>
      </c>
      <c r="N479" s="207" t="s">
        <v>47</v>
      </c>
      <c r="O479" s="170">
        <v>0</v>
      </c>
      <c r="P479" s="170">
        <f>O479*H479</f>
        <v>0</v>
      </c>
      <c r="Q479" s="170">
        <v>1.1E-4</v>
      </c>
      <c r="R479" s="170">
        <f>Q479*H479</f>
        <v>0.20088673000000001</v>
      </c>
      <c r="S479" s="170">
        <v>0</v>
      </c>
      <c r="T479" s="171">
        <f>S479*H479</f>
        <v>0</v>
      </c>
      <c r="AR479" s="25" t="s">
        <v>446</v>
      </c>
      <c r="AT479" s="25" t="s">
        <v>347</v>
      </c>
      <c r="AU479" s="25" t="s">
        <v>85</v>
      </c>
      <c r="AY479" s="25" t="s">
        <v>192</v>
      </c>
      <c r="BE479" s="172">
        <f>IF(N479="základní",J479,0)</f>
        <v>0</v>
      </c>
      <c r="BF479" s="172">
        <f>IF(N479="snížená",J479,0)</f>
        <v>0</v>
      </c>
      <c r="BG479" s="172">
        <f>IF(N479="zákl. přenesená",J479,0)</f>
        <v>0</v>
      </c>
      <c r="BH479" s="172">
        <f>IF(N479="sníž. přenesená",J479,0)</f>
        <v>0</v>
      </c>
      <c r="BI479" s="172">
        <f>IF(N479="nulová",J479,0)</f>
        <v>0</v>
      </c>
      <c r="BJ479" s="25" t="s">
        <v>83</v>
      </c>
      <c r="BK479" s="172">
        <f>ROUND(I479*H479,2)</f>
        <v>0</v>
      </c>
      <c r="BL479" s="25" t="s">
        <v>367</v>
      </c>
      <c r="BM479" s="25" t="s">
        <v>838</v>
      </c>
    </row>
    <row r="480" spans="2:65" s="1" customFormat="1" ht="24">
      <c r="B480" s="40"/>
      <c r="D480" s="173" t="s">
        <v>202</v>
      </c>
      <c r="F480" s="174" t="s">
        <v>839</v>
      </c>
      <c r="L480" s="40"/>
      <c r="M480" s="175"/>
      <c r="N480" s="41"/>
      <c r="O480" s="41"/>
      <c r="P480" s="41"/>
      <c r="Q480" s="41"/>
      <c r="R480" s="41"/>
      <c r="S480" s="41"/>
      <c r="T480" s="69"/>
      <c r="AT480" s="25" t="s">
        <v>202</v>
      </c>
      <c r="AU480" s="25" t="s">
        <v>85</v>
      </c>
    </row>
    <row r="481" spans="2:65" s="12" customFormat="1">
      <c r="B481" s="179"/>
      <c r="D481" s="173" t="s">
        <v>299</v>
      </c>
      <c r="F481" s="181" t="s">
        <v>840</v>
      </c>
      <c r="H481" s="182">
        <v>1826.2429999999999</v>
      </c>
      <c r="L481" s="179"/>
      <c r="M481" s="183"/>
      <c r="N481" s="184"/>
      <c r="O481" s="184"/>
      <c r="P481" s="184"/>
      <c r="Q481" s="184"/>
      <c r="R481" s="184"/>
      <c r="S481" s="184"/>
      <c r="T481" s="185"/>
      <c r="AT481" s="180" t="s">
        <v>299</v>
      </c>
      <c r="AU481" s="180" t="s">
        <v>85</v>
      </c>
      <c r="AV481" s="12" t="s">
        <v>85</v>
      </c>
      <c r="AW481" s="12" t="s">
        <v>6</v>
      </c>
      <c r="AX481" s="12" t="s">
        <v>83</v>
      </c>
      <c r="AY481" s="180" t="s">
        <v>192</v>
      </c>
    </row>
    <row r="482" spans="2:65" s="1" customFormat="1" ht="16.5" customHeight="1">
      <c r="B482" s="161"/>
      <c r="C482" s="162" t="s">
        <v>841</v>
      </c>
      <c r="D482" s="162" t="s">
        <v>195</v>
      </c>
      <c r="E482" s="163" t="s">
        <v>842</v>
      </c>
      <c r="F482" s="164" t="s">
        <v>843</v>
      </c>
      <c r="G482" s="165" t="s">
        <v>355</v>
      </c>
      <c r="H482" s="166">
        <v>826.55799999999999</v>
      </c>
      <c r="I482" s="167"/>
      <c r="J482" s="167">
        <f>ROUND(I482*H482,2)</f>
        <v>0</v>
      </c>
      <c r="K482" s="164" t="s">
        <v>199</v>
      </c>
      <c r="L482" s="40"/>
      <c r="M482" s="168" t="s">
        <v>5</v>
      </c>
      <c r="N482" s="169" t="s">
        <v>47</v>
      </c>
      <c r="O482" s="170">
        <v>0.15</v>
      </c>
      <c r="P482" s="170">
        <f>O482*H482</f>
        <v>123.9837</v>
      </c>
      <c r="Q482" s="170">
        <v>2.0000000000000001E-4</v>
      </c>
      <c r="R482" s="170">
        <f>Q482*H482</f>
        <v>0.1653116</v>
      </c>
      <c r="S482" s="170">
        <v>0</v>
      </c>
      <c r="T482" s="171">
        <f>S482*H482</f>
        <v>0</v>
      </c>
      <c r="AR482" s="25" t="s">
        <v>367</v>
      </c>
      <c r="AT482" s="25" t="s">
        <v>195</v>
      </c>
      <c r="AU482" s="25" t="s">
        <v>85</v>
      </c>
      <c r="AY482" s="25" t="s">
        <v>192</v>
      </c>
      <c r="BE482" s="172">
        <f>IF(N482="základní",J482,0)</f>
        <v>0</v>
      </c>
      <c r="BF482" s="172">
        <f>IF(N482="snížená",J482,0)</f>
        <v>0</v>
      </c>
      <c r="BG482" s="172">
        <f>IF(N482="zákl. přenesená",J482,0)</f>
        <v>0</v>
      </c>
      <c r="BH482" s="172">
        <f>IF(N482="sníž. přenesená",J482,0)</f>
        <v>0</v>
      </c>
      <c r="BI482" s="172">
        <f>IF(N482="nulová",J482,0)</f>
        <v>0</v>
      </c>
      <c r="BJ482" s="25" t="s">
        <v>83</v>
      </c>
      <c r="BK482" s="172">
        <f>ROUND(I482*H482,2)</f>
        <v>0</v>
      </c>
      <c r="BL482" s="25" t="s">
        <v>367</v>
      </c>
      <c r="BM482" s="25" t="s">
        <v>844</v>
      </c>
    </row>
    <row r="483" spans="2:65" s="1" customFormat="1" ht="25.5" customHeight="1">
      <c r="B483" s="161"/>
      <c r="C483" s="162" t="s">
        <v>845</v>
      </c>
      <c r="D483" s="162" t="s">
        <v>195</v>
      </c>
      <c r="E483" s="163" t="s">
        <v>846</v>
      </c>
      <c r="F483" s="164" t="s">
        <v>847</v>
      </c>
      <c r="G483" s="165" t="s">
        <v>355</v>
      </c>
      <c r="H483" s="166">
        <v>60.563000000000002</v>
      </c>
      <c r="I483" s="167"/>
      <c r="J483" s="167">
        <f>ROUND(I483*H483,2)</f>
        <v>0</v>
      </c>
      <c r="K483" s="164" t="s">
        <v>199</v>
      </c>
      <c r="L483" s="40"/>
      <c r="M483" s="168" t="s">
        <v>5</v>
      </c>
      <c r="N483" s="169" t="s">
        <v>47</v>
      </c>
      <c r="O483" s="170">
        <v>1.6819999999999999</v>
      </c>
      <c r="P483" s="170">
        <f>O483*H483</f>
        <v>101.86696600000001</v>
      </c>
      <c r="Q483" s="170">
        <v>4.9630000000000001E-2</v>
      </c>
      <c r="R483" s="170">
        <f>Q483*H483</f>
        <v>3.0057416900000002</v>
      </c>
      <c r="S483" s="170">
        <v>0</v>
      </c>
      <c r="T483" s="171">
        <f>S483*H483</f>
        <v>0</v>
      </c>
      <c r="AR483" s="25" t="s">
        <v>367</v>
      </c>
      <c r="AT483" s="25" t="s">
        <v>195</v>
      </c>
      <c r="AU483" s="25" t="s">
        <v>85</v>
      </c>
      <c r="AY483" s="25" t="s">
        <v>192</v>
      </c>
      <c r="BE483" s="172">
        <f>IF(N483="základní",J483,0)</f>
        <v>0</v>
      </c>
      <c r="BF483" s="172">
        <f>IF(N483="snížená",J483,0)</f>
        <v>0</v>
      </c>
      <c r="BG483" s="172">
        <f>IF(N483="zákl. přenesená",J483,0)</f>
        <v>0</v>
      </c>
      <c r="BH483" s="172">
        <f>IF(N483="sníž. přenesená",J483,0)</f>
        <v>0</v>
      </c>
      <c r="BI483" s="172">
        <f>IF(N483="nulová",J483,0)</f>
        <v>0</v>
      </c>
      <c r="BJ483" s="25" t="s">
        <v>83</v>
      </c>
      <c r="BK483" s="172">
        <f>ROUND(I483*H483,2)</f>
        <v>0</v>
      </c>
      <c r="BL483" s="25" t="s">
        <v>367</v>
      </c>
      <c r="BM483" s="25" t="s">
        <v>848</v>
      </c>
    </row>
    <row r="484" spans="2:65" s="14" customFormat="1">
      <c r="B484" s="193"/>
      <c r="D484" s="173" t="s">
        <v>299</v>
      </c>
      <c r="E484" s="194" t="s">
        <v>5</v>
      </c>
      <c r="F484" s="195" t="s">
        <v>311</v>
      </c>
      <c r="H484" s="194" t="s">
        <v>5</v>
      </c>
      <c r="L484" s="193"/>
      <c r="M484" s="196"/>
      <c r="N484" s="197"/>
      <c r="O484" s="197"/>
      <c r="P484" s="197"/>
      <c r="Q484" s="197"/>
      <c r="R484" s="197"/>
      <c r="S484" s="197"/>
      <c r="T484" s="198"/>
      <c r="AT484" s="194" t="s">
        <v>299</v>
      </c>
      <c r="AU484" s="194" t="s">
        <v>85</v>
      </c>
      <c r="AV484" s="14" t="s">
        <v>83</v>
      </c>
      <c r="AW484" s="14" t="s">
        <v>39</v>
      </c>
      <c r="AX484" s="14" t="s">
        <v>76</v>
      </c>
      <c r="AY484" s="194" t="s">
        <v>192</v>
      </c>
    </row>
    <row r="485" spans="2:65" s="12" customFormat="1">
      <c r="B485" s="179"/>
      <c r="D485" s="173" t="s">
        <v>299</v>
      </c>
      <c r="E485" s="180" t="s">
        <v>5</v>
      </c>
      <c r="F485" s="181" t="s">
        <v>849</v>
      </c>
      <c r="H485" s="182">
        <v>60.563000000000002</v>
      </c>
      <c r="L485" s="179"/>
      <c r="M485" s="183"/>
      <c r="N485" s="184"/>
      <c r="O485" s="184"/>
      <c r="P485" s="184"/>
      <c r="Q485" s="184"/>
      <c r="R485" s="184"/>
      <c r="S485" s="184"/>
      <c r="T485" s="185"/>
      <c r="AT485" s="180" t="s">
        <v>299</v>
      </c>
      <c r="AU485" s="180" t="s">
        <v>85</v>
      </c>
      <c r="AV485" s="12" t="s">
        <v>85</v>
      </c>
      <c r="AW485" s="12" t="s">
        <v>39</v>
      </c>
      <c r="AX485" s="12" t="s">
        <v>76</v>
      </c>
      <c r="AY485" s="180" t="s">
        <v>192</v>
      </c>
    </row>
    <row r="486" spans="2:65" s="13" customFormat="1">
      <c r="B486" s="186"/>
      <c r="D486" s="173" t="s">
        <v>299</v>
      </c>
      <c r="E486" s="187" t="s">
        <v>5</v>
      </c>
      <c r="F486" s="188" t="s">
        <v>301</v>
      </c>
      <c r="H486" s="189">
        <v>60.563000000000002</v>
      </c>
      <c r="L486" s="186"/>
      <c r="M486" s="190"/>
      <c r="N486" s="191"/>
      <c r="O486" s="191"/>
      <c r="P486" s="191"/>
      <c r="Q486" s="191"/>
      <c r="R486" s="191"/>
      <c r="S486" s="191"/>
      <c r="T486" s="192"/>
      <c r="AT486" s="187" t="s">
        <v>299</v>
      </c>
      <c r="AU486" s="187" t="s">
        <v>85</v>
      </c>
      <c r="AV486" s="13" t="s">
        <v>211</v>
      </c>
      <c r="AW486" s="13" t="s">
        <v>39</v>
      </c>
      <c r="AX486" s="13" t="s">
        <v>83</v>
      </c>
      <c r="AY486" s="187" t="s">
        <v>192</v>
      </c>
    </row>
    <row r="487" spans="2:65" s="1" customFormat="1" ht="25.5" customHeight="1">
      <c r="B487" s="161"/>
      <c r="C487" s="162" t="s">
        <v>850</v>
      </c>
      <c r="D487" s="162" t="s">
        <v>195</v>
      </c>
      <c r="E487" s="163" t="s">
        <v>851</v>
      </c>
      <c r="F487" s="164" t="s">
        <v>852</v>
      </c>
      <c r="G487" s="165" t="s">
        <v>355</v>
      </c>
      <c r="H487" s="166">
        <v>91.712999999999994</v>
      </c>
      <c r="I487" s="167"/>
      <c r="J487" s="167">
        <f>ROUND(I487*H487,2)</f>
        <v>0</v>
      </c>
      <c r="K487" s="164" t="s">
        <v>199</v>
      </c>
      <c r="L487" s="40"/>
      <c r="M487" s="168" t="s">
        <v>5</v>
      </c>
      <c r="N487" s="169" t="s">
        <v>47</v>
      </c>
      <c r="O487" s="170">
        <v>1.6819999999999999</v>
      </c>
      <c r="P487" s="170">
        <f>O487*H487</f>
        <v>154.26126599999998</v>
      </c>
      <c r="Q487" s="170">
        <v>5.3310000000000003E-2</v>
      </c>
      <c r="R487" s="170">
        <f>Q487*H487</f>
        <v>4.8892200299999997</v>
      </c>
      <c r="S487" s="170">
        <v>0</v>
      </c>
      <c r="T487" s="171">
        <f>S487*H487</f>
        <v>0</v>
      </c>
      <c r="AR487" s="25" t="s">
        <v>367</v>
      </c>
      <c r="AT487" s="25" t="s">
        <v>195</v>
      </c>
      <c r="AU487" s="25" t="s">
        <v>85</v>
      </c>
      <c r="AY487" s="25" t="s">
        <v>192</v>
      </c>
      <c r="BE487" s="172">
        <f>IF(N487="základní",J487,0)</f>
        <v>0</v>
      </c>
      <c r="BF487" s="172">
        <f>IF(N487="snížená",J487,0)</f>
        <v>0</v>
      </c>
      <c r="BG487" s="172">
        <f>IF(N487="zákl. přenesená",J487,0)</f>
        <v>0</v>
      </c>
      <c r="BH487" s="172">
        <f>IF(N487="sníž. přenesená",J487,0)</f>
        <v>0</v>
      </c>
      <c r="BI487" s="172">
        <f>IF(N487="nulová",J487,0)</f>
        <v>0</v>
      </c>
      <c r="BJ487" s="25" t="s">
        <v>83</v>
      </c>
      <c r="BK487" s="172">
        <f>ROUND(I487*H487,2)</f>
        <v>0</v>
      </c>
      <c r="BL487" s="25" t="s">
        <v>367</v>
      </c>
      <c r="BM487" s="25" t="s">
        <v>853</v>
      </c>
    </row>
    <row r="488" spans="2:65" s="14" customFormat="1">
      <c r="B488" s="193"/>
      <c r="D488" s="173" t="s">
        <v>299</v>
      </c>
      <c r="E488" s="194" t="s">
        <v>5</v>
      </c>
      <c r="F488" s="195" t="s">
        <v>311</v>
      </c>
      <c r="H488" s="194" t="s">
        <v>5</v>
      </c>
      <c r="L488" s="193"/>
      <c r="M488" s="196"/>
      <c r="N488" s="197"/>
      <c r="O488" s="197"/>
      <c r="P488" s="197"/>
      <c r="Q488" s="197"/>
      <c r="R488" s="197"/>
      <c r="S488" s="197"/>
      <c r="T488" s="198"/>
      <c r="AT488" s="194" t="s">
        <v>299</v>
      </c>
      <c r="AU488" s="194" t="s">
        <v>85</v>
      </c>
      <c r="AV488" s="14" t="s">
        <v>83</v>
      </c>
      <c r="AW488" s="14" t="s">
        <v>39</v>
      </c>
      <c r="AX488" s="14" t="s">
        <v>76</v>
      </c>
      <c r="AY488" s="194" t="s">
        <v>192</v>
      </c>
    </row>
    <row r="489" spans="2:65" s="12" customFormat="1">
      <c r="B489" s="179"/>
      <c r="D489" s="173" t="s">
        <v>299</v>
      </c>
      <c r="E489" s="180" t="s">
        <v>5</v>
      </c>
      <c r="F489" s="181" t="s">
        <v>854</v>
      </c>
      <c r="H489" s="182">
        <v>91.712999999999994</v>
      </c>
      <c r="L489" s="179"/>
      <c r="M489" s="183"/>
      <c r="N489" s="184"/>
      <c r="O489" s="184"/>
      <c r="P489" s="184"/>
      <c r="Q489" s="184"/>
      <c r="R489" s="184"/>
      <c r="S489" s="184"/>
      <c r="T489" s="185"/>
      <c r="AT489" s="180" t="s">
        <v>299</v>
      </c>
      <c r="AU489" s="180" t="s">
        <v>85</v>
      </c>
      <c r="AV489" s="12" t="s">
        <v>85</v>
      </c>
      <c r="AW489" s="12" t="s">
        <v>39</v>
      </c>
      <c r="AX489" s="12" t="s">
        <v>76</v>
      </c>
      <c r="AY489" s="180" t="s">
        <v>192</v>
      </c>
    </row>
    <row r="490" spans="2:65" s="13" customFormat="1">
      <c r="B490" s="186"/>
      <c r="D490" s="173" t="s">
        <v>299</v>
      </c>
      <c r="E490" s="187" t="s">
        <v>5</v>
      </c>
      <c r="F490" s="188" t="s">
        <v>301</v>
      </c>
      <c r="H490" s="189">
        <v>91.712999999999994</v>
      </c>
      <c r="L490" s="186"/>
      <c r="M490" s="190"/>
      <c r="N490" s="191"/>
      <c r="O490" s="191"/>
      <c r="P490" s="191"/>
      <c r="Q490" s="191"/>
      <c r="R490" s="191"/>
      <c r="S490" s="191"/>
      <c r="T490" s="192"/>
      <c r="AT490" s="187" t="s">
        <v>299</v>
      </c>
      <c r="AU490" s="187" t="s">
        <v>85</v>
      </c>
      <c r="AV490" s="13" t="s">
        <v>211</v>
      </c>
      <c r="AW490" s="13" t="s">
        <v>39</v>
      </c>
      <c r="AX490" s="13" t="s">
        <v>83</v>
      </c>
      <c r="AY490" s="187" t="s">
        <v>192</v>
      </c>
    </row>
    <row r="491" spans="2:65" s="1" customFormat="1" ht="25.5" customHeight="1">
      <c r="B491" s="161"/>
      <c r="C491" s="162" t="s">
        <v>855</v>
      </c>
      <c r="D491" s="162" t="s">
        <v>195</v>
      </c>
      <c r="E491" s="163" t="s">
        <v>856</v>
      </c>
      <c r="F491" s="164" t="s">
        <v>857</v>
      </c>
      <c r="G491" s="165" t="s">
        <v>355</v>
      </c>
      <c r="H491" s="166">
        <v>79.218000000000004</v>
      </c>
      <c r="I491" s="167"/>
      <c r="J491" s="167">
        <f>ROUND(I491*H491,2)</f>
        <v>0</v>
      </c>
      <c r="K491" s="164" t="s">
        <v>199</v>
      </c>
      <c r="L491" s="40"/>
      <c r="M491" s="168" t="s">
        <v>5</v>
      </c>
      <c r="N491" s="169" t="s">
        <v>47</v>
      </c>
      <c r="O491" s="170">
        <v>1.6819999999999999</v>
      </c>
      <c r="P491" s="170">
        <f>O491*H491</f>
        <v>133.244676</v>
      </c>
      <c r="Q491" s="170">
        <v>5.5930000000000001E-2</v>
      </c>
      <c r="R491" s="170">
        <f>Q491*H491</f>
        <v>4.4306627399999998</v>
      </c>
      <c r="S491" s="170">
        <v>0</v>
      </c>
      <c r="T491" s="171">
        <f>S491*H491</f>
        <v>0</v>
      </c>
      <c r="AR491" s="25" t="s">
        <v>367</v>
      </c>
      <c r="AT491" s="25" t="s">
        <v>195</v>
      </c>
      <c r="AU491" s="25" t="s">
        <v>85</v>
      </c>
      <c r="AY491" s="25" t="s">
        <v>192</v>
      </c>
      <c r="BE491" s="172">
        <f>IF(N491="základní",J491,0)</f>
        <v>0</v>
      </c>
      <c r="BF491" s="172">
        <f>IF(N491="snížená",J491,0)</f>
        <v>0</v>
      </c>
      <c r="BG491" s="172">
        <f>IF(N491="zákl. přenesená",J491,0)</f>
        <v>0</v>
      </c>
      <c r="BH491" s="172">
        <f>IF(N491="sníž. přenesená",J491,0)</f>
        <v>0</v>
      </c>
      <c r="BI491" s="172">
        <f>IF(N491="nulová",J491,0)</f>
        <v>0</v>
      </c>
      <c r="BJ491" s="25" t="s">
        <v>83</v>
      </c>
      <c r="BK491" s="172">
        <f>ROUND(I491*H491,2)</f>
        <v>0</v>
      </c>
      <c r="BL491" s="25" t="s">
        <v>367</v>
      </c>
      <c r="BM491" s="25" t="s">
        <v>858</v>
      </c>
    </row>
    <row r="492" spans="2:65" s="14" customFormat="1">
      <c r="B492" s="193"/>
      <c r="D492" s="173" t="s">
        <v>299</v>
      </c>
      <c r="E492" s="194" t="s">
        <v>5</v>
      </c>
      <c r="F492" s="195" t="s">
        <v>311</v>
      </c>
      <c r="H492" s="194" t="s">
        <v>5</v>
      </c>
      <c r="L492" s="193"/>
      <c r="M492" s="196"/>
      <c r="N492" s="197"/>
      <c r="O492" s="197"/>
      <c r="P492" s="197"/>
      <c r="Q492" s="197"/>
      <c r="R492" s="197"/>
      <c r="S492" s="197"/>
      <c r="T492" s="198"/>
      <c r="AT492" s="194" t="s">
        <v>299</v>
      </c>
      <c r="AU492" s="194" t="s">
        <v>85</v>
      </c>
      <c r="AV492" s="14" t="s">
        <v>83</v>
      </c>
      <c r="AW492" s="14" t="s">
        <v>39</v>
      </c>
      <c r="AX492" s="14" t="s">
        <v>76</v>
      </c>
      <c r="AY492" s="194" t="s">
        <v>192</v>
      </c>
    </row>
    <row r="493" spans="2:65" s="12" customFormat="1">
      <c r="B493" s="179"/>
      <c r="D493" s="173" t="s">
        <v>299</v>
      </c>
      <c r="E493" s="180" t="s">
        <v>5</v>
      </c>
      <c r="F493" s="181" t="s">
        <v>859</v>
      </c>
      <c r="H493" s="182">
        <v>5.68</v>
      </c>
      <c r="L493" s="179"/>
      <c r="M493" s="183"/>
      <c r="N493" s="184"/>
      <c r="O493" s="184"/>
      <c r="P493" s="184"/>
      <c r="Q493" s="184"/>
      <c r="R493" s="184"/>
      <c r="S493" s="184"/>
      <c r="T493" s="185"/>
      <c r="AT493" s="180" t="s">
        <v>299</v>
      </c>
      <c r="AU493" s="180" t="s">
        <v>85</v>
      </c>
      <c r="AV493" s="12" t="s">
        <v>85</v>
      </c>
      <c r="AW493" s="12" t="s">
        <v>39</v>
      </c>
      <c r="AX493" s="12" t="s">
        <v>76</v>
      </c>
      <c r="AY493" s="180" t="s">
        <v>192</v>
      </c>
    </row>
    <row r="494" spans="2:65" s="12" customFormat="1">
      <c r="B494" s="179"/>
      <c r="D494" s="173" t="s">
        <v>299</v>
      </c>
      <c r="E494" s="180" t="s">
        <v>5</v>
      </c>
      <c r="F494" s="181" t="s">
        <v>860</v>
      </c>
      <c r="H494" s="182">
        <v>73.537999999999997</v>
      </c>
      <c r="L494" s="179"/>
      <c r="M494" s="183"/>
      <c r="N494" s="184"/>
      <c r="O494" s="184"/>
      <c r="P494" s="184"/>
      <c r="Q494" s="184"/>
      <c r="R494" s="184"/>
      <c r="S494" s="184"/>
      <c r="T494" s="185"/>
      <c r="AT494" s="180" t="s">
        <v>299</v>
      </c>
      <c r="AU494" s="180" t="s">
        <v>85</v>
      </c>
      <c r="AV494" s="12" t="s">
        <v>85</v>
      </c>
      <c r="AW494" s="12" t="s">
        <v>39</v>
      </c>
      <c r="AX494" s="12" t="s">
        <v>76</v>
      </c>
      <c r="AY494" s="180" t="s">
        <v>192</v>
      </c>
    </row>
    <row r="495" spans="2:65" s="13" customFormat="1">
      <c r="B495" s="186"/>
      <c r="D495" s="173" t="s">
        <v>299</v>
      </c>
      <c r="E495" s="187" t="s">
        <v>5</v>
      </c>
      <c r="F495" s="188" t="s">
        <v>301</v>
      </c>
      <c r="H495" s="189">
        <v>79.218000000000004</v>
      </c>
      <c r="L495" s="186"/>
      <c r="M495" s="190"/>
      <c r="N495" s="191"/>
      <c r="O495" s="191"/>
      <c r="P495" s="191"/>
      <c r="Q495" s="191"/>
      <c r="R495" s="191"/>
      <c r="S495" s="191"/>
      <c r="T495" s="192"/>
      <c r="AT495" s="187" t="s">
        <v>299</v>
      </c>
      <c r="AU495" s="187" t="s">
        <v>85</v>
      </c>
      <c r="AV495" s="13" t="s">
        <v>211</v>
      </c>
      <c r="AW495" s="13" t="s">
        <v>39</v>
      </c>
      <c r="AX495" s="13" t="s">
        <v>83</v>
      </c>
      <c r="AY495" s="187" t="s">
        <v>192</v>
      </c>
    </row>
    <row r="496" spans="2:65" s="1" customFormat="1" ht="16.5" customHeight="1">
      <c r="B496" s="161"/>
      <c r="C496" s="162" t="s">
        <v>861</v>
      </c>
      <c r="D496" s="162" t="s">
        <v>195</v>
      </c>
      <c r="E496" s="163" t="s">
        <v>862</v>
      </c>
      <c r="F496" s="164" t="s">
        <v>863</v>
      </c>
      <c r="G496" s="165" t="s">
        <v>355</v>
      </c>
      <c r="H496" s="166">
        <v>225.435</v>
      </c>
      <c r="I496" s="167"/>
      <c r="J496" s="167">
        <f>ROUND(I496*H496,2)</f>
        <v>0</v>
      </c>
      <c r="K496" s="164" t="s">
        <v>199</v>
      </c>
      <c r="L496" s="40"/>
      <c r="M496" s="168" t="s">
        <v>5</v>
      </c>
      <c r="N496" s="169" t="s">
        <v>47</v>
      </c>
      <c r="O496" s="170">
        <v>0.80900000000000005</v>
      </c>
      <c r="P496" s="170">
        <f>O496*H496</f>
        <v>182.37691500000003</v>
      </c>
      <c r="Q496" s="170">
        <v>1.5440000000000001E-2</v>
      </c>
      <c r="R496" s="170">
        <f>Q496*H496</f>
        <v>3.4807164000000004</v>
      </c>
      <c r="S496" s="170">
        <v>0</v>
      </c>
      <c r="T496" s="171">
        <f>S496*H496</f>
        <v>0</v>
      </c>
      <c r="AR496" s="25" t="s">
        <v>367</v>
      </c>
      <c r="AT496" s="25" t="s">
        <v>195</v>
      </c>
      <c r="AU496" s="25" t="s">
        <v>85</v>
      </c>
      <c r="AY496" s="25" t="s">
        <v>192</v>
      </c>
      <c r="BE496" s="172">
        <f>IF(N496="základní",J496,0)</f>
        <v>0</v>
      </c>
      <c r="BF496" s="172">
        <f>IF(N496="snížená",J496,0)</f>
        <v>0</v>
      </c>
      <c r="BG496" s="172">
        <f>IF(N496="zákl. přenesená",J496,0)</f>
        <v>0</v>
      </c>
      <c r="BH496" s="172">
        <f>IF(N496="sníž. přenesená",J496,0)</f>
        <v>0</v>
      </c>
      <c r="BI496" s="172">
        <f>IF(N496="nulová",J496,0)</f>
        <v>0</v>
      </c>
      <c r="BJ496" s="25" t="s">
        <v>83</v>
      </c>
      <c r="BK496" s="172">
        <f>ROUND(I496*H496,2)</f>
        <v>0</v>
      </c>
      <c r="BL496" s="25" t="s">
        <v>367</v>
      </c>
      <c r="BM496" s="25" t="s">
        <v>864</v>
      </c>
    </row>
    <row r="497" spans="2:65" s="14" customFormat="1">
      <c r="B497" s="193"/>
      <c r="D497" s="173" t="s">
        <v>299</v>
      </c>
      <c r="E497" s="194" t="s">
        <v>5</v>
      </c>
      <c r="F497" s="195" t="s">
        <v>311</v>
      </c>
      <c r="H497" s="194" t="s">
        <v>5</v>
      </c>
      <c r="L497" s="193"/>
      <c r="M497" s="196"/>
      <c r="N497" s="197"/>
      <c r="O497" s="197"/>
      <c r="P497" s="197"/>
      <c r="Q497" s="197"/>
      <c r="R497" s="197"/>
      <c r="S497" s="197"/>
      <c r="T497" s="198"/>
      <c r="AT497" s="194" t="s">
        <v>299</v>
      </c>
      <c r="AU497" s="194" t="s">
        <v>85</v>
      </c>
      <c r="AV497" s="14" t="s">
        <v>83</v>
      </c>
      <c r="AW497" s="14" t="s">
        <v>39</v>
      </c>
      <c r="AX497" s="14" t="s">
        <v>76</v>
      </c>
      <c r="AY497" s="194" t="s">
        <v>192</v>
      </c>
    </row>
    <row r="498" spans="2:65" s="12" customFormat="1">
      <c r="B498" s="179"/>
      <c r="D498" s="173" t="s">
        <v>299</v>
      </c>
      <c r="E498" s="180" t="s">
        <v>5</v>
      </c>
      <c r="F498" s="181" t="s">
        <v>865</v>
      </c>
      <c r="H498" s="182">
        <v>225.435</v>
      </c>
      <c r="L498" s="179"/>
      <c r="M498" s="183"/>
      <c r="N498" s="184"/>
      <c r="O498" s="184"/>
      <c r="P498" s="184"/>
      <c r="Q498" s="184"/>
      <c r="R498" s="184"/>
      <c r="S498" s="184"/>
      <c r="T498" s="185"/>
      <c r="AT498" s="180" t="s">
        <v>299</v>
      </c>
      <c r="AU498" s="180" t="s">
        <v>85</v>
      </c>
      <c r="AV498" s="12" t="s">
        <v>85</v>
      </c>
      <c r="AW498" s="12" t="s">
        <v>39</v>
      </c>
      <c r="AX498" s="12" t="s">
        <v>76</v>
      </c>
      <c r="AY498" s="180" t="s">
        <v>192</v>
      </c>
    </row>
    <row r="499" spans="2:65" s="13" customFormat="1">
      <c r="B499" s="186"/>
      <c r="D499" s="173" t="s">
        <v>299</v>
      </c>
      <c r="E499" s="187" t="s">
        <v>5</v>
      </c>
      <c r="F499" s="188" t="s">
        <v>301</v>
      </c>
      <c r="H499" s="189">
        <v>225.435</v>
      </c>
      <c r="L499" s="186"/>
      <c r="M499" s="190"/>
      <c r="N499" s="191"/>
      <c r="O499" s="191"/>
      <c r="P499" s="191"/>
      <c r="Q499" s="191"/>
      <c r="R499" s="191"/>
      <c r="S499" s="191"/>
      <c r="T499" s="192"/>
      <c r="AT499" s="187" t="s">
        <v>299</v>
      </c>
      <c r="AU499" s="187" t="s">
        <v>85</v>
      </c>
      <c r="AV499" s="13" t="s">
        <v>211</v>
      </c>
      <c r="AW499" s="13" t="s">
        <v>39</v>
      </c>
      <c r="AX499" s="13" t="s">
        <v>83</v>
      </c>
      <c r="AY499" s="187" t="s">
        <v>192</v>
      </c>
    </row>
    <row r="500" spans="2:65" s="1" customFormat="1" ht="25.5" customHeight="1">
      <c r="B500" s="161"/>
      <c r="C500" s="162" t="s">
        <v>866</v>
      </c>
      <c r="D500" s="162" t="s">
        <v>195</v>
      </c>
      <c r="E500" s="163" t="s">
        <v>867</v>
      </c>
      <c r="F500" s="164" t="s">
        <v>868</v>
      </c>
      <c r="G500" s="165" t="s">
        <v>355</v>
      </c>
      <c r="H500" s="166">
        <v>487.38799999999998</v>
      </c>
      <c r="I500" s="167"/>
      <c r="J500" s="167">
        <f>ROUND(I500*H500,2)</f>
        <v>0</v>
      </c>
      <c r="K500" s="164" t="s">
        <v>199</v>
      </c>
      <c r="L500" s="40"/>
      <c r="M500" s="168" t="s">
        <v>5</v>
      </c>
      <c r="N500" s="169" t="s">
        <v>47</v>
      </c>
      <c r="O500" s="170">
        <v>0.95899999999999996</v>
      </c>
      <c r="P500" s="170">
        <f>O500*H500</f>
        <v>467.40509199999997</v>
      </c>
      <c r="Q500" s="170">
        <v>2.716E-2</v>
      </c>
      <c r="R500" s="170">
        <f>Q500*H500</f>
        <v>13.23745808</v>
      </c>
      <c r="S500" s="170">
        <v>0</v>
      </c>
      <c r="T500" s="171">
        <f>S500*H500</f>
        <v>0</v>
      </c>
      <c r="AR500" s="25" t="s">
        <v>367</v>
      </c>
      <c r="AT500" s="25" t="s">
        <v>195</v>
      </c>
      <c r="AU500" s="25" t="s">
        <v>85</v>
      </c>
      <c r="AY500" s="25" t="s">
        <v>192</v>
      </c>
      <c r="BE500" s="172">
        <f>IF(N500="základní",J500,0)</f>
        <v>0</v>
      </c>
      <c r="BF500" s="172">
        <f>IF(N500="snížená",J500,0)</f>
        <v>0</v>
      </c>
      <c r="BG500" s="172">
        <f>IF(N500="zákl. přenesená",J500,0)</f>
        <v>0</v>
      </c>
      <c r="BH500" s="172">
        <f>IF(N500="sníž. přenesená",J500,0)</f>
        <v>0</v>
      </c>
      <c r="BI500" s="172">
        <f>IF(N500="nulová",J500,0)</f>
        <v>0</v>
      </c>
      <c r="BJ500" s="25" t="s">
        <v>83</v>
      </c>
      <c r="BK500" s="172">
        <f>ROUND(I500*H500,2)</f>
        <v>0</v>
      </c>
      <c r="BL500" s="25" t="s">
        <v>367</v>
      </c>
      <c r="BM500" s="25" t="s">
        <v>869</v>
      </c>
    </row>
    <row r="501" spans="2:65" s="14" customFormat="1">
      <c r="B501" s="193"/>
      <c r="D501" s="173" t="s">
        <v>299</v>
      </c>
      <c r="E501" s="194" t="s">
        <v>5</v>
      </c>
      <c r="F501" s="195" t="s">
        <v>311</v>
      </c>
      <c r="H501" s="194" t="s">
        <v>5</v>
      </c>
      <c r="L501" s="193"/>
      <c r="M501" s="196"/>
      <c r="N501" s="197"/>
      <c r="O501" s="197"/>
      <c r="P501" s="197"/>
      <c r="Q501" s="197"/>
      <c r="R501" s="197"/>
      <c r="S501" s="197"/>
      <c r="T501" s="198"/>
      <c r="AT501" s="194" t="s">
        <v>299</v>
      </c>
      <c r="AU501" s="194" t="s">
        <v>85</v>
      </c>
      <c r="AV501" s="14" t="s">
        <v>83</v>
      </c>
      <c r="AW501" s="14" t="s">
        <v>39</v>
      </c>
      <c r="AX501" s="14" t="s">
        <v>76</v>
      </c>
      <c r="AY501" s="194" t="s">
        <v>192</v>
      </c>
    </row>
    <row r="502" spans="2:65" s="12" customFormat="1">
      <c r="B502" s="179"/>
      <c r="D502" s="173" t="s">
        <v>299</v>
      </c>
      <c r="E502" s="180" t="s">
        <v>5</v>
      </c>
      <c r="F502" s="181" t="s">
        <v>870</v>
      </c>
      <c r="H502" s="182">
        <v>179.19300000000001</v>
      </c>
      <c r="L502" s="179"/>
      <c r="M502" s="183"/>
      <c r="N502" s="184"/>
      <c r="O502" s="184"/>
      <c r="P502" s="184"/>
      <c r="Q502" s="184"/>
      <c r="R502" s="184"/>
      <c r="S502" s="184"/>
      <c r="T502" s="185"/>
      <c r="AT502" s="180" t="s">
        <v>299</v>
      </c>
      <c r="AU502" s="180" t="s">
        <v>85</v>
      </c>
      <c r="AV502" s="12" t="s">
        <v>85</v>
      </c>
      <c r="AW502" s="12" t="s">
        <v>39</v>
      </c>
      <c r="AX502" s="12" t="s">
        <v>76</v>
      </c>
      <c r="AY502" s="180" t="s">
        <v>192</v>
      </c>
    </row>
    <row r="503" spans="2:65" s="12" customFormat="1">
      <c r="B503" s="179"/>
      <c r="D503" s="173" t="s">
        <v>299</v>
      </c>
      <c r="E503" s="180" t="s">
        <v>5</v>
      </c>
      <c r="F503" s="181" t="s">
        <v>871</v>
      </c>
      <c r="H503" s="182">
        <v>239.03</v>
      </c>
      <c r="L503" s="179"/>
      <c r="M503" s="183"/>
      <c r="N503" s="184"/>
      <c r="O503" s="184"/>
      <c r="P503" s="184"/>
      <c r="Q503" s="184"/>
      <c r="R503" s="184"/>
      <c r="S503" s="184"/>
      <c r="T503" s="185"/>
      <c r="AT503" s="180" t="s">
        <v>299</v>
      </c>
      <c r="AU503" s="180" t="s">
        <v>85</v>
      </c>
      <c r="AV503" s="12" t="s">
        <v>85</v>
      </c>
      <c r="AW503" s="12" t="s">
        <v>39</v>
      </c>
      <c r="AX503" s="12" t="s">
        <v>76</v>
      </c>
      <c r="AY503" s="180" t="s">
        <v>192</v>
      </c>
    </row>
    <row r="504" spans="2:65" s="15" customFormat="1">
      <c r="B504" s="208"/>
      <c r="D504" s="173" t="s">
        <v>299</v>
      </c>
      <c r="E504" s="209" t="s">
        <v>5</v>
      </c>
      <c r="F504" s="210" t="s">
        <v>376</v>
      </c>
      <c r="H504" s="211">
        <v>418.22300000000001</v>
      </c>
      <c r="L504" s="208"/>
      <c r="M504" s="212"/>
      <c r="N504" s="213"/>
      <c r="O504" s="213"/>
      <c r="P504" s="213"/>
      <c r="Q504" s="213"/>
      <c r="R504" s="213"/>
      <c r="S504" s="213"/>
      <c r="T504" s="214"/>
      <c r="AT504" s="209" t="s">
        <v>299</v>
      </c>
      <c r="AU504" s="209" t="s">
        <v>85</v>
      </c>
      <c r="AV504" s="15" t="s">
        <v>102</v>
      </c>
      <c r="AW504" s="15" t="s">
        <v>39</v>
      </c>
      <c r="AX504" s="15" t="s">
        <v>76</v>
      </c>
      <c r="AY504" s="209" t="s">
        <v>192</v>
      </c>
    </row>
    <row r="505" spans="2:65" s="12" customFormat="1">
      <c r="B505" s="179"/>
      <c r="D505" s="173" t="s">
        <v>299</v>
      </c>
      <c r="E505" s="180" t="s">
        <v>5</v>
      </c>
      <c r="F505" s="181" t="s">
        <v>872</v>
      </c>
      <c r="H505" s="182">
        <v>69.165000000000006</v>
      </c>
      <c r="L505" s="179"/>
      <c r="M505" s="183"/>
      <c r="N505" s="184"/>
      <c r="O505" s="184"/>
      <c r="P505" s="184"/>
      <c r="Q505" s="184"/>
      <c r="R505" s="184"/>
      <c r="S505" s="184"/>
      <c r="T505" s="185"/>
      <c r="AT505" s="180" t="s">
        <v>299</v>
      </c>
      <c r="AU505" s="180" t="s">
        <v>85</v>
      </c>
      <c r="AV505" s="12" t="s">
        <v>85</v>
      </c>
      <c r="AW505" s="12" t="s">
        <v>39</v>
      </c>
      <c r="AX505" s="12" t="s">
        <v>76</v>
      </c>
      <c r="AY505" s="180" t="s">
        <v>192</v>
      </c>
    </row>
    <row r="506" spans="2:65" s="13" customFormat="1">
      <c r="B506" s="186"/>
      <c r="D506" s="173" t="s">
        <v>299</v>
      </c>
      <c r="E506" s="187" t="s">
        <v>5</v>
      </c>
      <c r="F506" s="188" t="s">
        <v>301</v>
      </c>
      <c r="H506" s="189">
        <v>487.38799999999998</v>
      </c>
      <c r="L506" s="186"/>
      <c r="M506" s="190"/>
      <c r="N506" s="191"/>
      <c r="O506" s="191"/>
      <c r="P506" s="191"/>
      <c r="Q506" s="191"/>
      <c r="R506" s="191"/>
      <c r="S506" s="191"/>
      <c r="T506" s="192"/>
      <c r="AT506" s="187" t="s">
        <v>299</v>
      </c>
      <c r="AU506" s="187" t="s">
        <v>85</v>
      </c>
      <c r="AV506" s="13" t="s">
        <v>211</v>
      </c>
      <c r="AW506" s="13" t="s">
        <v>39</v>
      </c>
      <c r="AX506" s="13" t="s">
        <v>83</v>
      </c>
      <c r="AY506" s="187" t="s">
        <v>192</v>
      </c>
    </row>
    <row r="507" spans="2:65" s="1" customFormat="1" ht="16.5" customHeight="1">
      <c r="B507" s="161"/>
      <c r="C507" s="162" t="s">
        <v>873</v>
      </c>
      <c r="D507" s="162" t="s">
        <v>195</v>
      </c>
      <c r="E507" s="163" t="s">
        <v>874</v>
      </c>
      <c r="F507" s="164" t="s">
        <v>875</v>
      </c>
      <c r="G507" s="165" t="s">
        <v>355</v>
      </c>
      <c r="H507" s="166">
        <v>120.84</v>
      </c>
      <c r="I507" s="167"/>
      <c r="J507" s="167">
        <f>ROUND(I507*H507,2)</f>
        <v>0</v>
      </c>
      <c r="K507" s="164" t="s">
        <v>199</v>
      </c>
      <c r="L507" s="40"/>
      <c r="M507" s="168" t="s">
        <v>5</v>
      </c>
      <c r="N507" s="169" t="s">
        <v>47</v>
      </c>
      <c r="O507" s="170">
        <v>0.95899999999999996</v>
      </c>
      <c r="P507" s="170">
        <f>O507*H507</f>
        <v>115.88556</v>
      </c>
      <c r="Q507" s="170">
        <v>2.7709999999999999E-2</v>
      </c>
      <c r="R507" s="170">
        <f>Q507*H507</f>
        <v>3.3484764</v>
      </c>
      <c r="S507" s="170">
        <v>0</v>
      </c>
      <c r="T507" s="171">
        <f>S507*H507</f>
        <v>0</v>
      </c>
      <c r="AR507" s="25" t="s">
        <v>367</v>
      </c>
      <c r="AT507" s="25" t="s">
        <v>195</v>
      </c>
      <c r="AU507" s="25" t="s">
        <v>85</v>
      </c>
      <c r="AY507" s="25" t="s">
        <v>192</v>
      </c>
      <c r="BE507" s="172">
        <f>IF(N507="základní",J507,0)</f>
        <v>0</v>
      </c>
      <c r="BF507" s="172">
        <f>IF(N507="snížená",J507,0)</f>
        <v>0</v>
      </c>
      <c r="BG507" s="172">
        <f>IF(N507="zákl. přenesená",J507,0)</f>
        <v>0</v>
      </c>
      <c r="BH507" s="172">
        <f>IF(N507="sníž. přenesená",J507,0)</f>
        <v>0</v>
      </c>
      <c r="BI507" s="172">
        <f>IF(N507="nulová",J507,0)</f>
        <v>0</v>
      </c>
      <c r="BJ507" s="25" t="s">
        <v>83</v>
      </c>
      <c r="BK507" s="172">
        <f>ROUND(I507*H507,2)</f>
        <v>0</v>
      </c>
      <c r="BL507" s="25" t="s">
        <v>367</v>
      </c>
      <c r="BM507" s="25" t="s">
        <v>876</v>
      </c>
    </row>
    <row r="508" spans="2:65" s="14" customFormat="1">
      <c r="B508" s="193"/>
      <c r="D508" s="173" t="s">
        <v>299</v>
      </c>
      <c r="E508" s="194" t="s">
        <v>5</v>
      </c>
      <c r="F508" s="195" t="s">
        <v>311</v>
      </c>
      <c r="H508" s="194" t="s">
        <v>5</v>
      </c>
      <c r="L508" s="193"/>
      <c r="M508" s="196"/>
      <c r="N508" s="197"/>
      <c r="O508" s="197"/>
      <c r="P508" s="197"/>
      <c r="Q508" s="197"/>
      <c r="R508" s="197"/>
      <c r="S508" s="197"/>
      <c r="T508" s="198"/>
      <c r="AT508" s="194" t="s">
        <v>299</v>
      </c>
      <c r="AU508" s="194" t="s">
        <v>85</v>
      </c>
      <c r="AV508" s="14" t="s">
        <v>83</v>
      </c>
      <c r="AW508" s="14" t="s">
        <v>39</v>
      </c>
      <c r="AX508" s="14" t="s">
        <v>76</v>
      </c>
      <c r="AY508" s="194" t="s">
        <v>192</v>
      </c>
    </row>
    <row r="509" spans="2:65" s="12" customFormat="1">
      <c r="B509" s="179"/>
      <c r="D509" s="173" t="s">
        <v>299</v>
      </c>
      <c r="E509" s="180" t="s">
        <v>5</v>
      </c>
      <c r="F509" s="181" t="s">
        <v>877</v>
      </c>
      <c r="H509" s="182">
        <v>120.84</v>
      </c>
      <c r="L509" s="179"/>
      <c r="M509" s="183"/>
      <c r="N509" s="184"/>
      <c r="O509" s="184"/>
      <c r="P509" s="184"/>
      <c r="Q509" s="184"/>
      <c r="R509" s="184"/>
      <c r="S509" s="184"/>
      <c r="T509" s="185"/>
      <c r="AT509" s="180" t="s">
        <v>299</v>
      </c>
      <c r="AU509" s="180" t="s">
        <v>85</v>
      </c>
      <c r="AV509" s="12" t="s">
        <v>85</v>
      </c>
      <c r="AW509" s="12" t="s">
        <v>39</v>
      </c>
      <c r="AX509" s="12" t="s">
        <v>76</v>
      </c>
      <c r="AY509" s="180" t="s">
        <v>192</v>
      </c>
    </row>
    <row r="510" spans="2:65" s="13" customFormat="1">
      <c r="B510" s="186"/>
      <c r="D510" s="173" t="s">
        <v>299</v>
      </c>
      <c r="E510" s="187" t="s">
        <v>5</v>
      </c>
      <c r="F510" s="188" t="s">
        <v>301</v>
      </c>
      <c r="H510" s="189">
        <v>120.84</v>
      </c>
      <c r="L510" s="186"/>
      <c r="M510" s="190"/>
      <c r="N510" s="191"/>
      <c r="O510" s="191"/>
      <c r="P510" s="191"/>
      <c r="Q510" s="191"/>
      <c r="R510" s="191"/>
      <c r="S510" s="191"/>
      <c r="T510" s="192"/>
      <c r="AT510" s="187" t="s">
        <v>299</v>
      </c>
      <c r="AU510" s="187" t="s">
        <v>85</v>
      </c>
      <c r="AV510" s="13" t="s">
        <v>211</v>
      </c>
      <c r="AW510" s="13" t="s">
        <v>39</v>
      </c>
      <c r="AX510" s="13" t="s">
        <v>83</v>
      </c>
      <c r="AY510" s="187" t="s">
        <v>192</v>
      </c>
    </row>
    <row r="511" spans="2:65" s="1" customFormat="1" ht="25.5" customHeight="1">
      <c r="B511" s="161"/>
      <c r="C511" s="162" t="s">
        <v>878</v>
      </c>
      <c r="D511" s="162" t="s">
        <v>195</v>
      </c>
      <c r="E511" s="163" t="s">
        <v>879</v>
      </c>
      <c r="F511" s="164" t="s">
        <v>880</v>
      </c>
      <c r="G511" s="165" t="s">
        <v>355</v>
      </c>
      <c r="H511" s="166">
        <v>28.507999999999999</v>
      </c>
      <c r="I511" s="167"/>
      <c r="J511" s="167">
        <f>ROUND(I511*H511,2)</f>
        <v>0</v>
      </c>
      <c r="K511" s="164" t="s">
        <v>199</v>
      </c>
      <c r="L511" s="40"/>
      <c r="M511" s="168" t="s">
        <v>5</v>
      </c>
      <c r="N511" s="169" t="s">
        <v>47</v>
      </c>
      <c r="O511" s="170">
        <v>1.0149999999999999</v>
      </c>
      <c r="P511" s="170">
        <f>O511*H511</f>
        <v>28.935619999999997</v>
      </c>
      <c r="Q511" s="170">
        <v>3.116E-2</v>
      </c>
      <c r="R511" s="170">
        <f>Q511*H511</f>
        <v>0.88830927999999998</v>
      </c>
      <c r="S511" s="170">
        <v>0</v>
      </c>
      <c r="T511" s="171">
        <f>S511*H511</f>
        <v>0</v>
      </c>
      <c r="AR511" s="25" t="s">
        <v>367</v>
      </c>
      <c r="AT511" s="25" t="s">
        <v>195</v>
      </c>
      <c r="AU511" s="25" t="s">
        <v>85</v>
      </c>
      <c r="AY511" s="25" t="s">
        <v>192</v>
      </c>
      <c r="BE511" s="172">
        <f>IF(N511="základní",J511,0)</f>
        <v>0</v>
      </c>
      <c r="BF511" s="172">
        <f>IF(N511="snížená",J511,0)</f>
        <v>0</v>
      </c>
      <c r="BG511" s="172">
        <f>IF(N511="zákl. přenesená",J511,0)</f>
        <v>0</v>
      </c>
      <c r="BH511" s="172">
        <f>IF(N511="sníž. přenesená",J511,0)</f>
        <v>0</v>
      </c>
      <c r="BI511" s="172">
        <f>IF(N511="nulová",J511,0)</f>
        <v>0</v>
      </c>
      <c r="BJ511" s="25" t="s">
        <v>83</v>
      </c>
      <c r="BK511" s="172">
        <f>ROUND(I511*H511,2)</f>
        <v>0</v>
      </c>
      <c r="BL511" s="25" t="s">
        <v>367</v>
      </c>
      <c r="BM511" s="25" t="s">
        <v>881</v>
      </c>
    </row>
    <row r="512" spans="2:65" s="14" customFormat="1">
      <c r="B512" s="193"/>
      <c r="D512" s="173" t="s">
        <v>299</v>
      </c>
      <c r="E512" s="194" t="s">
        <v>5</v>
      </c>
      <c r="F512" s="195" t="s">
        <v>311</v>
      </c>
      <c r="H512" s="194" t="s">
        <v>5</v>
      </c>
      <c r="L512" s="193"/>
      <c r="M512" s="196"/>
      <c r="N512" s="197"/>
      <c r="O512" s="197"/>
      <c r="P512" s="197"/>
      <c r="Q512" s="197"/>
      <c r="R512" s="197"/>
      <c r="S512" s="197"/>
      <c r="T512" s="198"/>
      <c r="AT512" s="194" t="s">
        <v>299</v>
      </c>
      <c r="AU512" s="194" t="s">
        <v>85</v>
      </c>
      <c r="AV512" s="14" t="s">
        <v>83</v>
      </c>
      <c r="AW512" s="14" t="s">
        <v>39</v>
      </c>
      <c r="AX512" s="14" t="s">
        <v>76</v>
      </c>
      <c r="AY512" s="194" t="s">
        <v>192</v>
      </c>
    </row>
    <row r="513" spans="2:65" s="12" customFormat="1">
      <c r="B513" s="179"/>
      <c r="D513" s="173" t="s">
        <v>299</v>
      </c>
      <c r="E513" s="180" t="s">
        <v>5</v>
      </c>
      <c r="F513" s="181" t="s">
        <v>882</v>
      </c>
      <c r="H513" s="182">
        <v>10.395</v>
      </c>
      <c r="L513" s="179"/>
      <c r="M513" s="183"/>
      <c r="N513" s="184"/>
      <c r="O513" s="184"/>
      <c r="P513" s="184"/>
      <c r="Q513" s="184"/>
      <c r="R513" s="184"/>
      <c r="S513" s="184"/>
      <c r="T513" s="185"/>
      <c r="AT513" s="180" t="s">
        <v>299</v>
      </c>
      <c r="AU513" s="180" t="s">
        <v>85</v>
      </c>
      <c r="AV513" s="12" t="s">
        <v>85</v>
      </c>
      <c r="AW513" s="12" t="s">
        <v>39</v>
      </c>
      <c r="AX513" s="12" t="s">
        <v>76</v>
      </c>
      <c r="AY513" s="180" t="s">
        <v>192</v>
      </c>
    </row>
    <row r="514" spans="2:65" s="12" customFormat="1">
      <c r="B514" s="179"/>
      <c r="D514" s="173" t="s">
        <v>299</v>
      </c>
      <c r="E514" s="180" t="s">
        <v>5</v>
      </c>
      <c r="F514" s="181" t="s">
        <v>883</v>
      </c>
      <c r="H514" s="182">
        <v>18.113</v>
      </c>
      <c r="L514" s="179"/>
      <c r="M514" s="183"/>
      <c r="N514" s="184"/>
      <c r="O514" s="184"/>
      <c r="P514" s="184"/>
      <c r="Q514" s="184"/>
      <c r="R514" s="184"/>
      <c r="S514" s="184"/>
      <c r="T514" s="185"/>
      <c r="AT514" s="180" t="s">
        <v>299</v>
      </c>
      <c r="AU514" s="180" t="s">
        <v>85</v>
      </c>
      <c r="AV514" s="12" t="s">
        <v>85</v>
      </c>
      <c r="AW514" s="12" t="s">
        <v>39</v>
      </c>
      <c r="AX514" s="12" t="s">
        <v>76</v>
      </c>
      <c r="AY514" s="180" t="s">
        <v>192</v>
      </c>
    </row>
    <row r="515" spans="2:65" s="13" customFormat="1">
      <c r="B515" s="186"/>
      <c r="D515" s="173" t="s">
        <v>299</v>
      </c>
      <c r="E515" s="187" t="s">
        <v>5</v>
      </c>
      <c r="F515" s="188" t="s">
        <v>301</v>
      </c>
      <c r="H515" s="189">
        <v>28.507999999999999</v>
      </c>
      <c r="L515" s="186"/>
      <c r="M515" s="190"/>
      <c r="N515" s="191"/>
      <c r="O515" s="191"/>
      <c r="P515" s="191"/>
      <c r="Q515" s="191"/>
      <c r="R515" s="191"/>
      <c r="S515" s="191"/>
      <c r="T515" s="192"/>
      <c r="AT515" s="187" t="s">
        <v>299</v>
      </c>
      <c r="AU515" s="187" t="s">
        <v>85</v>
      </c>
      <c r="AV515" s="13" t="s">
        <v>211</v>
      </c>
      <c r="AW515" s="13" t="s">
        <v>39</v>
      </c>
      <c r="AX515" s="13" t="s">
        <v>83</v>
      </c>
      <c r="AY515" s="187" t="s">
        <v>192</v>
      </c>
    </row>
    <row r="516" spans="2:65" s="1" customFormat="1" ht="16.5" customHeight="1">
      <c r="B516" s="161"/>
      <c r="C516" s="162" t="s">
        <v>884</v>
      </c>
      <c r="D516" s="162" t="s">
        <v>195</v>
      </c>
      <c r="E516" s="163" t="s">
        <v>885</v>
      </c>
      <c r="F516" s="164" t="s">
        <v>886</v>
      </c>
      <c r="G516" s="165" t="s">
        <v>355</v>
      </c>
      <c r="H516" s="166">
        <v>833.66300000000001</v>
      </c>
      <c r="I516" s="167"/>
      <c r="J516" s="167">
        <f>ROUND(I516*H516,2)</f>
        <v>0</v>
      </c>
      <c r="K516" s="164" t="s">
        <v>199</v>
      </c>
      <c r="L516" s="40"/>
      <c r="M516" s="168" t="s">
        <v>5</v>
      </c>
      <c r="N516" s="169" t="s">
        <v>47</v>
      </c>
      <c r="O516" s="170">
        <v>3.2000000000000001E-2</v>
      </c>
      <c r="P516" s="170">
        <f>O516*H516</f>
        <v>26.677216000000001</v>
      </c>
      <c r="Q516" s="170">
        <v>1E-4</v>
      </c>
      <c r="R516" s="170">
        <f>Q516*H516</f>
        <v>8.3366300000000004E-2</v>
      </c>
      <c r="S516" s="170">
        <v>0</v>
      </c>
      <c r="T516" s="171">
        <f>S516*H516</f>
        <v>0</v>
      </c>
      <c r="AR516" s="25" t="s">
        <v>367</v>
      </c>
      <c r="AT516" s="25" t="s">
        <v>195</v>
      </c>
      <c r="AU516" s="25" t="s">
        <v>85</v>
      </c>
      <c r="AY516" s="25" t="s">
        <v>192</v>
      </c>
      <c r="BE516" s="172">
        <f>IF(N516="základní",J516,0)</f>
        <v>0</v>
      </c>
      <c r="BF516" s="172">
        <f>IF(N516="snížená",J516,0)</f>
        <v>0</v>
      </c>
      <c r="BG516" s="172">
        <f>IF(N516="zákl. přenesená",J516,0)</f>
        <v>0</v>
      </c>
      <c r="BH516" s="172">
        <f>IF(N516="sníž. přenesená",J516,0)</f>
        <v>0</v>
      </c>
      <c r="BI516" s="172">
        <f>IF(N516="nulová",J516,0)</f>
        <v>0</v>
      </c>
      <c r="BJ516" s="25" t="s">
        <v>83</v>
      </c>
      <c r="BK516" s="172">
        <f>ROUND(I516*H516,2)</f>
        <v>0</v>
      </c>
      <c r="BL516" s="25" t="s">
        <v>367</v>
      </c>
      <c r="BM516" s="25" t="s">
        <v>887</v>
      </c>
    </row>
    <row r="517" spans="2:65" s="14" customFormat="1">
      <c r="B517" s="193"/>
      <c r="D517" s="173" t="s">
        <v>299</v>
      </c>
      <c r="E517" s="194" t="s">
        <v>5</v>
      </c>
      <c r="F517" s="195" t="s">
        <v>311</v>
      </c>
      <c r="H517" s="194" t="s">
        <v>5</v>
      </c>
      <c r="L517" s="193"/>
      <c r="M517" s="196"/>
      <c r="N517" s="197"/>
      <c r="O517" s="197"/>
      <c r="P517" s="197"/>
      <c r="Q517" s="197"/>
      <c r="R517" s="197"/>
      <c r="S517" s="197"/>
      <c r="T517" s="198"/>
      <c r="AT517" s="194" t="s">
        <v>299</v>
      </c>
      <c r="AU517" s="194" t="s">
        <v>85</v>
      </c>
      <c r="AV517" s="14" t="s">
        <v>83</v>
      </c>
      <c r="AW517" s="14" t="s">
        <v>39</v>
      </c>
      <c r="AX517" s="14" t="s">
        <v>76</v>
      </c>
      <c r="AY517" s="194" t="s">
        <v>192</v>
      </c>
    </row>
    <row r="518" spans="2:65" s="12" customFormat="1">
      <c r="B518" s="179"/>
      <c r="D518" s="173" t="s">
        <v>299</v>
      </c>
      <c r="E518" s="180" t="s">
        <v>5</v>
      </c>
      <c r="F518" s="181" t="s">
        <v>888</v>
      </c>
      <c r="H518" s="182">
        <v>833.66300000000001</v>
      </c>
      <c r="L518" s="179"/>
      <c r="M518" s="183"/>
      <c r="N518" s="184"/>
      <c r="O518" s="184"/>
      <c r="P518" s="184"/>
      <c r="Q518" s="184"/>
      <c r="R518" s="184"/>
      <c r="S518" s="184"/>
      <c r="T518" s="185"/>
      <c r="AT518" s="180" t="s">
        <v>299</v>
      </c>
      <c r="AU518" s="180" t="s">
        <v>85</v>
      </c>
      <c r="AV518" s="12" t="s">
        <v>85</v>
      </c>
      <c r="AW518" s="12" t="s">
        <v>39</v>
      </c>
      <c r="AX518" s="12" t="s">
        <v>76</v>
      </c>
      <c r="AY518" s="180" t="s">
        <v>192</v>
      </c>
    </row>
    <row r="519" spans="2:65" s="13" customFormat="1">
      <c r="B519" s="186"/>
      <c r="D519" s="173" t="s">
        <v>299</v>
      </c>
      <c r="E519" s="187" t="s">
        <v>5</v>
      </c>
      <c r="F519" s="188" t="s">
        <v>301</v>
      </c>
      <c r="H519" s="189">
        <v>833.66300000000001</v>
      </c>
      <c r="L519" s="186"/>
      <c r="M519" s="190"/>
      <c r="N519" s="191"/>
      <c r="O519" s="191"/>
      <c r="P519" s="191"/>
      <c r="Q519" s="191"/>
      <c r="R519" s="191"/>
      <c r="S519" s="191"/>
      <c r="T519" s="192"/>
      <c r="AT519" s="187" t="s">
        <v>299</v>
      </c>
      <c r="AU519" s="187" t="s">
        <v>85</v>
      </c>
      <c r="AV519" s="13" t="s">
        <v>211</v>
      </c>
      <c r="AW519" s="13" t="s">
        <v>39</v>
      </c>
      <c r="AX519" s="13" t="s">
        <v>83</v>
      </c>
      <c r="AY519" s="187" t="s">
        <v>192</v>
      </c>
    </row>
    <row r="520" spans="2:65" s="1" customFormat="1" ht="16.5" customHeight="1">
      <c r="B520" s="161"/>
      <c r="C520" s="162" t="s">
        <v>889</v>
      </c>
      <c r="D520" s="162" t="s">
        <v>195</v>
      </c>
      <c r="E520" s="163" t="s">
        <v>890</v>
      </c>
      <c r="F520" s="164" t="s">
        <v>891</v>
      </c>
      <c r="G520" s="165" t="s">
        <v>355</v>
      </c>
      <c r="H520" s="166">
        <v>833.66300000000001</v>
      </c>
      <c r="I520" s="167"/>
      <c r="J520" s="167">
        <f>ROUND(I520*H520,2)</f>
        <v>0</v>
      </c>
      <c r="K520" s="164" t="s">
        <v>199</v>
      </c>
      <c r="L520" s="40"/>
      <c r="M520" s="168" t="s">
        <v>5</v>
      </c>
      <c r="N520" s="169" t="s">
        <v>47</v>
      </c>
      <c r="O520" s="170">
        <v>7.4999999999999997E-2</v>
      </c>
      <c r="P520" s="170">
        <f>O520*H520</f>
        <v>62.524724999999997</v>
      </c>
      <c r="Q520" s="170">
        <v>1E-4</v>
      </c>
      <c r="R520" s="170">
        <f>Q520*H520</f>
        <v>8.3366300000000004E-2</v>
      </c>
      <c r="S520" s="170">
        <v>0</v>
      </c>
      <c r="T520" s="171">
        <f>S520*H520</f>
        <v>0</v>
      </c>
      <c r="AR520" s="25" t="s">
        <v>367</v>
      </c>
      <c r="AT520" s="25" t="s">
        <v>195</v>
      </c>
      <c r="AU520" s="25" t="s">
        <v>85</v>
      </c>
      <c r="AY520" s="25" t="s">
        <v>192</v>
      </c>
      <c r="BE520" s="172">
        <f>IF(N520="základní",J520,0)</f>
        <v>0</v>
      </c>
      <c r="BF520" s="172">
        <f>IF(N520="snížená",J520,0)</f>
        <v>0</v>
      </c>
      <c r="BG520" s="172">
        <f>IF(N520="zákl. přenesená",J520,0)</f>
        <v>0</v>
      </c>
      <c r="BH520" s="172">
        <f>IF(N520="sníž. přenesená",J520,0)</f>
        <v>0</v>
      </c>
      <c r="BI520" s="172">
        <f>IF(N520="nulová",J520,0)</f>
        <v>0</v>
      </c>
      <c r="BJ520" s="25" t="s">
        <v>83</v>
      </c>
      <c r="BK520" s="172">
        <f>ROUND(I520*H520,2)</f>
        <v>0</v>
      </c>
      <c r="BL520" s="25" t="s">
        <v>367</v>
      </c>
      <c r="BM520" s="25" t="s">
        <v>892</v>
      </c>
    </row>
    <row r="521" spans="2:65" s="1" customFormat="1" ht="25.5" customHeight="1">
      <c r="B521" s="161"/>
      <c r="C521" s="162" t="s">
        <v>893</v>
      </c>
      <c r="D521" s="162" t="s">
        <v>195</v>
      </c>
      <c r="E521" s="163" t="s">
        <v>894</v>
      </c>
      <c r="F521" s="164" t="s">
        <v>895</v>
      </c>
      <c r="G521" s="165" t="s">
        <v>355</v>
      </c>
      <c r="H521" s="166">
        <v>159.22999999999999</v>
      </c>
      <c r="I521" s="167"/>
      <c r="J521" s="167">
        <f>ROUND(I521*H521,2)</f>
        <v>0</v>
      </c>
      <c r="K521" s="164" t="s">
        <v>199</v>
      </c>
      <c r="L521" s="40"/>
      <c r="M521" s="168" t="s">
        <v>5</v>
      </c>
      <c r="N521" s="169" t="s">
        <v>47</v>
      </c>
      <c r="O521" s="170">
        <v>1.1819999999999999</v>
      </c>
      <c r="P521" s="170">
        <f>O521*H521</f>
        <v>188.20985999999999</v>
      </c>
      <c r="Q521" s="170">
        <v>2.0379999999999999E-2</v>
      </c>
      <c r="R521" s="170">
        <f>Q521*H521</f>
        <v>3.2451073999999998</v>
      </c>
      <c r="S521" s="170">
        <v>0</v>
      </c>
      <c r="T521" s="171">
        <f>S521*H521</f>
        <v>0</v>
      </c>
      <c r="AR521" s="25" t="s">
        <v>367</v>
      </c>
      <c r="AT521" s="25" t="s">
        <v>195</v>
      </c>
      <c r="AU521" s="25" t="s">
        <v>85</v>
      </c>
      <c r="AY521" s="25" t="s">
        <v>192</v>
      </c>
      <c r="BE521" s="172">
        <f>IF(N521="základní",J521,0)</f>
        <v>0</v>
      </c>
      <c r="BF521" s="172">
        <f>IF(N521="snížená",J521,0)</f>
        <v>0</v>
      </c>
      <c r="BG521" s="172">
        <f>IF(N521="zákl. přenesená",J521,0)</f>
        <v>0</v>
      </c>
      <c r="BH521" s="172">
        <f>IF(N521="sníž. přenesená",J521,0)</f>
        <v>0</v>
      </c>
      <c r="BI521" s="172">
        <f>IF(N521="nulová",J521,0)</f>
        <v>0</v>
      </c>
      <c r="BJ521" s="25" t="s">
        <v>83</v>
      </c>
      <c r="BK521" s="172">
        <f>ROUND(I521*H521,2)</f>
        <v>0</v>
      </c>
      <c r="BL521" s="25" t="s">
        <v>367</v>
      </c>
      <c r="BM521" s="25" t="s">
        <v>896</v>
      </c>
    </row>
    <row r="522" spans="2:65" s="14" customFormat="1">
      <c r="B522" s="193"/>
      <c r="D522" s="173" t="s">
        <v>299</v>
      </c>
      <c r="E522" s="194" t="s">
        <v>5</v>
      </c>
      <c r="F522" s="195" t="s">
        <v>311</v>
      </c>
      <c r="H522" s="194" t="s">
        <v>5</v>
      </c>
      <c r="L522" s="193"/>
      <c r="M522" s="196"/>
      <c r="N522" s="197"/>
      <c r="O522" s="197"/>
      <c r="P522" s="197"/>
      <c r="Q522" s="197"/>
      <c r="R522" s="197"/>
      <c r="S522" s="197"/>
      <c r="T522" s="198"/>
      <c r="AT522" s="194" t="s">
        <v>299</v>
      </c>
      <c r="AU522" s="194" t="s">
        <v>85</v>
      </c>
      <c r="AV522" s="14" t="s">
        <v>83</v>
      </c>
      <c r="AW522" s="14" t="s">
        <v>39</v>
      </c>
      <c r="AX522" s="14" t="s">
        <v>76</v>
      </c>
      <c r="AY522" s="194" t="s">
        <v>192</v>
      </c>
    </row>
    <row r="523" spans="2:65" s="12" customFormat="1">
      <c r="B523" s="179"/>
      <c r="D523" s="173" t="s">
        <v>299</v>
      </c>
      <c r="E523" s="180" t="s">
        <v>5</v>
      </c>
      <c r="F523" s="181" t="s">
        <v>897</v>
      </c>
      <c r="H523" s="182">
        <v>159.22999999999999</v>
      </c>
      <c r="L523" s="179"/>
      <c r="M523" s="183"/>
      <c r="N523" s="184"/>
      <c r="O523" s="184"/>
      <c r="P523" s="184"/>
      <c r="Q523" s="184"/>
      <c r="R523" s="184"/>
      <c r="S523" s="184"/>
      <c r="T523" s="185"/>
      <c r="AT523" s="180" t="s">
        <v>299</v>
      </c>
      <c r="AU523" s="180" t="s">
        <v>85</v>
      </c>
      <c r="AV523" s="12" t="s">
        <v>85</v>
      </c>
      <c r="AW523" s="12" t="s">
        <v>39</v>
      </c>
      <c r="AX523" s="12" t="s">
        <v>76</v>
      </c>
      <c r="AY523" s="180" t="s">
        <v>192</v>
      </c>
    </row>
    <row r="524" spans="2:65" s="13" customFormat="1">
      <c r="B524" s="186"/>
      <c r="D524" s="173" t="s">
        <v>299</v>
      </c>
      <c r="E524" s="187" t="s">
        <v>5</v>
      </c>
      <c r="F524" s="188" t="s">
        <v>301</v>
      </c>
      <c r="H524" s="189">
        <v>159.22999999999999</v>
      </c>
      <c r="L524" s="186"/>
      <c r="M524" s="190"/>
      <c r="N524" s="191"/>
      <c r="O524" s="191"/>
      <c r="P524" s="191"/>
      <c r="Q524" s="191"/>
      <c r="R524" s="191"/>
      <c r="S524" s="191"/>
      <c r="T524" s="192"/>
      <c r="AT524" s="187" t="s">
        <v>299</v>
      </c>
      <c r="AU524" s="187" t="s">
        <v>85</v>
      </c>
      <c r="AV524" s="13" t="s">
        <v>211</v>
      </c>
      <c r="AW524" s="13" t="s">
        <v>39</v>
      </c>
      <c r="AX524" s="13" t="s">
        <v>83</v>
      </c>
      <c r="AY524" s="187" t="s">
        <v>192</v>
      </c>
    </row>
    <row r="525" spans="2:65" s="1" customFormat="1" ht="25.5" customHeight="1">
      <c r="B525" s="161"/>
      <c r="C525" s="162" t="s">
        <v>898</v>
      </c>
      <c r="D525" s="162" t="s">
        <v>195</v>
      </c>
      <c r="E525" s="163" t="s">
        <v>899</v>
      </c>
      <c r="F525" s="164" t="s">
        <v>900</v>
      </c>
      <c r="G525" s="165" t="s">
        <v>355</v>
      </c>
      <c r="H525" s="166">
        <v>247.93</v>
      </c>
      <c r="I525" s="167"/>
      <c r="J525" s="167">
        <f>ROUND(I525*H525,2)</f>
        <v>0</v>
      </c>
      <c r="K525" s="164" t="s">
        <v>199</v>
      </c>
      <c r="L525" s="40"/>
      <c r="M525" s="168" t="s">
        <v>5</v>
      </c>
      <c r="N525" s="169" t="s">
        <v>47</v>
      </c>
      <c r="O525" s="170">
        <v>1.32</v>
      </c>
      <c r="P525" s="170">
        <f>O525*H525</f>
        <v>327.26760000000002</v>
      </c>
      <c r="Q525" s="170">
        <v>2.9610000000000001E-2</v>
      </c>
      <c r="R525" s="170">
        <f>Q525*H525</f>
        <v>7.3412073000000007</v>
      </c>
      <c r="S525" s="170">
        <v>0</v>
      </c>
      <c r="T525" s="171">
        <f>S525*H525</f>
        <v>0</v>
      </c>
      <c r="AR525" s="25" t="s">
        <v>367</v>
      </c>
      <c r="AT525" s="25" t="s">
        <v>195</v>
      </c>
      <c r="AU525" s="25" t="s">
        <v>85</v>
      </c>
      <c r="AY525" s="25" t="s">
        <v>192</v>
      </c>
      <c r="BE525" s="172">
        <f>IF(N525="základní",J525,0)</f>
        <v>0</v>
      </c>
      <c r="BF525" s="172">
        <f>IF(N525="snížená",J525,0)</f>
        <v>0</v>
      </c>
      <c r="BG525" s="172">
        <f>IF(N525="zákl. přenesená",J525,0)</f>
        <v>0</v>
      </c>
      <c r="BH525" s="172">
        <f>IF(N525="sníž. přenesená",J525,0)</f>
        <v>0</v>
      </c>
      <c r="BI525" s="172">
        <f>IF(N525="nulová",J525,0)</f>
        <v>0</v>
      </c>
      <c r="BJ525" s="25" t="s">
        <v>83</v>
      </c>
      <c r="BK525" s="172">
        <f>ROUND(I525*H525,2)</f>
        <v>0</v>
      </c>
      <c r="BL525" s="25" t="s">
        <v>367</v>
      </c>
      <c r="BM525" s="25" t="s">
        <v>901</v>
      </c>
    </row>
    <row r="526" spans="2:65" s="14" customFormat="1">
      <c r="B526" s="193"/>
      <c r="D526" s="173" t="s">
        <v>299</v>
      </c>
      <c r="E526" s="194" t="s">
        <v>5</v>
      </c>
      <c r="F526" s="195" t="s">
        <v>311</v>
      </c>
      <c r="H526" s="194" t="s">
        <v>5</v>
      </c>
      <c r="L526" s="193"/>
      <c r="M526" s="196"/>
      <c r="N526" s="197"/>
      <c r="O526" s="197"/>
      <c r="P526" s="197"/>
      <c r="Q526" s="197"/>
      <c r="R526" s="197"/>
      <c r="S526" s="197"/>
      <c r="T526" s="198"/>
      <c r="AT526" s="194" t="s">
        <v>299</v>
      </c>
      <c r="AU526" s="194" t="s">
        <v>85</v>
      </c>
      <c r="AV526" s="14" t="s">
        <v>83</v>
      </c>
      <c r="AW526" s="14" t="s">
        <v>39</v>
      </c>
      <c r="AX526" s="14" t="s">
        <v>76</v>
      </c>
      <c r="AY526" s="194" t="s">
        <v>192</v>
      </c>
    </row>
    <row r="527" spans="2:65" s="12" customFormat="1">
      <c r="B527" s="179"/>
      <c r="D527" s="173" t="s">
        <v>299</v>
      </c>
      <c r="E527" s="180" t="s">
        <v>5</v>
      </c>
      <c r="F527" s="181" t="s">
        <v>902</v>
      </c>
      <c r="H527" s="182">
        <v>36.29</v>
      </c>
      <c r="L527" s="179"/>
      <c r="M527" s="183"/>
      <c r="N527" s="184"/>
      <c r="O527" s="184"/>
      <c r="P527" s="184"/>
      <c r="Q527" s="184"/>
      <c r="R527" s="184"/>
      <c r="S527" s="184"/>
      <c r="T527" s="185"/>
      <c r="AT527" s="180" t="s">
        <v>299</v>
      </c>
      <c r="AU527" s="180" t="s">
        <v>85</v>
      </c>
      <c r="AV527" s="12" t="s">
        <v>85</v>
      </c>
      <c r="AW527" s="12" t="s">
        <v>39</v>
      </c>
      <c r="AX527" s="12" t="s">
        <v>76</v>
      </c>
      <c r="AY527" s="180" t="s">
        <v>192</v>
      </c>
    </row>
    <row r="528" spans="2:65" s="12" customFormat="1">
      <c r="B528" s="179"/>
      <c r="D528" s="173" t="s">
        <v>299</v>
      </c>
      <c r="E528" s="180" t="s">
        <v>5</v>
      </c>
      <c r="F528" s="181" t="s">
        <v>903</v>
      </c>
      <c r="H528" s="182">
        <v>173.79</v>
      </c>
      <c r="L528" s="179"/>
      <c r="M528" s="183"/>
      <c r="N528" s="184"/>
      <c r="O528" s="184"/>
      <c r="P528" s="184"/>
      <c r="Q528" s="184"/>
      <c r="R528" s="184"/>
      <c r="S528" s="184"/>
      <c r="T528" s="185"/>
      <c r="AT528" s="180" t="s">
        <v>299</v>
      </c>
      <c r="AU528" s="180" t="s">
        <v>85</v>
      </c>
      <c r="AV528" s="12" t="s">
        <v>85</v>
      </c>
      <c r="AW528" s="12" t="s">
        <v>39</v>
      </c>
      <c r="AX528" s="12" t="s">
        <v>76</v>
      </c>
      <c r="AY528" s="180" t="s">
        <v>192</v>
      </c>
    </row>
    <row r="529" spans="2:65" s="12" customFormat="1">
      <c r="B529" s="179"/>
      <c r="D529" s="173" t="s">
        <v>299</v>
      </c>
      <c r="E529" s="180" t="s">
        <v>5</v>
      </c>
      <c r="F529" s="181" t="s">
        <v>904</v>
      </c>
      <c r="H529" s="182">
        <v>37.85</v>
      </c>
      <c r="L529" s="179"/>
      <c r="M529" s="183"/>
      <c r="N529" s="184"/>
      <c r="O529" s="184"/>
      <c r="P529" s="184"/>
      <c r="Q529" s="184"/>
      <c r="R529" s="184"/>
      <c r="S529" s="184"/>
      <c r="T529" s="185"/>
      <c r="AT529" s="180" t="s">
        <v>299</v>
      </c>
      <c r="AU529" s="180" t="s">
        <v>85</v>
      </c>
      <c r="AV529" s="12" t="s">
        <v>85</v>
      </c>
      <c r="AW529" s="12" t="s">
        <v>39</v>
      </c>
      <c r="AX529" s="12" t="s">
        <v>76</v>
      </c>
      <c r="AY529" s="180" t="s">
        <v>192</v>
      </c>
    </row>
    <row r="530" spans="2:65" s="13" customFormat="1">
      <c r="B530" s="186"/>
      <c r="D530" s="173" t="s">
        <v>299</v>
      </c>
      <c r="E530" s="187" t="s">
        <v>5</v>
      </c>
      <c r="F530" s="188" t="s">
        <v>301</v>
      </c>
      <c r="H530" s="189">
        <v>247.93</v>
      </c>
      <c r="L530" s="186"/>
      <c r="M530" s="190"/>
      <c r="N530" s="191"/>
      <c r="O530" s="191"/>
      <c r="P530" s="191"/>
      <c r="Q530" s="191"/>
      <c r="R530" s="191"/>
      <c r="S530" s="191"/>
      <c r="T530" s="192"/>
      <c r="AT530" s="187" t="s">
        <v>299</v>
      </c>
      <c r="AU530" s="187" t="s">
        <v>85</v>
      </c>
      <c r="AV530" s="13" t="s">
        <v>211</v>
      </c>
      <c r="AW530" s="13" t="s">
        <v>39</v>
      </c>
      <c r="AX530" s="13" t="s">
        <v>83</v>
      </c>
      <c r="AY530" s="187" t="s">
        <v>192</v>
      </c>
    </row>
    <row r="531" spans="2:65" s="1" customFormat="1" ht="25.5" customHeight="1">
      <c r="B531" s="161"/>
      <c r="C531" s="162" t="s">
        <v>905</v>
      </c>
      <c r="D531" s="162" t="s">
        <v>195</v>
      </c>
      <c r="E531" s="163" t="s">
        <v>906</v>
      </c>
      <c r="F531" s="164" t="s">
        <v>907</v>
      </c>
      <c r="G531" s="165" t="s">
        <v>355</v>
      </c>
      <c r="H531" s="166">
        <v>92.68</v>
      </c>
      <c r="I531" s="167"/>
      <c r="J531" s="167">
        <f>ROUND(I531*H531,2)</f>
        <v>0</v>
      </c>
      <c r="K531" s="164" t="s">
        <v>199</v>
      </c>
      <c r="L531" s="40"/>
      <c r="M531" s="168" t="s">
        <v>5</v>
      </c>
      <c r="N531" s="169" t="s">
        <v>47</v>
      </c>
      <c r="O531" s="170">
        <v>1.38</v>
      </c>
      <c r="P531" s="170">
        <f>O531*H531</f>
        <v>127.8984</v>
      </c>
      <c r="Q531" s="170">
        <v>3.7039999999999997E-2</v>
      </c>
      <c r="R531" s="170">
        <f>Q531*H531</f>
        <v>3.4328672</v>
      </c>
      <c r="S531" s="170">
        <v>0</v>
      </c>
      <c r="T531" s="171">
        <f>S531*H531</f>
        <v>0</v>
      </c>
      <c r="AR531" s="25" t="s">
        <v>367</v>
      </c>
      <c r="AT531" s="25" t="s">
        <v>195</v>
      </c>
      <c r="AU531" s="25" t="s">
        <v>85</v>
      </c>
      <c r="AY531" s="25" t="s">
        <v>192</v>
      </c>
      <c r="BE531" s="172">
        <f>IF(N531="základní",J531,0)</f>
        <v>0</v>
      </c>
      <c r="BF531" s="172">
        <f>IF(N531="snížená",J531,0)</f>
        <v>0</v>
      </c>
      <c r="BG531" s="172">
        <f>IF(N531="zákl. přenesená",J531,0)</f>
        <v>0</v>
      </c>
      <c r="BH531" s="172">
        <f>IF(N531="sníž. přenesená",J531,0)</f>
        <v>0</v>
      </c>
      <c r="BI531" s="172">
        <f>IF(N531="nulová",J531,0)</f>
        <v>0</v>
      </c>
      <c r="BJ531" s="25" t="s">
        <v>83</v>
      </c>
      <c r="BK531" s="172">
        <f>ROUND(I531*H531,2)</f>
        <v>0</v>
      </c>
      <c r="BL531" s="25" t="s">
        <v>367</v>
      </c>
      <c r="BM531" s="25" t="s">
        <v>908</v>
      </c>
    </row>
    <row r="532" spans="2:65" s="14" customFormat="1">
      <c r="B532" s="193"/>
      <c r="D532" s="173" t="s">
        <v>299</v>
      </c>
      <c r="E532" s="194" t="s">
        <v>5</v>
      </c>
      <c r="F532" s="195" t="s">
        <v>311</v>
      </c>
      <c r="H532" s="194" t="s">
        <v>5</v>
      </c>
      <c r="L532" s="193"/>
      <c r="M532" s="196"/>
      <c r="N532" s="197"/>
      <c r="O532" s="197"/>
      <c r="P532" s="197"/>
      <c r="Q532" s="197"/>
      <c r="R532" s="197"/>
      <c r="S532" s="197"/>
      <c r="T532" s="198"/>
      <c r="AT532" s="194" t="s">
        <v>299</v>
      </c>
      <c r="AU532" s="194" t="s">
        <v>85</v>
      </c>
      <c r="AV532" s="14" t="s">
        <v>83</v>
      </c>
      <c r="AW532" s="14" t="s">
        <v>39</v>
      </c>
      <c r="AX532" s="14" t="s">
        <v>76</v>
      </c>
      <c r="AY532" s="194" t="s">
        <v>192</v>
      </c>
    </row>
    <row r="533" spans="2:65" s="12" customFormat="1">
      <c r="B533" s="179"/>
      <c r="D533" s="173" t="s">
        <v>299</v>
      </c>
      <c r="E533" s="180" t="s">
        <v>5</v>
      </c>
      <c r="F533" s="181" t="s">
        <v>909</v>
      </c>
      <c r="H533" s="182">
        <v>92.68</v>
      </c>
      <c r="L533" s="179"/>
      <c r="M533" s="183"/>
      <c r="N533" s="184"/>
      <c r="O533" s="184"/>
      <c r="P533" s="184"/>
      <c r="Q533" s="184"/>
      <c r="R533" s="184"/>
      <c r="S533" s="184"/>
      <c r="T533" s="185"/>
      <c r="AT533" s="180" t="s">
        <v>299</v>
      </c>
      <c r="AU533" s="180" t="s">
        <v>85</v>
      </c>
      <c r="AV533" s="12" t="s">
        <v>85</v>
      </c>
      <c r="AW533" s="12" t="s">
        <v>39</v>
      </c>
      <c r="AX533" s="12" t="s">
        <v>76</v>
      </c>
      <c r="AY533" s="180" t="s">
        <v>192</v>
      </c>
    </row>
    <row r="534" spans="2:65" s="13" customFormat="1">
      <c r="B534" s="186"/>
      <c r="D534" s="173" t="s">
        <v>299</v>
      </c>
      <c r="E534" s="187" t="s">
        <v>5</v>
      </c>
      <c r="F534" s="188" t="s">
        <v>301</v>
      </c>
      <c r="H534" s="189">
        <v>92.68</v>
      </c>
      <c r="L534" s="186"/>
      <c r="M534" s="190"/>
      <c r="N534" s="191"/>
      <c r="O534" s="191"/>
      <c r="P534" s="191"/>
      <c r="Q534" s="191"/>
      <c r="R534" s="191"/>
      <c r="S534" s="191"/>
      <c r="T534" s="192"/>
      <c r="AT534" s="187" t="s">
        <v>299</v>
      </c>
      <c r="AU534" s="187" t="s">
        <v>85</v>
      </c>
      <c r="AV534" s="13" t="s">
        <v>211</v>
      </c>
      <c r="AW534" s="13" t="s">
        <v>39</v>
      </c>
      <c r="AX534" s="13" t="s">
        <v>83</v>
      </c>
      <c r="AY534" s="187" t="s">
        <v>192</v>
      </c>
    </row>
    <row r="535" spans="2:65" s="1" customFormat="1" ht="25.5" customHeight="1">
      <c r="B535" s="161"/>
      <c r="C535" s="162" t="s">
        <v>910</v>
      </c>
      <c r="D535" s="162" t="s">
        <v>195</v>
      </c>
      <c r="E535" s="163" t="s">
        <v>911</v>
      </c>
      <c r="F535" s="164" t="s">
        <v>912</v>
      </c>
      <c r="G535" s="165" t="s">
        <v>355</v>
      </c>
      <c r="H535" s="166">
        <v>16.86</v>
      </c>
      <c r="I535" s="167"/>
      <c r="J535" s="167">
        <f>ROUND(I535*H535,2)</f>
        <v>0</v>
      </c>
      <c r="K535" s="164" t="s">
        <v>199</v>
      </c>
      <c r="L535" s="40"/>
      <c r="M535" s="168" t="s">
        <v>5</v>
      </c>
      <c r="N535" s="169" t="s">
        <v>47</v>
      </c>
      <c r="O535" s="170">
        <v>1.0469999999999999</v>
      </c>
      <c r="P535" s="170">
        <f>O535*H535</f>
        <v>17.652419999999999</v>
      </c>
      <c r="Q535" s="170">
        <v>1.4149999999999999E-2</v>
      </c>
      <c r="R535" s="170">
        <f>Q535*H535</f>
        <v>0.23856899999999998</v>
      </c>
      <c r="S535" s="170">
        <v>0</v>
      </c>
      <c r="T535" s="171">
        <f>S535*H535</f>
        <v>0</v>
      </c>
      <c r="AR535" s="25" t="s">
        <v>367</v>
      </c>
      <c r="AT535" s="25" t="s">
        <v>195</v>
      </c>
      <c r="AU535" s="25" t="s">
        <v>85</v>
      </c>
      <c r="AY535" s="25" t="s">
        <v>192</v>
      </c>
      <c r="BE535" s="172">
        <f>IF(N535="základní",J535,0)</f>
        <v>0</v>
      </c>
      <c r="BF535" s="172">
        <f>IF(N535="snížená",J535,0)</f>
        <v>0</v>
      </c>
      <c r="BG535" s="172">
        <f>IF(N535="zákl. přenesená",J535,0)</f>
        <v>0</v>
      </c>
      <c r="BH535" s="172">
        <f>IF(N535="sníž. přenesená",J535,0)</f>
        <v>0</v>
      </c>
      <c r="BI535" s="172">
        <f>IF(N535="nulová",J535,0)</f>
        <v>0</v>
      </c>
      <c r="BJ535" s="25" t="s">
        <v>83</v>
      </c>
      <c r="BK535" s="172">
        <f>ROUND(I535*H535,2)</f>
        <v>0</v>
      </c>
      <c r="BL535" s="25" t="s">
        <v>367</v>
      </c>
      <c r="BM535" s="25" t="s">
        <v>913</v>
      </c>
    </row>
    <row r="536" spans="2:65" s="14" customFormat="1">
      <c r="B536" s="193"/>
      <c r="D536" s="173" t="s">
        <v>299</v>
      </c>
      <c r="E536" s="194" t="s">
        <v>5</v>
      </c>
      <c r="F536" s="195" t="s">
        <v>311</v>
      </c>
      <c r="H536" s="194" t="s">
        <v>5</v>
      </c>
      <c r="L536" s="193"/>
      <c r="M536" s="196"/>
      <c r="N536" s="197"/>
      <c r="O536" s="197"/>
      <c r="P536" s="197"/>
      <c r="Q536" s="197"/>
      <c r="R536" s="197"/>
      <c r="S536" s="197"/>
      <c r="T536" s="198"/>
      <c r="AT536" s="194" t="s">
        <v>299</v>
      </c>
      <c r="AU536" s="194" t="s">
        <v>85</v>
      </c>
      <c r="AV536" s="14" t="s">
        <v>83</v>
      </c>
      <c r="AW536" s="14" t="s">
        <v>39</v>
      </c>
      <c r="AX536" s="14" t="s">
        <v>76</v>
      </c>
      <c r="AY536" s="194" t="s">
        <v>192</v>
      </c>
    </row>
    <row r="537" spans="2:65" s="12" customFormat="1">
      <c r="B537" s="179"/>
      <c r="D537" s="173" t="s">
        <v>299</v>
      </c>
      <c r="E537" s="180" t="s">
        <v>5</v>
      </c>
      <c r="F537" s="181" t="s">
        <v>914</v>
      </c>
      <c r="H537" s="182">
        <v>16.86</v>
      </c>
      <c r="L537" s="179"/>
      <c r="M537" s="183"/>
      <c r="N537" s="184"/>
      <c r="O537" s="184"/>
      <c r="P537" s="184"/>
      <c r="Q537" s="184"/>
      <c r="R537" s="184"/>
      <c r="S537" s="184"/>
      <c r="T537" s="185"/>
      <c r="AT537" s="180" t="s">
        <v>299</v>
      </c>
      <c r="AU537" s="180" t="s">
        <v>85</v>
      </c>
      <c r="AV537" s="12" t="s">
        <v>85</v>
      </c>
      <c r="AW537" s="12" t="s">
        <v>39</v>
      </c>
      <c r="AX537" s="12" t="s">
        <v>76</v>
      </c>
      <c r="AY537" s="180" t="s">
        <v>192</v>
      </c>
    </row>
    <row r="538" spans="2:65" s="13" customFormat="1">
      <c r="B538" s="186"/>
      <c r="D538" s="173" t="s">
        <v>299</v>
      </c>
      <c r="E538" s="187" t="s">
        <v>5</v>
      </c>
      <c r="F538" s="188" t="s">
        <v>301</v>
      </c>
      <c r="H538" s="189">
        <v>16.86</v>
      </c>
      <c r="L538" s="186"/>
      <c r="M538" s="190"/>
      <c r="N538" s="191"/>
      <c r="O538" s="191"/>
      <c r="P538" s="191"/>
      <c r="Q538" s="191"/>
      <c r="R538" s="191"/>
      <c r="S538" s="191"/>
      <c r="T538" s="192"/>
      <c r="AT538" s="187" t="s">
        <v>299</v>
      </c>
      <c r="AU538" s="187" t="s">
        <v>85</v>
      </c>
      <c r="AV538" s="13" t="s">
        <v>211</v>
      </c>
      <c r="AW538" s="13" t="s">
        <v>39</v>
      </c>
      <c r="AX538" s="13" t="s">
        <v>83</v>
      </c>
      <c r="AY538" s="187" t="s">
        <v>192</v>
      </c>
    </row>
    <row r="539" spans="2:65" s="1" customFormat="1" ht="25.5" customHeight="1">
      <c r="B539" s="161"/>
      <c r="C539" s="162" t="s">
        <v>915</v>
      </c>
      <c r="D539" s="162" t="s">
        <v>195</v>
      </c>
      <c r="E539" s="163" t="s">
        <v>916</v>
      </c>
      <c r="F539" s="164" t="s">
        <v>917</v>
      </c>
      <c r="G539" s="165" t="s">
        <v>355</v>
      </c>
      <c r="H539" s="166">
        <v>55.2</v>
      </c>
      <c r="I539" s="167"/>
      <c r="J539" s="167">
        <f>ROUND(I539*H539,2)</f>
        <v>0</v>
      </c>
      <c r="K539" s="164" t="s">
        <v>199</v>
      </c>
      <c r="L539" s="40"/>
      <c r="M539" s="168" t="s">
        <v>5</v>
      </c>
      <c r="N539" s="169" t="s">
        <v>47</v>
      </c>
      <c r="O539" s="170">
        <v>1.32</v>
      </c>
      <c r="P539" s="170">
        <f>O539*H539</f>
        <v>72.864000000000004</v>
      </c>
      <c r="Q539" s="170">
        <v>2.9610000000000001E-2</v>
      </c>
      <c r="R539" s="170">
        <f>Q539*H539</f>
        <v>1.6344720000000001</v>
      </c>
      <c r="S539" s="170">
        <v>0</v>
      </c>
      <c r="T539" s="171">
        <f>S539*H539</f>
        <v>0</v>
      </c>
      <c r="AR539" s="25" t="s">
        <v>367</v>
      </c>
      <c r="AT539" s="25" t="s">
        <v>195</v>
      </c>
      <c r="AU539" s="25" t="s">
        <v>85</v>
      </c>
      <c r="AY539" s="25" t="s">
        <v>192</v>
      </c>
      <c r="BE539" s="172">
        <f>IF(N539="základní",J539,0)</f>
        <v>0</v>
      </c>
      <c r="BF539" s="172">
        <f>IF(N539="snížená",J539,0)</f>
        <v>0</v>
      </c>
      <c r="BG539" s="172">
        <f>IF(N539="zákl. přenesená",J539,0)</f>
        <v>0</v>
      </c>
      <c r="BH539" s="172">
        <f>IF(N539="sníž. přenesená",J539,0)</f>
        <v>0</v>
      </c>
      <c r="BI539" s="172">
        <f>IF(N539="nulová",J539,0)</f>
        <v>0</v>
      </c>
      <c r="BJ539" s="25" t="s">
        <v>83</v>
      </c>
      <c r="BK539" s="172">
        <f>ROUND(I539*H539,2)</f>
        <v>0</v>
      </c>
      <c r="BL539" s="25" t="s">
        <v>367</v>
      </c>
      <c r="BM539" s="25" t="s">
        <v>918</v>
      </c>
    </row>
    <row r="540" spans="2:65" s="14" customFormat="1">
      <c r="B540" s="193"/>
      <c r="D540" s="173" t="s">
        <v>299</v>
      </c>
      <c r="E540" s="194" t="s">
        <v>5</v>
      </c>
      <c r="F540" s="195" t="s">
        <v>311</v>
      </c>
      <c r="H540" s="194" t="s">
        <v>5</v>
      </c>
      <c r="L540" s="193"/>
      <c r="M540" s="196"/>
      <c r="N540" s="197"/>
      <c r="O540" s="197"/>
      <c r="P540" s="197"/>
      <c r="Q540" s="197"/>
      <c r="R540" s="197"/>
      <c r="S540" s="197"/>
      <c r="T540" s="198"/>
      <c r="AT540" s="194" t="s">
        <v>299</v>
      </c>
      <c r="AU540" s="194" t="s">
        <v>85</v>
      </c>
      <c r="AV540" s="14" t="s">
        <v>83</v>
      </c>
      <c r="AW540" s="14" t="s">
        <v>39</v>
      </c>
      <c r="AX540" s="14" t="s">
        <v>76</v>
      </c>
      <c r="AY540" s="194" t="s">
        <v>192</v>
      </c>
    </row>
    <row r="541" spans="2:65" s="12" customFormat="1">
      <c r="B541" s="179"/>
      <c r="D541" s="173" t="s">
        <v>299</v>
      </c>
      <c r="E541" s="180" t="s">
        <v>5</v>
      </c>
      <c r="F541" s="181" t="s">
        <v>919</v>
      </c>
      <c r="H541" s="182">
        <v>55.2</v>
      </c>
      <c r="L541" s="179"/>
      <c r="M541" s="183"/>
      <c r="N541" s="184"/>
      <c r="O541" s="184"/>
      <c r="P541" s="184"/>
      <c r="Q541" s="184"/>
      <c r="R541" s="184"/>
      <c r="S541" s="184"/>
      <c r="T541" s="185"/>
      <c r="AT541" s="180" t="s">
        <v>299</v>
      </c>
      <c r="AU541" s="180" t="s">
        <v>85</v>
      </c>
      <c r="AV541" s="12" t="s">
        <v>85</v>
      </c>
      <c r="AW541" s="12" t="s">
        <v>39</v>
      </c>
      <c r="AX541" s="12" t="s">
        <v>76</v>
      </c>
      <c r="AY541" s="180" t="s">
        <v>192</v>
      </c>
    </row>
    <row r="542" spans="2:65" s="13" customFormat="1">
      <c r="B542" s="186"/>
      <c r="D542" s="173" t="s">
        <v>299</v>
      </c>
      <c r="E542" s="187" t="s">
        <v>5</v>
      </c>
      <c r="F542" s="188" t="s">
        <v>301</v>
      </c>
      <c r="H542" s="189">
        <v>55.2</v>
      </c>
      <c r="L542" s="186"/>
      <c r="M542" s="190"/>
      <c r="N542" s="191"/>
      <c r="O542" s="191"/>
      <c r="P542" s="191"/>
      <c r="Q542" s="191"/>
      <c r="R542" s="191"/>
      <c r="S542" s="191"/>
      <c r="T542" s="192"/>
      <c r="AT542" s="187" t="s">
        <v>299</v>
      </c>
      <c r="AU542" s="187" t="s">
        <v>85</v>
      </c>
      <c r="AV542" s="13" t="s">
        <v>211</v>
      </c>
      <c r="AW542" s="13" t="s">
        <v>39</v>
      </c>
      <c r="AX542" s="13" t="s">
        <v>83</v>
      </c>
      <c r="AY542" s="187" t="s">
        <v>192</v>
      </c>
    </row>
    <row r="543" spans="2:65" s="1" customFormat="1" ht="16.5" customHeight="1">
      <c r="B543" s="161"/>
      <c r="C543" s="162" t="s">
        <v>920</v>
      </c>
      <c r="D543" s="162" t="s">
        <v>195</v>
      </c>
      <c r="E543" s="163" t="s">
        <v>921</v>
      </c>
      <c r="F543" s="164" t="s">
        <v>922</v>
      </c>
      <c r="G543" s="165" t="s">
        <v>355</v>
      </c>
      <c r="H543" s="166">
        <v>571.9</v>
      </c>
      <c r="I543" s="167"/>
      <c r="J543" s="167">
        <f>ROUND(I543*H543,2)</f>
        <v>0</v>
      </c>
      <c r="K543" s="164" t="s">
        <v>199</v>
      </c>
      <c r="L543" s="40"/>
      <c r="M543" s="168" t="s">
        <v>5</v>
      </c>
      <c r="N543" s="169" t="s">
        <v>47</v>
      </c>
      <c r="O543" s="170">
        <v>0.04</v>
      </c>
      <c r="P543" s="170">
        <f>O543*H543</f>
        <v>22.876000000000001</v>
      </c>
      <c r="Q543" s="170">
        <v>1E-4</v>
      </c>
      <c r="R543" s="170">
        <f>Q543*H543</f>
        <v>5.7189999999999998E-2</v>
      </c>
      <c r="S543" s="170">
        <v>0</v>
      </c>
      <c r="T543" s="171">
        <f>S543*H543</f>
        <v>0</v>
      </c>
      <c r="AR543" s="25" t="s">
        <v>367</v>
      </c>
      <c r="AT543" s="25" t="s">
        <v>195</v>
      </c>
      <c r="AU543" s="25" t="s">
        <v>85</v>
      </c>
      <c r="AY543" s="25" t="s">
        <v>192</v>
      </c>
      <c r="BE543" s="172">
        <f>IF(N543="základní",J543,0)</f>
        <v>0</v>
      </c>
      <c r="BF543" s="172">
        <f>IF(N543="snížená",J543,0)</f>
        <v>0</v>
      </c>
      <c r="BG543" s="172">
        <f>IF(N543="zákl. přenesená",J543,0)</f>
        <v>0</v>
      </c>
      <c r="BH543" s="172">
        <f>IF(N543="sníž. přenesená",J543,0)</f>
        <v>0</v>
      </c>
      <c r="BI543" s="172">
        <f>IF(N543="nulová",J543,0)</f>
        <v>0</v>
      </c>
      <c r="BJ543" s="25" t="s">
        <v>83</v>
      </c>
      <c r="BK543" s="172">
        <f>ROUND(I543*H543,2)</f>
        <v>0</v>
      </c>
      <c r="BL543" s="25" t="s">
        <v>367</v>
      </c>
      <c r="BM543" s="25" t="s">
        <v>923</v>
      </c>
    </row>
    <row r="544" spans="2:65" s="12" customFormat="1">
      <c r="B544" s="179"/>
      <c r="D544" s="173" t="s">
        <v>299</v>
      </c>
      <c r="E544" s="180" t="s">
        <v>5</v>
      </c>
      <c r="F544" s="181" t="s">
        <v>924</v>
      </c>
      <c r="H544" s="182">
        <v>571.9</v>
      </c>
      <c r="L544" s="179"/>
      <c r="M544" s="183"/>
      <c r="N544" s="184"/>
      <c r="O544" s="184"/>
      <c r="P544" s="184"/>
      <c r="Q544" s="184"/>
      <c r="R544" s="184"/>
      <c r="S544" s="184"/>
      <c r="T544" s="185"/>
      <c r="AT544" s="180" t="s">
        <v>299</v>
      </c>
      <c r="AU544" s="180" t="s">
        <v>85</v>
      </c>
      <c r="AV544" s="12" t="s">
        <v>85</v>
      </c>
      <c r="AW544" s="12" t="s">
        <v>39</v>
      </c>
      <c r="AX544" s="12" t="s">
        <v>76</v>
      </c>
      <c r="AY544" s="180" t="s">
        <v>192</v>
      </c>
    </row>
    <row r="545" spans="2:65" s="13" customFormat="1">
      <c r="B545" s="186"/>
      <c r="D545" s="173" t="s">
        <v>299</v>
      </c>
      <c r="E545" s="187" t="s">
        <v>5</v>
      </c>
      <c r="F545" s="188" t="s">
        <v>301</v>
      </c>
      <c r="H545" s="189">
        <v>571.9</v>
      </c>
      <c r="L545" s="186"/>
      <c r="M545" s="190"/>
      <c r="N545" s="191"/>
      <c r="O545" s="191"/>
      <c r="P545" s="191"/>
      <c r="Q545" s="191"/>
      <c r="R545" s="191"/>
      <c r="S545" s="191"/>
      <c r="T545" s="192"/>
      <c r="AT545" s="187" t="s">
        <v>299</v>
      </c>
      <c r="AU545" s="187" t="s">
        <v>85</v>
      </c>
      <c r="AV545" s="13" t="s">
        <v>211</v>
      </c>
      <c r="AW545" s="13" t="s">
        <v>39</v>
      </c>
      <c r="AX545" s="13" t="s">
        <v>83</v>
      </c>
      <c r="AY545" s="187" t="s">
        <v>192</v>
      </c>
    </row>
    <row r="546" spans="2:65" s="1" customFormat="1" ht="16.5" customHeight="1">
      <c r="B546" s="161"/>
      <c r="C546" s="162" t="s">
        <v>925</v>
      </c>
      <c r="D546" s="162" t="s">
        <v>195</v>
      </c>
      <c r="E546" s="163" t="s">
        <v>926</v>
      </c>
      <c r="F546" s="164" t="s">
        <v>927</v>
      </c>
      <c r="G546" s="165" t="s">
        <v>355</v>
      </c>
      <c r="H546" s="166">
        <v>571.9</v>
      </c>
      <c r="I546" s="167"/>
      <c r="J546" s="167">
        <f>ROUND(I546*H546,2)</f>
        <v>0</v>
      </c>
      <c r="K546" s="164" t="s">
        <v>199</v>
      </c>
      <c r="L546" s="40"/>
      <c r="M546" s="168" t="s">
        <v>5</v>
      </c>
      <c r="N546" s="169" t="s">
        <v>47</v>
      </c>
      <c r="O546" s="170">
        <v>6.6000000000000003E-2</v>
      </c>
      <c r="P546" s="170">
        <f>O546*H546</f>
        <v>37.745400000000004</v>
      </c>
      <c r="Q546" s="170">
        <v>0</v>
      </c>
      <c r="R546" s="170">
        <f>Q546*H546</f>
        <v>0</v>
      </c>
      <c r="S546" s="170">
        <v>0</v>
      </c>
      <c r="T546" s="171">
        <f>S546*H546</f>
        <v>0</v>
      </c>
      <c r="AR546" s="25" t="s">
        <v>367</v>
      </c>
      <c r="AT546" s="25" t="s">
        <v>195</v>
      </c>
      <c r="AU546" s="25" t="s">
        <v>85</v>
      </c>
      <c r="AY546" s="25" t="s">
        <v>192</v>
      </c>
      <c r="BE546" s="172">
        <f>IF(N546="základní",J546,0)</f>
        <v>0</v>
      </c>
      <c r="BF546" s="172">
        <f>IF(N546="snížená",J546,0)</f>
        <v>0</v>
      </c>
      <c r="BG546" s="172">
        <f>IF(N546="zákl. přenesená",J546,0)</f>
        <v>0</v>
      </c>
      <c r="BH546" s="172">
        <f>IF(N546="sníž. přenesená",J546,0)</f>
        <v>0</v>
      </c>
      <c r="BI546" s="172">
        <f>IF(N546="nulová",J546,0)</f>
        <v>0</v>
      </c>
      <c r="BJ546" s="25" t="s">
        <v>83</v>
      </c>
      <c r="BK546" s="172">
        <f>ROUND(I546*H546,2)</f>
        <v>0</v>
      </c>
      <c r="BL546" s="25" t="s">
        <v>367</v>
      </c>
      <c r="BM546" s="25" t="s">
        <v>928</v>
      </c>
    </row>
    <row r="547" spans="2:65" s="14" customFormat="1">
      <c r="B547" s="193"/>
      <c r="D547" s="173" t="s">
        <v>299</v>
      </c>
      <c r="E547" s="194" t="s">
        <v>5</v>
      </c>
      <c r="F547" s="195" t="s">
        <v>311</v>
      </c>
      <c r="H547" s="194" t="s">
        <v>5</v>
      </c>
      <c r="L547" s="193"/>
      <c r="M547" s="196"/>
      <c r="N547" s="197"/>
      <c r="O547" s="197"/>
      <c r="P547" s="197"/>
      <c r="Q547" s="197"/>
      <c r="R547" s="197"/>
      <c r="S547" s="197"/>
      <c r="T547" s="198"/>
      <c r="AT547" s="194" t="s">
        <v>299</v>
      </c>
      <c r="AU547" s="194" t="s">
        <v>85</v>
      </c>
      <c r="AV547" s="14" t="s">
        <v>83</v>
      </c>
      <c r="AW547" s="14" t="s">
        <v>39</v>
      </c>
      <c r="AX547" s="14" t="s">
        <v>76</v>
      </c>
      <c r="AY547" s="194" t="s">
        <v>192</v>
      </c>
    </row>
    <row r="548" spans="2:65" s="12" customFormat="1">
      <c r="B548" s="179"/>
      <c r="D548" s="173" t="s">
        <v>299</v>
      </c>
      <c r="E548" s="180" t="s">
        <v>5</v>
      </c>
      <c r="F548" s="181" t="s">
        <v>640</v>
      </c>
      <c r="H548" s="182">
        <v>571.9</v>
      </c>
      <c r="L548" s="179"/>
      <c r="M548" s="183"/>
      <c r="N548" s="184"/>
      <c r="O548" s="184"/>
      <c r="P548" s="184"/>
      <c r="Q548" s="184"/>
      <c r="R548" s="184"/>
      <c r="S548" s="184"/>
      <c r="T548" s="185"/>
      <c r="AT548" s="180" t="s">
        <v>299</v>
      </c>
      <c r="AU548" s="180" t="s">
        <v>85</v>
      </c>
      <c r="AV548" s="12" t="s">
        <v>85</v>
      </c>
      <c r="AW548" s="12" t="s">
        <v>39</v>
      </c>
      <c r="AX548" s="12" t="s">
        <v>76</v>
      </c>
      <c r="AY548" s="180" t="s">
        <v>192</v>
      </c>
    </row>
    <row r="549" spans="2:65" s="13" customFormat="1">
      <c r="B549" s="186"/>
      <c r="D549" s="173" t="s">
        <v>299</v>
      </c>
      <c r="E549" s="187" t="s">
        <v>5</v>
      </c>
      <c r="F549" s="188" t="s">
        <v>301</v>
      </c>
      <c r="H549" s="189">
        <v>571.9</v>
      </c>
      <c r="L549" s="186"/>
      <c r="M549" s="190"/>
      <c r="N549" s="191"/>
      <c r="O549" s="191"/>
      <c r="P549" s="191"/>
      <c r="Q549" s="191"/>
      <c r="R549" s="191"/>
      <c r="S549" s="191"/>
      <c r="T549" s="192"/>
      <c r="AT549" s="187" t="s">
        <v>299</v>
      </c>
      <c r="AU549" s="187" t="s">
        <v>85</v>
      </c>
      <c r="AV549" s="13" t="s">
        <v>211</v>
      </c>
      <c r="AW549" s="13" t="s">
        <v>39</v>
      </c>
      <c r="AX549" s="13" t="s">
        <v>83</v>
      </c>
      <c r="AY549" s="187" t="s">
        <v>192</v>
      </c>
    </row>
    <row r="550" spans="2:65" s="1" customFormat="1" ht="16.5" customHeight="1">
      <c r="B550" s="161"/>
      <c r="C550" s="199" t="s">
        <v>929</v>
      </c>
      <c r="D550" s="199" t="s">
        <v>347</v>
      </c>
      <c r="E550" s="200" t="s">
        <v>836</v>
      </c>
      <c r="F550" s="201" t="s">
        <v>837</v>
      </c>
      <c r="G550" s="202" t="s">
        <v>355</v>
      </c>
      <c r="H550" s="203">
        <v>629.09</v>
      </c>
      <c r="I550" s="204"/>
      <c r="J550" s="204">
        <f>ROUND(I550*H550,2)</f>
        <v>0</v>
      </c>
      <c r="K550" s="201" t="s">
        <v>199</v>
      </c>
      <c r="L550" s="205"/>
      <c r="M550" s="206" t="s">
        <v>5</v>
      </c>
      <c r="N550" s="207" t="s">
        <v>47</v>
      </c>
      <c r="O550" s="170">
        <v>0</v>
      </c>
      <c r="P550" s="170">
        <f>O550*H550</f>
        <v>0</v>
      </c>
      <c r="Q550" s="170">
        <v>1.1E-4</v>
      </c>
      <c r="R550" s="170">
        <f>Q550*H550</f>
        <v>6.9199900000000009E-2</v>
      </c>
      <c r="S550" s="170">
        <v>0</v>
      </c>
      <c r="T550" s="171">
        <f>S550*H550</f>
        <v>0</v>
      </c>
      <c r="AR550" s="25" t="s">
        <v>446</v>
      </c>
      <c r="AT550" s="25" t="s">
        <v>347</v>
      </c>
      <c r="AU550" s="25" t="s">
        <v>85</v>
      </c>
      <c r="AY550" s="25" t="s">
        <v>192</v>
      </c>
      <c r="BE550" s="172">
        <f>IF(N550="základní",J550,0)</f>
        <v>0</v>
      </c>
      <c r="BF550" s="172">
        <f>IF(N550="snížená",J550,0)</f>
        <v>0</v>
      </c>
      <c r="BG550" s="172">
        <f>IF(N550="zákl. přenesená",J550,0)</f>
        <v>0</v>
      </c>
      <c r="BH550" s="172">
        <f>IF(N550="sníž. přenesená",J550,0)</f>
        <v>0</v>
      </c>
      <c r="BI550" s="172">
        <f>IF(N550="nulová",J550,0)</f>
        <v>0</v>
      </c>
      <c r="BJ550" s="25" t="s">
        <v>83</v>
      </c>
      <c r="BK550" s="172">
        <f>ROUND(I550*H550,2)</f>
        <v>0</v>
      </c>
      <c r="BL550" s="25" t="s">
        <v>367</v>
      </c>
      <c r="BM550" s="25" t="s">
        <v>930</v>
      </c>
    </row>
    <row r="551" spans="2:65" s="1" customFormat="1" ht="24">
      <c r="B551" s="40"/>
      <c r="D551" s="173" t="s">
        <v>202</v>
      </c>
      <c r="F551" s="174" t="s">
        <v>839</v>
      </c>
      <c r="L551" s="40"/>
      <c r="M551" s="175"/>
      <c r="N551" s="41"/>
      <c r="O551" s="41"/>
      <c r="P551" s="41"/>
      <c r="Q551" s="41"/>
      <c r="R551" s="41"/>
      <c r="S551" s="41"/>
      <c r="T551" s="69"/>
      <c r="AT551" s="25" t="s">
        <v>202</v>
      </c>
      <c r="AU551" s="25" t="s">
        <v>85</v>
      </c>
    </row>
    <row r="552" spans="2:65" s="12" customFormat="1">
      <c r="B552" s="179"/>
      <c r="D552" s="173" t="s">
        <v>299</v>
      </c>
      <c r="F552" s="181" t="s">
        <v>931</v>
      </c>
      <c r="H552" s="182">
        <v>629.09</v>
      </c>
      <c r="L552" s="179"/>
      <c r="M552" s="183"/>
      <c r="N552" s="184"/>
      <c r="O552" s="184"/>
      <c r="P552" s="184"/>
      <c r="Q552" s="184"/>
      <c r="R552" s="184"/>
      <c r="S552" s="184"/>
      <c r="T552" s="185"/>
      <c r="AT552" s="180" t="s">
        <v>299</v>
      </c>
      <c r="AU552" s="180" t="s">
        <v>85</v>
      </c>
      <c r="AV552" s="12" t="s">
        <v>85</v>
      </c>
      <c r="AW552" s="12" t="s">
        <v>6</v>
      </c>
      <c r="AX552" s="12" t="s">
        <v>83</v>
      </c>
      <c r="AY552" s="180" t="s">
        <v>192</v>
      </c>
    </row>
    <row r="553" spans="2:65" s="1" customFormat="1" ht="16.5" customHeight="1">
      <c r="B553" s="161"/>
      <c r="C553" s="162" t="s">
        <v>932</v>
      </c>
      <c r="D553" s="162" t="s">
        <v>195</v>
      </c>
      <c r="E553" s="163" t="s">
        <v>933</v>
      </c>
      <c r="F553" s="164" t="s">
        <v>934</v>
      </c>
      <c r="G553" s="165" t="s">
        <v>355</v>
      </c>
      <c r="H553" s="166">
        <v>571.9</v>
      </c>
      <c r="I553" s="167"/>
      <c r="J553" s="167">
        <f>ROUND(I553*H553,2)</f>
        <v>0</v>
      </c>
      <c r="K553" s="164" t="s">
        <v>199</v>
      </c>
      <c r="L553" s="40"/>
      <c r="M553" s="168" t="s">
        <v>5</v>
      </c>
      <c r="N553" s="169" t="s">
        <v>47</v>
      </c>
      <c r="O553" s="170">
        <v>0.1</v>
      </c>
      <c r="P553" s="170">
        <f>O553*H553</f>
        <v>57.19</v>
      </c>
      <c r="Q553" s="170">
        <v>1E-4</v>
      </c>
      <c r="R553" s="170">
        <f>Q553*H553</f>
        <v>5.7189999999999998E-2</v>
      </c>
      <c r="S553" s="170">
        <v>0</v>
      </c>
      <c r="T553" s="171">
        <f>S553*H553</f>
        <v>0</v>
      </c>
      <c r="AR553" s="25" t="s">
        <v>367</v>
      </c>
      <c r="AT553" s="25" t="s">
        <v>195</v>
      </c>
      <c r="AU553" s="25" t="s">
        <v>85</v>
      </c>
      <c r="AY553" s="25" t="s">
        <v>192</v>
      </c>
      <c r="BE553" s="172">
        <f>IF(N553="základní",J553,0)</f>
        <v>0</v>
      </c>
      <c r="BF553" s="172">
        <f>IF(N553="snížená",J553,0)</f>
        <v>0</v>
      </c>
      <c r="BG553" s="172">
        <f>IF(N553="zákl. přenesená",J553,0)</f>
        <v>0</v>
      </c>
      <c r="BH553" s="172">
        <f>IF(N553="sníž. přenesená",J553,0)</f>
        <v>0</v>
      </c>
      <c r="BI553" s="172">
        <f>IF(N553="nulová",J553,0)</f>
        <v>0</v>
      </c>
      <c r="BJ553" s="25" t="s">
        <v>83</v>
      </c>
      <c r="BK553" s="172">
        <f>ROUND(I553*H553,2)</f>
        <v>0</v>
      </c>
      <c r="BL553" s="25" t="s">
        <v>367</v>
      </c>
      <c r="BM553" s="25" t="s">
        <v>935</v>
      </c>
    </row>
    <row r="554" spans="2:65" s="1" customFormat="1" ht="16.5" customHeight="1">
      <c r="B554" s="161"/>
      <c r="C554" s="162" t="s">
        <v>936</v>
      </c>
      <c r="D554" s="162" t="s">
        <v>195</v>
      </c>
      <c r="E554" s="163" t="s">
        <v>937</v>
      </c>
      <c r="F554" s="164" t="s">
        <v>938</v>
      </c>
      <c r="G554" s="165" t="s">
        <v>416</v>
      </c>
      <c r="H554" s="166">
        <v>7.95</v>
      </c>
      <c r="I554" s="167"/>
      <c r="J554" s="167">
        <f>ROUND(I554*H554,2)</f>
        <v>0</v>
      </c>
      <c r="K554" s="164" t="s">
        <v>199</v>
      </c>
      <c r="L554" s="40"/>
      <c r="M554" s="168" t="s">
        <v>5</v>
      </c>
      <c r="N554" s="169" t="s">
        <v>47</v>
      </c>
      <c r="O554" s="170">
        <v>0.81399999999999995</v>
      </c>
      <c r="P554" s="170">
        <f>O554*H554</f>
        <v>6.4712999999999994</v>
      </c>
      <c r="Q554" s="170">
        <v>9.8200000000000006E-3</v>
      </c>
      <c r="R554" s="170">
        <f>Q554*H554</f>
        <v>7.8069000000000013E-2</v>
      </c>
      <c r="S554" s="170">
        <v>0</v>
      </c>
      <c r="T554" s="171">
        <f>S554*H554</f>
        <v>0</v>
      </c>
      <c r="AR554" s="25" t="s">
        <v>367</v>
      </c>
      <c r="AT554" s="25" t="s">
        <v>195</v>
      </c>
      <c r="AU554" s="25" t="s">
        <v>85</v>
      </c>
      <c r="AY554" s="25" t="s">
        <v>192</v>
      </c>
      <c r="BE554" s="172">
        <f>IF(N554="základní",J554,0)</f>
        <v>0</v>
      </c>
      <c r="BF554" s="172">
        <f>IF(N554="snížená",J554,0)</f>
        <v>0</v>
      </c>
      <c r="BG554" s="172">
        <f>IF(N554="zákl. přenesená",J554,0)</f>
        <v>0</v>
      </c>
      <c r="BH554" s="172">
        <f>IF(N554="sníž. přenesená",J554,0)</f>
        <v>0</v>
      </c>
      <c r="BI554" s="172">
        <f>IF(N554="nulová",J554,0)</f>
        <v>0</v>
      </c>
      <c r="BJ554" s="25" t="s">
        <v>83</v>
      </c>
      <c r="BK554" s="172">
        <f>ROUND(I554*H554,2)</f>
        <v>0</v>
      </c>
      <c r="BL554" s="25" t="s">
        <v>367</v>
      </c>
      <c r="BM554" s="25" t="s">
        <v>939</v>
      </c>
    </row>
    <row r="555" spans="2:65" s="1" customFormat="1" ht="16.5" customHeight="1">
      <c r="B555" s="161"/>
      <c r="C555" s="162" t="s">
        <v>940</v>
      </c>
      <c r="D555" s="162" t="s">
        <v>195</v>
      </c>
      <c r="E555" s="163" t="s">
        <v>941</v>
      </c>
      <c r="F555" s="164" t="s">
        <v>942</v>
      </c>
      <c r="G555" s="165" t="s">
        <v>355</v>
      </c>
      <c r="H555" s="166">
        <v>9.1199999999999992</v>
      </c>
      <c r="I555" s="167"/>
      <c r="J555" s="167">
        <f>ROUND(I555*H555,2)</f>
        <v>0</v>
      </c>
      <c r="K555" s="164" t="s">
        <v>199</v>
      </c>
      <c r="L555" s="40"/>
      <c r="M555" s="168" t="s">
        <v>5</v>
      </c>
      <c r="N555" s="169" t="s">
        <v>47</v>
      </c>
      <c r="O555" s="170">
        <v>1.099</v>
      </c>
      <c r="P555" s="170">
        <f>O555*H555</f>
        <v>10.022879999999999</v>
      </c>
      <c r="Q555" s="170">
        <v>1.6289999999999999E-2</v>
      </c>
      <c r="R555" s="170">
        <f>Q555*H555</f>
        <v>0.14856479999999997</v>
      </c>
      <c r="S555" s="170">
        <v>0</v>
      </c>
      <c r="T555" s="171">
        <f>S555*H555</f>
        <v>0</v>
      </c>
      <c r="AR555" s="25" t="s">
        <v>367</v>
      </c>
      <c r="AT555" s="25" t="s">
        <v>195</v>
      </c>
      <c r="AU555" s="25" t="s">
        <v>85</v>
      </c>
      <c r="AY555" s="25" t="s">
        <v>192</v>
      </c>
      <c r="BE555" s="172">
        <f>IF(N555="základní",J555,0)</f>
        <v>0</v>
      </c>
      <c r="BF555" s="172">
        <f>IF(N555="snížená",J555,0)</f>
        <v>0</v>
      </c>
      <c r="BG555" s="172">
        <f>IF(N555="zákl. přenesená",J555,0)</f>
        <v>0</v>
      </c>
      <c r="BH555" s="172">
        <f>IF(N555="sníž. přenesená",J555,0)</f>
        <v>0</v>
      </c>
      <c r="BI555" s="172">
        <f>IF(N555="nulová",J555,0)</f>
        <v>0</v>
      </c>
      <c r="BJ555" s="25" t="s">
        <v>83</v>
      </c>
      <c r="BK555" s="172">
        <f>ROUND(I555*H555,2)</f>
        <v>0</v>
      </c>
      <c r="BL555" s="25" t="s">
        <v>367</v>
      </c>
      <c r="BM555" s="25" t="s">
        <v>943</v>
      </c>
    </row>
    <row r="556" spans="2:65" s="1" customFormat="1" ht="16.5" customHeight="1">
      <c r="B556" s="161"/>
      <c r="C556" s="162" t="s">
        <v>944</v>
      </c>
      <c r="D556" s="162" t="s">
        <v>195</v>
      </c>
      <c r="E556" s="163" t="s">
        <v>945</v>
      </c>
      <c r="F556" s="164" t="s">
        <v>946</v>
      </c>
      <c r="G556" s="165" t="s">
        <v>416</v>
      </c>
      <c r="H556" s="166">
        <v>2.85</v>
      </c>
      <c r="I556" s="167"/>
      <c r="J556" s="167">
        <f>ROUND(I556*H556,2)</f>
        <v>0</v>
      </c>
      <c r="K556" s="164" t="s">
        <v>199</v>
      </c>
      <c r="L556" s="40"/>
      <c r="M556" s="168" t="s">
        <v>5</v>
      </c>
      <c r="N556" s="169" t="s">
        <v>47</v>
      </c>
      <c r="O556" s="170">
        <v>1.3240000000000001</v>
      </c>
      <c r="P556" s="170">
        <f>O556*H556</f>
        <v>3.7734000000000001</v>
      </c>
      <c r="Q556" s="170">
        <v>1.9619999999999999E-2</v>
      </c>
      <c r="R556" s="170">
        <f>Q556*H556</f>
        <v>5.5916999999999994E-2</v>
      </c>
      <c r="S556" s="170">
        <v>0</v>
      </c>
      <c r="T556" s="171">
        <f>S556*H556</f>
        <v>0</v>
      </c>
      <c r="AR556" s="25" t="s">
        <v>367</v>
      </c>
      <c r="AT556" s="25" t="s">
        <v>195</v>
      </c>
      <c r="AU556" s="25" t="s">
        <v>85</v>
      </c>
      <c r="AY556" s="25" t="s">
        <v>192</v>
      </c>
      <c r="BE556" s="172">
        <f>IF(N556="základní",J556,0)</f>
        <v>0</v>
      </c>
      <c r="BF556" s="172">
        <f>IF(N556="snížená",J556,0)</f>
        <v>0</v>
      </c>
      <c r="BG556" s="172">
        <f>IF(N556="zákl. přenesená",J556,0)</f>
        <v>0</v>
      </c>
      <c r="BH556" s="172">
        <f>IF(N556="sníž. přenesená",J556,0)</f>
        <v>0</v>
      </c>
      <c r="BI556" s="172">
        <f>IF(N556="nulová",J556,0)</f>
        <v>0</v>
      </c>
      <c r="BJ556" s="25" t="s">
        <v>83</v>
      </c>
      <c r="BK556" s="172">
        <f>ROUND(I556*H556,2)</f>
        <v>0</v>
      </c>
      <c r="BL556" s="25" t="s">
        <v>367</v>
      </c>
      <c r="BM556" s="25" t="s">
        <v>947</v>
      </c>
    </row>
    <row r="557" spans="2:65" s="1" customFormat="1" ht="38.25" customHeight="1">
      <c r="B557" s="161"/>
      <c r="C557" s="162" t="s">
        <v>948</v>
      </c>
      <c r="D557" s="162" t="s">
        <v>195</v>
      </c>
      <c r="E557" s="163" t="s">
        <v>949</v>
      </c>
      <c r="F557" s="164" t="s">
        <v>950</v>
      </c>
      <c r="G557" s="165" t="s">
        <v>355</v>
      </c>
      <c r="H557" s="166">
        <v>2232.1210000000001</v>
      </c>
      <c r="I557" s="167"/>
      <c r="J557" s="167">
        <f>ROUND(I557*H557,2)</f>
        <v>0</v>
      </c>
      <c r="K557" s="164" t="s">
        <v>5</v>
      </c>
      <c r="L557" s="40"/>
      <c r="M557" s="168" t="s">
        <v>5</v>
      </c>
      <c r="N557" s="169" t="s">
        <v>47</v>
      </c>
      <c r="O557" s="170">
        <v>0</v>
      </c>
      <c r="P557" s="170">
        <f>O557*H557</f>
        <v>0</v>
      </c>
      <c r="Q557" s="170">
        <v>0</v>
      </c>
      <c r="R557" s="170">
        <f>Q557*H557</f>
        <v>0</v>
      </c>
      <c r="S557" s="170">
        <v>0</v>
      </c>
      <c r="T557" s="171">
        <f>S557*H557</f>
        <v>0</v>
      </c>
      <c r="AR557" s="25" t="s">
        <v>367</v>
      </c>
      <c r="AT557" s="25" t="s">
        <v>195</v>
      </c>
      <c r="AU557" s="25" t="s">
        <v>85</v>
      </c>
      <c r="AY557" s="25" t="s">
        <v>192</v>
      </c>
      <c r="BE557" s="172">
        <f>IF(N557="základní",J557,0)</f>
        <v>0</v>
      </c>
      <c r="BF557" s="172">
        <f>IF(N557="snížená",J557,0)</f>
        <v>0</v>
      </c>
      <c r="BG557" s="172">
        <f>IF(N557="zákl. přenesená",J557,0)</f>
        <v>0</v>
      </c>
      <c r="BH557" s="172">
        <f>IF(N557="sníž. přenesená",J557,0)</f>
        <v>0</v>
      </c>
      <c r="BI557" s="172">
        <f>IF(N557="nulová",J557,0)</f>
        <v>0</v>
      </c>
      <c r="BJ557" s="25" t="s">
        <v>83</v>
      </c>
      <c r="BK557" s="172">
        <f>ROUND(I557*H557,2)</f>
        <v>0</v>
      </c>
      <c r="BL557" s="25" t="s">
        <v>367</v>
      </c>
      <c r="BM557" s="25" t="s">
        <v>951</v>
      </c>
    </row>
    <row r="558" spans="2:65" s="1" customFormat="1" ht="24">
      <c r="B558" s="40"/>
      <c r="D558" s="173" t="s">
        <v>202</v>
      </c>
      <c r="F558" s="174" t="s">
        <v>952</v>
      </c>
      <c r="L558" s="40"/>
      <c r="M558" s="175"/>
      <c r="N558" s="41"/>
      <c r="O558" s="41"/>
      <c r="P558" s="41"/>
      <c r="Q558" s="41"/>
      <c r="R558" s="41"/>
      <c r="S558" s="41"/>
      <c r="T558" s="69"/>
      <c r="AT558" s="25" t="s">
        <v>202</v>
      </c>
      <c r="AU558" s="25" t="s">
        <v>85</v>
      </c>
    </row>
    <row r="559" spans="2:65" s="14" customFormat="1" ht="24">
      <c r="B559" s="193"/>
      <c r="D559" s="173" t="s">
        <v>299</v>
      </c>
      <c r="E559" s="194" t="s">
        <v>5</v>
      </c>
      <c r="F559" s="195" t="s">
        <v>953</v>
      </c>
      <c r="H559" s="194" t="s">
        <v>5</v>
      </c>
      <c r="L559" s="193"/>
      <c r="M559" s="196"/>
      <c r="N559" s="197"/>
      <c r="O559" s="197"/>
      <c r="P559" s="197"/>
      <c r="Q559" s="197"/>
      <c r="R559" s="197"/>
      <c r="S559" s="197"/>
      <c r="T559" s="198"/>
      <c r="AT559" s="194" t="s">
        <v>299</v>
      </c>
      <c r="AU559" s="194" t="s">
        <v>85</v>
      </c>
      <c r="AV559" s="14" t="s">
        <v>83</v>
      </c>
      <c r="AW559" s="14" t="s">
        <v>39</v>
      </c>
      <c r="AX559" s="14" t="s">
        <v>76</v>
      </c>
      <c r="AY559" s="194" t="s">
        <v>192</v>
      </c>
    </row>
    <row r="560" spans="2:65" s="12" customFormat="1" ht="24">
      <c r="B560" s="179"/>
      <c r="D560" s="173" t="s">
        <v>299</v>
      </c>
      <c r="E560" s="180" t="s">
        <v>5</v>
      </c>
      <c r="F560" s="181" t="s">
        <v>954</v>
      </c>
      <c r="H560" s="182">
        <v>2232.1210000000001</v>
      </c>
      <c r="L560" s="179"/>
      <c r="M560" s="183"/>
      <c r="N560" s="184"/>
      <c r="O560" s="184"/>
      <c r="P560" s="184"/>
      <c r="Q560" s="184"/>
      <c r="R560" s="184"/>
      <c r="S560" s="184"/>
      <c r="T560" s="185"/>
      <c r="AT560" s="180" t="s">
        <v>299</v>
      </c>
      <c r="AU560" s="180" t="s">
        <v>85</v>
      </c>
      <c r="AV560" s="12" t="s">
        <v>85</v>
      </c>
      <c r="AW560" s="12" t="s">
        <v>39</v>
      </c>
      <c r="AX560" s="12" t="s">
        <v>76</v>
      </c>
      <c r="AY560" s="180" t="s">
        <v>192</v>
      </c>
    </row>
    <row r="561" spans="2:65" s="13" customFormat="1">
      <c r="B561" s="186"/>
      <c r="D561" s="173" t="s">
        <v>299</v>
      </c>
      <c r="E561" s="187" t="s">
        <v>5</v>
      </c>
      <c r="F561" s="188" t="s">
        <v>301</v>
      </c>
      <c r="H561" s="189">
        <v>2232.1210000000001</v>
      </c>
      <c r="L561" s="186"/>
      <c r="M561" s="190"/>
      <c r="N561" s="191"/>
      <c r="O561" s="191"/>
      <c r="P561" s="191"/>
      <c r="Q561" s="191"/>
      <c r="R561" s="191"/>
      <c r="S561" s="191"/>
      <c r="T561" s="192"/>
      <c r="AT561" s="187" t="s">
        <v>299</v>
      </c>
      <c r="AU561" s="187" t="s">
        <v>85</v>
      </c>
      <c r="AV561" s="13" t="s">
        <v>211</v>
      </c>
      <c r="AW561" s="13" t="s">
        <v>39</v>
      </c>
      <c r="AX561" s="13" t="s">
        <v>83</v>
      </c>
      <c r="AY561" s="187" t="s">
        <v>192</v>
      </c>
    </row>
    <row r="562" spans="2:65" s="1" customFormat="1" ht="16.5" customHeight="1">
      <c r="B562" s="161"/>
      <c r="C562" s="162" t="s">
        <v>955</v>
      </c>
      <c r="D562" s="162" t="s">
        <v>195</v>
      </c>
      <c r="E562" s="163" t="s">
        <v>956</v>
      </c>
      <c r="F562" s="164" t="s">
        <v>957</v>
      </c>
      <c r="G562" s="165" t="s">
        <v>734</v>
      </c>
      <c r="H562" s="166">
        <v>21017.103999999999</v>
      </c>
      <c r="I562" s="167"/>
      <c r="J562" s="167">
        <f>ROUND(I562*H562,2)</f>
        <v>0</v>
      </c>
      <c r="K562" s="164" t="s">
        <v>199</v>
      </c>
      <c r="L562" s="40"/>
      <c r="M562" s="168" t="s">
        <v>5</v>
      </c>
      <c r="N562" s="169" t="s">
        <v>47</v>
      </c>
      <c r="O562" s="170">
        <v>0</v>
      </c>
      <c r="P562" s="170">
        <f>O562*H562</f>
        <v>0</v>
      </c>
      <c r="Q562" s="170">
        <v>0</v>
      </c>
      <c r="R562" s="170">
        <f>Q562*H562</f>
        <v>0</v>
      </c>
      <c r="S562" s="170">
        <v>0</v>
      </c>
      <c r="T562" s="171">
        <f>S562*H562</f>
        <v>0</v>
      </c>
      <c r="AR562" s="25" t="s">
        <v>367</v>
      </c>
      <c r="AT562" s="25" t="s">
        <v>195</v>
      </c>
      <c r="AU562" s="25" t="s">
        <v>85</v>
      </c>
      <c r="AY562" s="25" t="s">
        <v>192</v>
      </c>
      <c r="BE562" s="172">
        <f>IF(N562="základní",J562,0)</f>
        <v>0</v>
      </c>
      <c r="BF562" s="172">
        <f>IF(N562="snížená",J562,0)</f>
        <v>0</v>
      </c>
      <c r="BG562" s="172">
        <f>IF(N562="zákl. přenesená",J562,0)</f>
        <v>0</v>
      </c>
      <c r="BH562" s="172">
        <f>IF(N562="sníž. přenesená",J562,0)</f>
        <v>0</v>
      </c>
      <c r="BI562" s="172">
        <f>IF(N562="nulová",J562,0)</f>
        <v>0</v>
      </c>
      <c r="BJ562" s="25" t="s">
        <v>83</v>
      </c>
      <c r="BK562" s="172">
        <f>ROUND(I562*H562,2)</f>
        <v>0</v>
      </c>
      <c r="BL562" s="25" t="s">
        <v>367</v>
      </c>
      <c r="BM562" s="25" t="s">
        <v>958</v>
      </c>
    </row>
    <row r="563" spans="2:65" s="11" customFormat="1" ht="29.85" customHeight="1">
      <c r="B563" s="149"/>
      <c r="D563" s="150" t="s">
        <v>75</v>
      </c>
      <c r="E563" s="159" t="s">
        <v>959</v>
      </c>
      <c r="F563" s="159" t="s">
        <v>960</v>
      </c>
      <c r="J563" s="160">
        <f>BK563</f>
        <v>0</v>
      </c>
      <c r="L563" s="149"/>
      <c r="M563" s="153"/>
      <c r="N563" s="154"/>
      <c r="O563" s="154"/>
      <c r="P563" s="155">
        <f>SUM(P564:P582)</f>
        <v>0</v>
      </c>
      <c r="Q563" s="154"/>
      <c r="R563" s="155">
        <f>SUM(R564:R582)</f>
        <v>0</v>
      </c>
      <c r="S563" s="154"/>
      <c r="T563" s="156">
        <f>SUM(T564:T582)</f>
        <v>0</v>
      </c>
      <c r="AR563" s="150" t="s">
        <v>85</v>
      </c>
      <c r="AT563" s="157" t="s">
        <v>75</v>
      </c>
      <c r="AU563" s="157" t="s">
        <v>83</v>
      </c>
      <c r="AY563" s="150" t="s">
        <v>192</v>
      </c>
      <c r="BK563" s="158">
        <f>SUM(BK564:BK582)</f>
        <v>0</v>
      </c>
    </row>
    <row r="564" spans="2:65" s="1" customFormat="1" ht="25.5" customHeight="1">
      <c r="B564" s="161"/>
      <c r="C564" s="162" t="s">
        <v>961</v>
      </c>
      <c r="D564" s="162" t="s">
        <v>195</v>
      </c>
      <c r="E564" s="163" t="s">
        <v>962</v>
      </c>
      <c r="F564" s="164" t="s">
        <v>963</v>
      </c>
      <c r="G564" s="165" t="s">
        <v>964</v>
      </c>
      <c r="H564" s="166">
        <v>13.2</v>
      </c>
      <c r="I564" s="167"/>
      <c r="J564" s="167">
        <f>ROUND(I564*H564,2)</f>
        <v>0</v>
      </c>
      <c r="K564" s="164" t="s">
        <v>485</v>
      </c>
      <c r="L564" s="40"/>
      <c r="M564" s="168" t="s">
        <v>5</v>
      </c>
      <c r="N564" s="169" t="s">
        <v>47</v>
      </c>
      <c r="O564" s="170">
        <v>0</v>
      </c>
      <c r="P564" s="170">
        <f>O564*H564</f>
        <v>0</v>
      </c>
      <c r="Q564" s="170">
        <v>0</v>
      </c>
      <c r="R564" s="170">
        <f>Q564*H564</f>
        <v>0</v>
      </c>
      <c r="S564" s="170">
        <v>0</v>
      </c>
      <c r="T564" s="171">
        <f>S564*H564</f>
        <v>0</v>
      </c>
      <c r="AR564" s="25" t="s">
        <v>367</v>
      </c>
      <c r="AT564" s="25" t="s">
        <v>195</v>
      </c>
      <c r="AU564" s="25" t="s">
        <v>85</v>
      </c>
      <c r="AY564" s="25" t="s">
        <v>192</v>
      </c>
      <c r="BE564" s="172">
        <f>IF(N564="základní",J564,0)</f>
        <v>0</v>
      </c>
      <c r="BF564" s="172">
        <f>IF(N564="snížená",J564,0)</f>
        <v>0</v>
      </c>
      <c r="BG564" s="172">
        <f>IF(N564="zákl. přenesená",J564,0)</f>
        <v>0</v>
      </c>
      <c r="BH564" s="172">
        <f>IF(N564="sníž. přenesená",J564,0)</f>
        <v>0</v>
      </c>
      <c r="BI564" s="172">
        <f>IF(N564="nulová",J564,0)</f>
        <v>0</v>
      </c>
      <c r="BJ564" s="25" t="s">
        <v>83</v>
      </c>
      <c r="BK564" s="172">
        <f>ROUND(I564*H564,2)</f>
        <v>0</v>
      </c>
      <c r="BL564" s="25" t="s">
        <v>367</v>
      </c>
      <c r="BM564" s="25" t="s">
        <v>965</v>
      </c>
    </row>
    <row r="565" spans="2:65" s="1" customFormat="1" ht="60">
      <c r="B565" s="40"/>
      <c r="D565" s="173" t="s">
        <v>202</v>
      </c>
      <c r="F565" s="174" t="s">
        <v>966</v>
      </c>
      <c r="L565" s="40"/>
      <c r="M565" s="175"/>
      <c r="N565" s="41"/>
      <c r="O565" s="41"/>
      <c r="P565" s="41"/>
      <c r="Q565" s="41"/>
      <c r="R565" s="41"/>
      <c r="S565" s="41"/>
      <c r="T565" s="69"/>
      <c r="AT565" s="25" t="s">
        <v>202</v>
      </c>
      <c r="AU565" s="25" t="s">
        <v>85</v>
      </c>
    </row>
    <row r="566" spans="2:65" s="1" customFormat="1" ht="25.5" customHeight="1">
      <c r="B566" s="161"/>
      <c r="C566" s="162" t="s">
        <v>967</v>
      </c>
      <c r="D566" s="162" t="s">
        <v>195</v>
      </c>
      <c r="E566" s="163" t="s">
        <v>968</v>
      </c>
      <c r="F566" s="164" t="s">
        <v>969</v>
      </c>
      <c r="G566" s="165" t="s">
        <v>964</v>
      </c>
      <c r="H566" s="166">
        <v>68.25</v>
      </c>
      <c r="I566" s="167"/>
      <c r="J566" s="167">
        <f>ROUND(I566*H566,2)</f>
        <v>0</v>
      </c>
      <c r="K566" s="164" t="s">
        <v>485</v>
      </c>
      <c r="L566" s="40"/>
      <c r="M566" s="168" t="s">
        <v>5</v>
      </c>
      <c r="N566" s="169" t="s">
        <v>47</v>
      </c>
      <c r="O566" s="170">
        <v>0</v>
      </c>
      <c r="P566" s="170">
        <f>O566*H566</f>
        <v>0</v>
      </c>
      <c r="Q566" s="170">
        <v>0</v>
      </c>
      <c r="R566" s="170">
        <f>Q566*H566</f>
        <v>0</v>
      </c>
      <c r="S566" s="170">
        <v>0</v>
      </c>
      <c r="T566" s="171">
        <f>S566*H566</f>
        <v>0</v>
      </c>
      <c r="AR566" s="25" t="s">
        <v>367</v>
      </c>
      <c r="AT566" s="25" t="s">
        <v>195</v>
      </c>
      <c r="AU566" s="25" t="s">
        <v>85</v>
      </c>
      <c r="AY566" s="25" t="s">
        <v>192</v>
      </c>
      <c r="BE566" s="172">
        <f>IF(N566="základní",J566,0)</f>
        <v>0</v>
      </c>
      <c r="BF566" s="172">
        <f>IF(N566="snížená",J566,0)</f>
        <v>0</v>
      </c>
      <c r="BG566" s="172">
        <f>IF(N566="zákl. přenesená",J566,0)</f>
        <v>0</v>
      </c>
      <c r="BH566" s="172">
        <f>IF(N566="sníž. přenesená",J566,0)</f>
        <v>0</v>
      </c>
      <c r="BI566" s="172">
        <f>IF(N566="nulová",J566,0)</f>
        <v>0</v>
      </c>
      <c r="BJ566" s="25" t="s">
        <v>83</v>
      </c>
      <c r="BK566" s="172">
        <f>ROUND(I566*H566,2)</f>
        <v>0</v>
      </c>
      <c r="BL566" s="25" t="s">
        <v>367</v>
      </c>
      <c r="BM566" s="25" t="s">
        <v>970</v>
      </c>
    </row>
    <row r="567" spans="2:65" s="1" customFormat="1" ht="60">
      <c r="B567" s="40"/>
      <c r="D567" s="173" t="s">
        <v>202</v>
      </c>
      <c r="F567" s="174" t="s">
        <v>966</v>
      </c>
      <c r="L567" s="40"/>
      <c r="M567" s="175"/>
      <c r="N567" s="41"/>
      <c r="O567" s="41"/>
      <c r="P567" s="41"/>
      <c r="Q567" s="41"/>
      <c r="R567" s="41"/>
      <c r="S567" s="41"/>
      <c r="T567" s="69"/>
      <c r="AT567" s="25" t="s">
        <v>202</v>
      </c>
      <c r="AU567" s="25" t="s">
        <v>85</v>
      </c>
    </row>
    <row r="568" spans="2:65" s="1" customFormat="1" ht="25.5" customHeight="1">
      <c r="B568" s="161"/>
      <c r="C568" s="162" t="s">
        <v>971</v>
      </c>
      <c r="D568" s="162" t="s">
        <v>195</v>
      </c>
      <c r="E568" s="163" t="s">
        <v>972</v>
      </c>
      <c r="F568" s="164" t="s">
        <v>973</v>
      </c>
      <c r="G568" s="165" t="s">
        <v>964</v>
      </c>
      <c r="H568" s="166">
        <v>0.6</v>
      </c>
      <c r="I568" s="167"/>
      <c r="J568" s="167">
        <f>ROUND(I568*H568,2)</f>
        <v>0</v>
      </c>
      <c r="K568" s="164" t="s">
        <v>485</v>
      </c>
      <c r="L568" s="40"/>
      <c r="M568" s="168" t="s">
        <v>5</v>
      </c>
      <c r="N568" s="169" t="s">
        <v>47</v>
      </c>
      <c r="O568" s="170">
        <v>0</v>
      </c>
      <c r="P568" s="170">
        <f>O568*H568</f>
        <v>0</v>
      </c>
      <c r="Q568" s="170">
        <v>0</v>
      </c>
      <c r="R568" s="170">
        <f>Q568*H568</f>
        <v>0</v>
      </c>
      <c r="S568" s="170">
        <v>0</v>
      </c>
      <c r="T568" s="171">
        <f>S568*H568</f>
        <v>0</v>
      </c>
      <c r="AR568" s="25" t="s">
        <v>367</v>
      </c>
      <c r="AT568" s="25" t="s">
        <v>195</v>
      </c>
      <c r="AU568" s="25" t="s">
        <v>85</v>
      </c>
      <c r="AY568" s="25" t="s">
        <v>192</v>
      </c>
      <c r="BE568" s="172">
        <f>IF(N568="základní",J568,0)</f>
        <v>0</v>
      </c>
      <c r="BF568" s="172">
        <f>IF(N568="snížená",J568,0)</f>
        <v>0</v>
      </c>
      <c r="BG568" s="172">
        <f>IF(N568="zákl. přenesená",J568,0)</f>
        <v>0</v>
      </c>
      <c r="BH568" s="172">
        <f>IF(N568="sníž. přenesená",J568,0)</f>
        <v>0</v>
      </c>
      <c r="BI568" s="172">
        <f>IF(N568="nulová",J568,0)</f>
        <v>0</v>
      </c>
      <c r="BJ568" s="25" t="s">
        <v>83</v>
      </c>
      <c r="BK568" s="172">
        <f>ROUND(I568*H568,2)</f>
        <v>0</v>
      </c>
      <c r="BL568" s="25" t="s">
        <v>367</v>
      </c>
      <c r="BM568" s="25" t="s">
        <v>974</v>
      </c>
    </row>
    <row r="569" spans="2:65" s="1" customFormat="1" ht="60">
      <c r="B569" s="40"/>
      <c r="D569" s="173" t="s">
        <v>202</v>
      </c>
      <c r="F569" s="174" t="s">
        <v>966</v>
      </c>
      <c r="L569" s="40"/>
      <c r="M569" s="175"/>
      <c r="N569" s="41"/>
      <c r="O569" s="41"/>
      <c r="P569" s="41"/>
      <c r="Q569" s="41"/>
      <c r="R569" s="41"/>
      <c r="S569" s="41"/>
      <c r="T569" s="69"/>
      <c r="AT569" s="25" t="s">
        <v>202</v>
      </c>
      <c r="AU569" s="25" t="s">
        <v>85</v>
      </c>
    </row>
    <row r="570" spans="2:65" s="1" customFormat="1" ht="16.5" customHeight="1">
      <c r="B570" s="161"/>
      <c r="C570" s="162" t="s">
        <v>975</v>
      </c>
      <c r="D570" s="162" t="s">
        <v>195</v>
      </c>
      <c r="E570" s="163" t="s">
        <v>976</v>
      </c>
      <c r="F570" s="164" t="s">
        <v>977</v>
      </c>
      <c r="G570" s="165" t="s">
        <v>964</v>
      </c>
      <c r="H570" s="166">
        <v>34.200000000000003</v>
      </c>
      <c r="I570" s="167"/>
      <c r="J570" s="167">
        <f>ROUND(I570*H570,2)</f>
        <v>0</v>
      </c>
      <c r="K570" s="164" t="s">
        <v>485</v>
      </c>
      <c r="L570" s="40"/>
      <c r="M570" s="168" t="s">
        <v>5</v>
      </c>
      <c r="N570" s="169" t="s">
        <v>47</v>
      </c>
      <c r="O570" s="170">
        <v>0</v>
      </c>
      <c r="P570" s="170">
        <f>O570*H570</f>
        <v>0</v>
      </c>
      <c r="Q570" s="170">
        <v>0</v>
      </c>
      <c r="R570" s="170">
        <f>Q570*H570</f>
        <v>0</v>
      </c>
      <c r="S570" s="170">
        <v>0</v>
      </c>
      <c r="T570" s="171">
        <f>S570*H570</f>
        <v>0</v>
      </c>
      <c r="AR570" s="25" t="s">
        <v>367</v>
      </c>
      <c r="AT570" s="25" t="s">
        <v>195</v>
      </c>
      <c r="AU570" s="25" t="s">
        <v>85</v>
      </c>
      <c r="AY570" s="25" t="s">
        <v>192</v>
      </c>
      <c r="BE570" s="172">
        <f>IF(N570="základní",J570,0)</f>
        <v>0</v>
      </c>
      <c r="BF570" s="172">
        <f>IF(N570="snížená",J570,0)</f>
        <v>0</v>
      </c>
      <c r="BG570" s="172">
        <f>IF(N570="zákl. přenesená",J570,0)</f>
        <v>0</v>
      </c>
      <c r="BH570" s="172">
        <f>IF(N570="sníž. přenesená",J570,0)</f>
        <v>0</v>
      </c>
      <c r="BI570" s="172">
        <f>IF(N570="nulová",J570,0)</f>
        <v>0</v>
      </c>
      <c r="BJ570" s="25" t="s">
        <v>83</v>
      </c>
      <c r="BK570" s="172">
        <f>ROUND(I570*H570,2)</f>
        <v>0</v>
      </c>
      <c r="BL570" s="25" t="s">
        <v>367</v>
      </c>
      <c r="BM570" s="25" t="s">
        <v>978</v>
      </c>
    </row>
    <row r="571" spans="2:65" s="1" customFormat="1" ht="60">
      <c r="B571" s="40"/>
      <c r="D571" s="173" t="s">
        <v>202</v>
      </c>
      <c r="F571" s="174" t="s">
        <v>966</v>
      </c>
      <c r="L571" s="40"/>
      <c r="M571" s="175"/>
      <c r="N571" s="41"/>
      <c r="O571" s="41"/>
      <c r="P571" s="41"/>
      <c r="Q571" s="41"/>
      <c r="R571" s="41"/>
      <c r="S571" s="41"/>
      <c r="T571" s="69"/>
      <c r="AT571" s="25" t="s">
        <v>202</v>
      </c>
      <c r="AU571" s="25" t="s">
        <v>85</v>
      </c>
    </row>
    <row r="572" spans="2:65" s="1" customFormat="1" ht="25.5" customHeight="1">
      <c r="B572" s="161"/>
      <c r="C572" s="162" t="s">
        <v>979</v>
      </c>
      <c r="D572" s="162" t="s">
        <v>195</v>
      </c>
      <c r="E572" s="163" t="s">
        <v>980</v>
      </c>
      <c r="F572" s="164" t="s">
        <v>981</v>
      </c>
      <c r="G572" s="165" t="s">
        <v>964</v>
      </c>
      <c r="H572" s="166">
        <v>35.6</v>
      </c>
      <c r="I572" s="167"/>
      <c r="J572" s="167">
        <f>ROUND(I572*H572,2)</f>
        <v>0</v>
      </c>
      <c r="K572" s="164" t="s">
        <v>485</v>
      </c>
      <c r="L572" s="40"/>
      <c r="M572" s="168" t="s">
        <v>5</v>
      </c>
      <c r="N572" s="169" t="s">
        <v>47</v>
      </c>
      <c r="O572" s="170">
        <v>0</v>
      </c>
      <c r="P572" s="170">
        <f>O572*H572</f>
        <v>0</v>
      </c>
      <c r="Q572" s="170">
        <v>0</v>
      </c>
      <c r="R572" s="170">
        <f>Q572*H572</f>
        <v>0</v>
      </c>
      <c r="S572" s="170">
        <v>0</v>
      </c>
      <c r="T572" s="171">
        <f>S572*H572</f>
        <v>0</v>
      </c>
      <c r="AR572" s="25" t="s">
        <v>367</v>
      </c>
      <c r="AT572" s="25" t="s">
        <v>195</v>
      </c>
      <c r="AU572" s="25" t="s">
        <v>85</v>
      </c>
      <c r="AY572" s="25" t="s">
        <v>192</v>
      </c>
      <c r="BE572" s="172">
        <f>IF(N572="základní",J572,0)</f>
        <v>0</v>
      </c>
      <c r="BF572" s="172">
        <f>IF(N572="snížená",J572,0)</f>
        <v>0</v>
      </c>
      <c r="BG572" s="172">
        <f>IF(N572="zákl. přenesená",J572,0)</f>
        <v>0</v>
      </c>
      <c r="BH572" s="172">
        <f>IF(N572="sníž. přenesená",J572,0)</f>
        <v>0</v>
      </c>
      <c r="BI572" s="172">
        <f>IF(N572="nulová",J572,0)</f>
        <v>0</v>
      </c>
      <c r="BJ572" s="25" t="s">
        <v>83</v>
      </c>
      <c r="BK572" s="172">
        <f>ROUND(I572*H572,2)</f>
        <v>0</v>
      </c>
      <c r="BL572" s="25" t="s">
        <v>367</v>
      </c>
      <c r="BM572" s="25" t="s">
        <v>982</v>
      </c>
    </row>
    <row r="573" spans="2:65" s="1" customFormat="1" ht="60">
      <c r="B573" s="40"/>
      <c r="D573" s="173" t="s">
        <v>202</v>
      </c>
      <c r="F573" s="174" t="s">
        <v>966</v>
      </c>
      <c r="L573" s="40"/>
      <c r="M573" s="175"/>
      <c r="N573" s="41"/>
      <c r="O573" s="41"/>
      <c r="P573" s="41"/>
      <c r="Q573" s="41"/>
      <c r="R573" s="41"/>
      <c r="S573" s="41"/>
      <c r="T573" s="69"/>
      <c r="AT573" s="25" t="s">
        <v>202</v>
      </c>
      <c r="AU573" s="25" t="s">
        <v>85</v>
      </c>
    </row>
    <row r="574" spans="2:65" s="1" customFormat="1" ht="16.5" customHeight="1">
      <c r="B574" s="161"/>
      <c r="C574" s="162" t="s">
        <v>983</v>
      </c>
      <c r="D574" s="162" t="s">
        <v>195</v>
      </c>
      <c r="E574" s="163" t="s">
        <v>984</v>
      </c>
      <c r="F574" s="164" t="s">
        <v>985</v>
      </c>
      <c r="G574" s="165" t="s">
        <v>964</v>
      </c>
      <c r="H574" s="166">
        <v>7.35</v>
      </c>
      <c r="I574" s="167"/>
      <c r="J574" s="167">
        <f>ROUND(I574*H574,2)</f>
        <v>0</v>
      </c>
      <c r="K574" s="164" t="s">
        <v>485</v>
      </c>
      <c r="L574" s="40"/>
      <c r="M574" s="168" t="s">
        <v>5</v>
      </c>
      <c r="N574" s="169" t="s">
        <v>47</v>
      </c>
      <c r="O574" s="170">
        <v>0</v>
      </c>
      <c r="P574" s="170">
        <f>O574*H574</f>
        <v>0</v>
      </c>
      <c r="Q574" s="170">
        <v>0</v>
      </c>
      <c r="R574" s="170">
        <f>Q574*H574</f>
        <v>0</v>
      </c>
      <c r="S574" s="170">
        <v>0</v>
      </c>
      <c r="T574" s="171">
        <f>S574*H574</f>
        <v>0</v>
      </c>
      <c r="AR574" s="25" t="s">
        <v>367</v>
      </c>
      <c r="AT574" s="25" t="s">
        <v>195</v>
      </c>
      <c r="AU574" s="25" t="s">
        <v>85</v>
      </c>
      <c r="AY574" s="25" t="s">
        <v>192</v>
      </c>
      <c r="BE574" s="172">
        <f>IF(N574="základní",J574,0)</f>
        <v>0</v>
      </c>
      <c r="BF574" s="172">
        <f>IF(N574="snížená",J574,0)</f>
        <v>0</v>
      </c>
      <c r="BG574" s="172">
        <f>IF(N574="zákl. přenesená",J574,0)</f>
        <v>0</v>
      </c>
      <c r="BH574" s="172">
        <f>IF(N574="sníž. přenesená",J574,0)</f>
        <v>0</v>
      </c>
      <c r="BI574" s="172">
        <f>IF(N574="nulová",J574,0)</f>
        <v>0</v>
      </c>
      <c r="BJ574" s="25" t="s">
        <v>83</v>
      </c>
      <c r="BK574" s="172">
        <f>ROUND(I574*H574,2)</f>
        <v>0</v>
      </c>
      <c r="BL574" s="25" t="s">
        <v>367</v>
      </c>
      <c r="BM574" s="25" t="s">
        <v>986</v>
      </c>
    </row>
    <row r="575" spans="2:65" s="1" customFormat="1" ht="60">
      <c r="B575" s="40"/>
      <c r="D575" s="173" t="s">
        <v>202</v>
      </c>
      <c r="F575" s="174" t="s">
        <v>966</v>
      </c>
      <c r="L575" s="40"/>
      <c r="M575" s="175"/>
      <c r="N575" s="41"/>
      <c r="O575" s="41"/>
      <c r="P575" s="41"/>
      <c r="Q575" s="41"/>
      <c r="R575" s="41"/>
      <c r="S575" s="41"/>
      <c r="T575" s="69"/>
      <c r="AT575" s="25" t="s">
        <v>202</v>
      </c>
      <c r="AU575" s="25" t="s">
        <v>85</v>
      </c>
    </row>
    <row r="576" spans="2:65" s="1" customFormat="1" ht="25.5" customHeight="1">
      <c r="B576" s="161"/>
      <c r="C576" s="162" t="s">
        <v>987</v>
      </c>
      <c r="D576" s="162" t="s">
        <v>195</v>
      </c>
      <c r="E576" s="163" t="s">
        <v>988</v>
      </c>
      <c r="F576" s="164" t="s">
        <v>989</v>
      </c>
      <c r="G576" s="165" t="s">
        <v>964</v>
      </c>
      <c r="H576" s="166">
        <v>7</v>
      </c>
      <c r="I576" s="167"/>
      <c r="J576" s="167">
        <f>ROUND(I576*H576,2)</f>
        <v>0</v>
      </c>
      <c r="K576" s="164" t="s">
        <v>485</v>
      </c>
      <c r="L576" s="40"/>
      <c r="M576" s="168" t="s">
        <v>5</v>
      </c>
      <c r="N576" s="169" t="s">
        <v>47</v>
      </c>
      <c r="O576" s="170">
        <v>0</v>
      </c>
      <c r="P576" s="170">
        <f>O576*H576</f>
        <v>0</v>
      </c>
      <c r="Q576" s="170">
        <v>0</v>
      </c>
      <c r="R576" s="170">
        <f>Q576*H576</f>
        <v>0</v>
      </c>
      <c r="S576" s="170">
        <v>0</v>
      </c>
      <c r="T576" s="171">
        <f>S576*H576</f>
        <v>0</v>
      </c>
      <c r="AR576" s="25" t="s">
        <v>367</v>
      </c>
      <c r="AT576" s="25" t="s">
        <v>195</v>
      </c>
      <c r="AU576" s="25" t="s">
        <v>85</v>
      </c>
      <c r="AY576" s="25" t="s">
        <v>192</v>
      </c>
      <c r="BE576" s="172">
        <f>IF(N576="základní",J576,0)</f>
        <v>0</v>
      </c>
      <c r="BF576" s="172">
        <f>IF(N576="snížená",J576,0)</f>
        <v>0</v>
      </c>
      <c r="BG576" s="172">
        <f>IF(N576="zákl. přenesená",J576,0)</f>
        <v>0</v>
      </c>
      <c r="BH576" s="172">
        <f>IF(N576="sníž. přenesená",J576,0)</f>
        <v>0</v>
      </c>
      <c r="BI576" s="172">
        <f>IF(N576="nulová",J576,0)</f>
        <v>0</v>
      </c>
      <c r="BJ576" s="25" t="s">
        <v>83</v>
      </c>
      <c r="BK576" s="172">
        <f>ROUND(I576*H576,2)</f>
        <v>0</v>
      </c>
      <c r="BL576" s="25" t="s">
        <v>367</v>
      </c>
      <c r="BM576" s="25" t="s">
        <v>990</v>
      </c>
    </row>
    <row r="577" spans="2:65" s="1" customFormat="1" ht="60">
      <c r="B577" s="40"/>
      <c r="D577" s="173" t="s">
        <v>202</v>
      </c>
      <c r="F577" s="174" t="s">
        <v>966</v>
      </c>
      <c r="L577" s="40"/>
      <c r="M577" s="175"/>
      <c r="N577" s="41"/>
      <c r="O577" s="41"/>
      <c r="P577" s="41"/>
      <c r="Q577" s="41"/>
      <c r="R577" s="41"/>
      <c r="S577" s="41"/>
      <c r="T577" s="69"/>
      <c r="AT577" s="25" t="s">
        <v>202</v>
      </c>
      <c r="AU577" s="25" t="s">
        <v>85</v>
      </c>
    </row>
    <row r="578" spans="2:65" s="1" customFormat="1" ht="16.5" customHeight="1">
      <c r="B578" s="161"/>
      <c r="C578" s="162" t="s">
        <v>991</v>
      </c>
      <c r="D578" s="162" t="s">
        <v>195</v>
      </c>
      <c r="E578" s="163" t="s">
        <v>992</v>
      </c>
      <c r="F578" s="164" t="s">
        <v>993</v>
      </c>
      <c r="G578" s="165" t="s">
        <v>964</v>
      </c>
      <c r="H578" s="166">
        <v>77.8</v>
      </c>
      <c r="I578" s="167"/>
      <c r="J578" s="167">
        <f>ROUND(I578*H578,2)</f>
        <v>0</v>
      </c>
      <c r="K578" s="164" t="s">
        <v>485</v>
      </c>
      <c r="L578" s="40"/>
      <c r="M578" s="168" t="s">
        <v>5</v>
      </c>
      <c r="N578" s="169" t="s">
        <v>47</v>
      </c>
      <c r="O578" s="170">
        <v>0</v>
      </c>
      <c r="P578" s="170">
        <f>O578*H578</f>
        <v>0</v>
      </c>
      <c r="Q578" s="170">
        <v>0</v>
      </c>
      <c r="R578" s="170">
        <f>Q578*H578</f>
        <v>0</v>
      </c>
      <c r="S578" s="170">
        <v>0</v>
      </c>
      <c r="T578" s="171">
        <f>S578*H578</f>
        <v>0</v>
      </c>
      <c r="AR578" s="25" t="s">
        <v>367</v>
      </c>
      <c r="AT578" s="25" t="s">
        <v>195</v>
      </c>
      <c r="AU578" s="25" t="s">
        <v>85</v>
      </c>
      <c r="AY578" s="25" t="s">
        <v>192</v>
      </c>
      <c r="BE578" s="172">
        <f>IF(N578="základní",J578,0)</f>
        <v>0</v>
      </c>
      <c r="BF578" s="172">
        <f>IF(N578="snížená",J578,0)</f>
        <v>0</v>
      </c>
      <c r="BG578" s="172">
        <f>IF(N578="zákl. přenesená",J578,0)</f>
        <v>0</v>
      </c>
      <c r="BH578" s="172">
        <f>IF(N578="sníž. přenesená",J578,0)</f>
        <v>0</v>
      </c>
      <c r="BI578" s="172">
        <f>IF(N578="nulová",J578,0)</f>
        <v>0</v>
      </c>
      <c r="BJ578" s="25" t="s">
        <v>83</v>
      </c>
      <c r="BK578" s="172">
        <f>ROUND(I578*H578,2)</f>
        <v>0</v>
      </c>
      <c r="BL578" s="25" t="s">
        <v>367</v>
      </c>
      <c r="BM578" s="25" t="s">
        <v>994</v>
      </c>
    </row>
    <row r="579" spans="2:65" s="1" customFormat="1" ht="60">
      <c r="B579" s="40"/>
      <c r="D579" s="173" t="s">
        <v>202</v>
      </c>
      <c r="F579" s="174" t="s">
        <v>966</v>
      </c>
      <c r="L579" s="40"/>
      <c r="M579" s="175"/>
      <c r="N579" s="41"/>
      <c r="O579" s="41"/>
      <c r="P579" s="41"/>
      <c r="Q579" s="41"/>
      <c r="R579" s="41"/>
      <c r="S579" s="41"/>
      <c r="T579" s="69"/>
      <c r="AT579" s="25" t="s">
        <v>202</v>
      </c>
      <c r="AU579" s="25" t="s">
        <v>85</v>
      </c>
    </row>
    <row r="580" spans="2:65" s="1" customFormat="1" ht="25.5" customHeight="1">
      <c r="B580" s="161"/>
      <c r="C580" s="162" t="s">
        <v>995</v>
      </c>
      <c r="D580" s="162" t="s">
        <v>195</v>
      </c>
      <c r="E580" s="163" t="s">
        <v>996</v>
      </c>
      <c r="F580" s="164" t="s">
        <v>997</v>
      </c>
      <c r="G580" s="165" t="s">
        <v>964</v>
      </c>
      <c r="H580" s="166">
        <v>44</v>
      </c>
      <c r="I580" s="167"/>
      <c r="J580" s="167">
        <f>ROUND(I580*H580,2)</f>
        <v>0</v>
      </c>
      <c r="K580" s="164" t="s">
        <v>485</v>
      </c>
      <c r="L580" s="40"/>
      <c r="M580" s="168" t="s">
        <v>5</v>
      </c>
      <c r="N580" s="169" t="s">
        <v>47</v>
      </c>
      <c r="O580" s="170">
        <v>0</v>
      </c>
      <c r="P580" s="170">
        <f>O580*H580</f>
        <v>0</v>
      </c>
      <c r="Q580" s="170">
        <v>0</v>
      </c>
      <c r="R580" s="170">
        <f>Q580*H580</f>
        <v>0</v>
      </c>
      <c r="S580" s="170">
        <v>0</v>
      </c>
      <c r="T580" s="171">
        <f>S580*H580</f>
        <v>0</v>
      </c>
      <c r="AR580" s="25" t="s">
        <v>367</v>
      </c>
      <c r="AT580" s="25" t="s">
        <v>195</v>
      </c>
      <c r="AU580" s="25" t="s">
        <v>85</v>
      </c>
      <c r="AY580" s="25" t="s">
        <v>192</v>
      </c>
      <c r="BE580" s="172">
        <f>IF(N580="základní",J580,0)</f>
        <v>0</v>
      </c>
      <c r="BF580" s="172">
        <f>IF(N580="snížená",J580,0)</f>
        <v>0</v>
      </c>
      <c r="BG580" s="172">
        <f>IF(N580="zákl. přenesená",J580,0)</f>
        <v>0</v>
      </c>
      <c r="BH580" s="172">
        <f>IF(N580="sníž. přenesená",J580,0)</f>
        <v>0</v>
      </c>
      <c r="BI580" s="172">
        <f>IF(N580="nulová",J580,0)</f>
        <v>0</v>
      </c>
      <c r="BJ580" s="25" t="s">
        <v>83</v>
      </c>
      <c r="BK580" s="172">
        <f>ROUND(I580*H580,2)</f>
        <v>0</v>
      </c>
      <c r="BL580" s="25" t="s">
        <v>367</v>
      </c>
      <c r="BM580" s="25" t="s">
        <v>998</v>
      </c>
    </row>
    <row r="581" spans="2:65" s="1" customFormat="1" ht="60">
      <c r="B581" s="40"/>
      <c r="D581" s="173" t="s">
        <v>202</v>
      </c>
      <c r="F581" s="174" t="s">
        <v>966</v>
      </c>
      <c r="L581" s="40"/>
      <c r="M581" s="175"/>
      <c r="N581" s="41"/>
      <c r="O581" s="41"/>
      <c r="P581" s="41"/>
      <c r="Q581" s="41"/>
      <c r="R581" s="41"/>
      <c r="S581" s="41"/>
      <c r="T581" s="69"/>
      <c r="AT581" s="25" t="s">
        <v>202</v>
      </c>
      <c r="AU581" s="25" t="s">
        <v>85</v>
      </c>
    </row>
    <row r="582" spans="2:65" s="1" customFormat="1" ht="16.5" customHeight="1">
      <c r="B582" s="161"/>
      <c r="C582" s="162" t="s">
        <v>999</v>
      </c>
      <c r="D582" s="162" t="s">
        <v>195</v>
      </c>
      <c r="E582" s="163" t="s">
        <v>1000</v>
      </c>
      <c r="F582" s="164" t="s">
        <v>1001</v>
      </c>
      <c r="G582" s="165" t="s">
        <v>734</v>
      </c>
      <c r="H582" s="166">
        <v>1351.6849999999999</v>
      </c>
      <c r="I582" s="167"/>
      <c r="J582" s="167">
        <f>ROUND(I582*H582,2)</f>
        <v>0</v>
      </c>
      <c r="K582" s="164" t="s">
        <v>199</v>
      </c>
      <c r="L582" s="40"/>
      <c r="M582" s="168" t="s">
        <v>5</v>
      </c>
      <c r="N582" s="169" t="s">
        <v>47</v>
      </c>
      <c r="O582" s="170">
        <v>0</v>
      </c>
      <c r="P582" s="170">
        <f>O582*H582</f>
        <v>0</v>
      </c>
      <c r="Q582" s="170">
        <v>0</v>
      </c>
      <c r="R582" s="170">
        <f>Q582*H582</f>
        <v>0</v>
      </c>
      <c r="S582" s="170">
        <v>0</v>
      </c>
      <c r="T582" s="171">
        <f>S582*H582</f>
        <v>0</v>
      </c>
      <c r="AR582" s="25" t="s">
        <v>367</v>
      </c>
      <c r="AT582" s="25" t="s">
        <v>195</v>
      </c>
      <c r="AU582" s="25" t="s">
        <v>85</v>
      </c>
      <c r="AY582" s="25" t="s">
        <v>192</v>
      </c>
      <c r="BE582" s="172">
        <f>IF(N582="základní",J582,0)</f>
        <v>0</v>
      </c>
      <c r="BF582" s="172">
        <f>IF(N582="snížená",J582,0)</f>
        <v>0</v>
      </c>
      <c r="BG582" s="172">
        <f>IF(N582="zákl. přenesená",J582,0)</f>
        <v>0</v>
      </c>
      <c r="BH582" s="172">
        <f>IF(N582="sníž. přenesená",J582,0)</f>
        <v>0</v>
      </c>
      <c r="BI582" s="172">
        <f>IF(N582="nulová",J582,0)</f>
        <v>0</v>
      </c>
      <c r="BJ582" s="25" t="s">
        <v>83</v>
      </c>
      <c r="BK582" s="172">
        <f>ROUND(I582*H582,2)</f>
        <v>0</v>
      </c>
      <c r="BL582" s="25" t="s">
        <v>367</v>
      </c>
      <c r="BM582" s="25" t="s">
        <v>1002</v>
      </c>
    </row>
    <row r="583" spans="2:65" s="11" customFormat="1" ht="29.85" customHeight="1">
      <c r="B583" s="149"/>
      <c r="D583" s="150" t="s">
        <v>75</v>
      </c>
      <c r="E583" s="159" t="s">
        <v>1003</v>
      </c>
      <c r="F583" s="159" t="s">
        <v>1004</v>
      </c>
      <c r="J583" s="160">
        <f>BK583</f>
        <v>0</v>
      </c>
      <c r="L583" s="149"/>
      <c r="M583" s="153"/>
      <c r="N583" s="154"/>
      <c r="O583" s="154"/>
      <c r="P583" s="155">
        <f>SUM(P584:P670)</f>
        <v>61.947299999999998</v>
      </c>
      <c r="Q583" s="154"/>
      <c r="R583" s="155">
        <f>SUM(R584:R670)</f>
        <v>9.325399999999999E-2</v>
      </c>
      <c r="S583" s="154"/>
      <c r="T583" s="156">
        <f>SUM(T584:T670)</f>
        <v>0</v>
      </c>
      <c r="AR583" s="150" t="s">
        <v>85</v>
      </c>
      <c r="AT583" s="157" t="s">
        <v>75</v>
      </c>
      <c r="AU583" s="157" t="s">
        <v>83</v>
      </c>
      <c r="AY583" s="150" t="s">
        <v>192</v>
      </c>
      <c r="BK583" s="158">
        <f>SUM(BK584:BK670)</f>
        <v>0</v>
      </c>
    </row>
    <row r="584" spans="2:65" s="1" customFormat="1" ht="16.5" customHeight="1">
      <c r="B584" s="161"/>
      <c r="C584" s="162" t="s">
        <v>1005</v>
      </c>
      <c r="D584" s="162" t="s">
        <v>195</v>
      </c>
      <c r="E584" s="163" t="s">
        <v>1006</v>
      </c>
      <c r="F584" s="164" t="s">
        <v>1007</v>
      </c>
      <c r="G584" s="165" t="s">
        <v>1008</v>
      </c>
      <c r="H584" s="166">
        <v>11</v>
      </c>
      <c r="I584" s="167"/>
      <c r="J584" s="167">
        <f>ROUND(I584*H584,2)</f>
        <v>0</v>
      </c>
      <c r="K584" s="164" t="s">
        <v>485</v>
      </c>
      <c r="L584" s="40"/>
      <c r="M584" s="168" t="s">
        <v>5</v>
      </c>
      <c r="N584" s="169" t="s">
        <v>47</v>
      </c>
      <c r="O584" s="170">
        <v>0</v>
      </c>
      <c r="P584" s="170">
        <f>O584*H584</f>
        <v>0</v>
      </c>
      <c r="Q584" s="170">
        <v>0</v>
      </c>
      <c r="R584" s="170">
        <f>Q584*H584</f>
        <v>0</v>
      </c>
      <c r="S584" s="170">
        <v>0</v>
      </c>
      <c r="T584" s="171">
        <f>S584*H584</f>
        <v>0</v>
      </c>
      <c r="W584" s="172"/>
      <c r="AR584" s="25" t="s">
        <v>367</v>
      </c>
      <c r="AT584" s="25" t="s">
        <v>195</v>
      </c>
      <c r="AU584" s="25" t="s">
        <v>85</v>
      </c>
      <c r="AY584" s="25" t="s">
        <v>192</v>
      </c>
      <c r="BE584" s="172">
        <f>IF(N584="základní",J584,0)</f>
        <v>0</v>
      </c>
      <c r="BF584" s="172">
        <f>IF(N584="snížená",J584,0)</f>
        <v>0</v>
      </c>
      <c r="BG584" s="172">
        <f>IF(N584="zákl. přenesená",J584,0)</f>
        <v>0</v>
      </c>
      <c r="BH584" s="172">
        <f>IF(N584="sníž. přenesená",J584,0)</f>
        <v>0</v>
      </c>
      <c r="BI584" s="172">
        <f>IF(N584="nulová",J584,0)</f>
        <v>0</v>
      </c>
      <c r="BJ584" s="25" t="s">
        <v>83</v>
      </c>
      <c r="BK584" s="172">
        <f>ROUND(I584*H584,2)</f>
        <v>0</v>
      </c>
      <c r="BL584" s="25" t="s">
        <v>367</v>
      </c>
      <c r="BM584" s="25" t="s">
        <v>1009</v>
      </c>
    </row>
    <row r="585" spans="2:65" s="1" customFormat="1" ht="60">
      <c r="B585" s="40"/>
      <c r="D585" s="173" t="s">
        <v>202</v>
      </c>
      <c r="F585" s="174" t="s">
        <v>1010</v>
      </c>
      <c r="L585" s="40"/>
      <c r="M585" s="175"/>
      <c r="N585" s="41"/>
      <c r="O585" s="41"/>
      <c r="P585" s="41"/>
      <c r="Q585" s="41"/>
      <c r="R585" s="41"/>
      <c r="S585" s="41"/>
      <c r="T585" s="69"/>
      <c r="AT585" s="25" t="s">
        <v>202</v>
      </c>
      <c r="AU585" s="25" t="s">
        <v>85</v>
      </c>
    </row>
    <row r="586" spans="2:65" s="1" customFormat="1" ht="16.5" customHeight="1">
      <c r="B586" s="161"/>
      <c r="C586" s="162" t="s">
        <v>1011</v>
      </c>
      <c r="D586" s="162" t="s">
        <v>195</v>
      </c>
      <c r="E586" s="163" t="s">
        <v>1012</v>
      </c>
      <c r="F586" s="164" t="s">
        <v>1013</v>
      </c>
      <c r="G586" s="165" t="s">
        <v>1008</v>
      </c>
      <c r="H586" s="166">
        <v>26</v>
      </c>
      <c r="I586" s="167"/>
      <c r="J586" s="167">
        <f>ROUND(I586*H586,2)</f>
        <v>0</v>
      </c>
      <c r="K586" s="164" t="s">
        <v>485</v>
      </c>
      <c r="L586" s="40"/>
      <c r="M586" s="168" t="s">
        <v>5</v>
      </c>
      <c r="N586" s="169" t="s">
        <v>47</v>
      </c>
      <c r="O586" s="170">
        <v>0</v>
      </c>
      <c r="P586" s="170">
        <f>O586*H586</f>
        <v>0</v>
      </c>
      <c r="Q586" s="170">
        <v>0</v>
      </c>
      <c r="R586" s="170">
        <f>Q586*H586</f>
        <v>0</v>
      </c>
      <c r="S586" s="170">
        <v>0</v>
      </c>
      <c r="T586" s="171">
        <f>S586*H586</f>
        <v>0</v>
      </c>
      <c r="AR586" s="25" t="s">
        <v>367</v>
      </c>
      <c r="AT586" s="25" t="s">
        <v>195</v>
      </c>
      <c r="AU586" s="25" t="s">
        <v>85</v>
      </c>
      <c r="AY586" s="25" t="s">
        <v>192</v>
      </c>
      <c r="BE586" s="172">
        <f>IF(N586="základní",J586,0)</f>
        <v>0</v>
      </c>
      <c r="BF586" s="172">
        <f>IF(N586="snížená",J586,0)</f>
        <v>0</v>
      </c>
      <c r="BG586" s="172">
        <f>IF(N586="zákl. přenesená",J586,0)</f>
        <v>0</v>
      </c>
      <c r="BH586" s="172">
        <f>IF(N586="sníž. přenesená",J586,0)</f>
        <v>0</v>
      </c>
      <c r="BI586" s="172">
        <f>IF(N586="nulová",J586,0)</f>
        <v>0</v>
      </c>
      <c r="BJ586" s="25" t="s">
        <v>83</v>
      </c>
      <c r="BK586" s="172">
        <f>ROUND(I586*H586,2)</f>
        <v>0</v>
      </c>
      <c r="BL586" s="25" t="s">
        <v>367</v>
      </c>
      <c r="BM586" s="25" t="s">
        <v>1014</v>
      </c>
    </row>
    <row r="587" spans="2:65" s="1" customFormat="1" ht="60">
      <c r="B587" s="40"/>
      <c r="D587" s="173" t="s">
        <v>202</v>
      </c>
      <c r="F587" s="174" t="s">
        <v>1010</v>
      </c>
      <c r="L587" s="40"/>
      <c r="M587" s="175"/>
      <c r="N587" s="41"/>
      <c r="O587" s="41"/>
      <c r="P587" s="41"/>
      <c r="Q587" s="41"/>
      <c r="R587" s="41"/>
      <c r="S587" s="41"/>
      <c r="T587" s="69"/>
      <c r="AT587" s="25" t="s">
        <v>202</v>
      </c>
      <c r="AU587" s="25" t="s">
        <v>85</v>
      </c>
    </row>
    <row r="588" spans="2:65" s="1" customFormat="1" ht="16.5" customHeight="1">
      <c r="B588" s="161"/>
      <c r="C588" s="162" t="s">
        <v>1015</v>
      </c>
      <c r="D588" s="162" t="s">
        <v>195</v>
      </c>
      <c r="E588" s="163" t="s">
        <v>1016</v>
      </c>
      <c r="F588" s="164" t="s">
        <v>1017</v>
      </c>
      <c r="G588" s="165" t="s">
        <v>1008</v>
      </c>
      <c r="H588" s="166">
        <v>1</v>
      </c>
      <c r="I588" s="167"/>
      <c r="J588" s="167">
        <f>ROUND(I588*H588,2)</f>
        <v>0</v>
      </c>
      <c r="K588" s="164" t="s">
        <v>485</v>
      </c>
      <c r="L588" s="40"/>
      <c r="M588" s="168" t="s">
        <v>5</v>
      </c>
      <c r="N588" s="169" t="s">
        <v>47</v>
      </c>
      <c r="O588" s="170">
        <v>0</v>
      </c>
      <c r="P588" s="170">
        <f>O588*H588</f>
        <v>0</v>
      </c>
      <c r="Q588" s="170">
        <v>0</v>
      </c>
      <c r="R588" s="170">
        <f>Q588*H588</f>
        <v>0</v>
      </c>
      <c r="S588" s="170">
        <v>0</v>
      </c>
      <c r="T588" s="171">
        <f>S588*H588</f>
        <v>0</v>
      </c>
      <c r="AR588" s="25" t="s">
        <v>367</v>
      </c>
      <c r="AT588" s="25" t="s">
        <v>195</v>
      </c>
      <c r="AU588" s="25" t="s">
        <v>85</v>
      </c>
      <c r="AY588" s="25" t="s">
        <v>192</v>
      </c>
      <c r="BE588" s="172">
        <f>IF(N588="základní",J588,0)</f>
        <v>0</v>
      </c>
      <c r="BF588" s="172">
        <f>IF(N588="snížená",J588,0)</f>
        <v>0</v>
      </c>
      <c r="BG588" s="172">
        <f>IF(N588="zákl. přenesená",J588,0)</f>
        <v>0</v>
      </c>
      <c r="BH588" s="172">
        <f>IF(N588="sníž. přenesená",J588,0)</f>
        <v>0</v>
      </c>
      <c r="BI588" s="172">
        <f>IF(N588="nulová",J588,0)</f>
        <v>0</v>
      </c>
      <c r="BJ588" s="25" t="s">
        <v>83</v>
      </c>
      <c r="BK588" s="172">
        <f>ROUND(I588*H588,2)</f>
        <v>0</v>
      </c>
      <c r="BL588" s="25" t="s">
        <v>367</v>
      </c>
      <c r="BM588" s="25" t="s">
        <v>1018</v>
      </c>
    </row>
    <row r="589" spans="2:65" s="1" customFormat="1" ht="60">
      <c r="B589" s="40"/>
      <c r="D589" s="173" t="s">
        <v>202</v>
      </c>
      <c r="F589" s="174" t="s">
        <v>1010</v>
      </c>
      <c r="L589" s="40"/>
      <c r="M589" s="175"/>
      <c r="N589" s="41"/>
      <c r="O589" s="41"/>
      <c r="P589" s="41"/>
      <c r="Q589" s="41"/>
      <c r="R589" s="41"/>
      <c r="S589" s="41"/>
      <c r="T589" s="69"/>
      <c r="AT589" s="25" t="s">
        <v>202</v>
      </c>
      <c r="AU589" s="25" t="s">
        <v>85</v>
      </c>
    </row>
    <row r="590" spans="2:65" s="1" customFormat="1" ht="16.5" customHeight="1">
      <c r="B590" s="161"/>
      <c r="C590" s="162" t="s">
        <v>1019</v>
      </c>
      <c r="D590" s="162" t="s">
        <v>195</v>
      </c>
      <c r="E590" s="163" t="s">
        <v>1020</v>
      </c>
      <c r="F590" s="164" t="s">
        <v>1021</v>
      </c>
      <c r="G590" s="165" t="s">
        <v>1008</v>
      </c>
      <c r="H590" s="166">
        <v>14</v>
      </c>
      <c r="I590" s="167"/>
      <c r="J590" s="167">
        <f>ROUND(I590*H590,2)</f>
        <v>0</v>
      </c>
      <c r="K590" s="164" t="s">
        <v>485</v>
      </c>
      <c r="L590" s="40"/>
      <c r="M590" s="168" t="s">
        <v>5</v>
      </c>
      <c r="N590" s="169" t="s">
        <v>47</v>
      </c>
      <c r="O590" s="170">
        <v>0</v>
      </c>
      <c r="P590" s="170">
        <f>O590*H590</f>
        <v>0</v>
      </c>
      <c r="Q590" s="170">
        <v>0</v>
      </c>
      <c r="R590" s="170">
        <f>Q590*H590</f>
        <v>0</v>
      </c>
      <c r="S590" s="170">
        <v>0</v>
      </c>
      <c r="T590" s="171">
        <f>S590*H590</f>
        <v>0</v>
      </c>
      <c r="AR590" s="25" t="s">
        <v>367</v>
      </c>
      <c r="AT590" s="25" t="s">
        <v>195</v>
      </c>
      <c r="AU590" s="25" t="s">
        <v>85</v>
      </c>
      <c r="AY590" s="25" t="s">
        <v>192</v>
      </c>
      <c r="BE590" s="172">
        <f>IF(N590="základní",J590,0)</f>
        <v>0</v>
      </c>
      <c r="BF590" s="172">
        <f>IF(N590="snížená",J590,0)</f>
        <v>0</v>
      </c>
      <c r="BG590" s="172">
        <f>IF(N590="zákl. přenesená",J590,0)</f>
        <v>0</v>
      </c>
      <c r="BH590" s="172">
        <f>IF(N590="sníž. přenesená",J590,0)</f>
        <v>0</v>
      </c>
      <c r="BI590" s="172">
        <f>IF(N590="nulová",J590,0)</f>
        <v>0</v>
      </c>
      <c r="BJ590" s="25" t="s">
        <v>83</v>
      </c>
      <c r="BK590" s="172">
        <f>ROUND(I590*H590,2)</f>
        <v>0</v>
      </c>
      <c r="BL590" s="25" t="s">
        <v>367</v>
      </c>
      <c r="BM590" s="25" t="s">
        <v>1022</v>
      </c>
    </row>
    <row r="591" spans="2:65" s="1" customFormat="1" ht="60">
      <c r="B591" s="40"/>
      <c r="D591" s="173" t="s">
        <v>202</v>
      </c>
      <c r="F591" s="174" t="s">
        <v>1010</v>
      </c>
      <c r="L591" s="40"/>
      <c r="M591" s="175"/>
      <c r="N591" s="41"/>
      <c r="O591" s="41"/>
      <c r="P591" s="41"/>
      <c r="Q591" s="41"/>
      <c r="R591" s="41"/>
      <c r="S591" s="41"/>
      <c r="T591" s="69"/>
      <c r="AT591" s="25" t="s">
        <v>202</v>
      </c>
      <c r="AU591" s="25" t="s">
        <v>85</v>
      </c>
    </row>
    <row r="592" spans="2:65" s="1" customFormat="1" ht="16.5" customHeight="1">
      <c r="B592" s="161"/>
      <c r="C592" s="162" t="s">
        <v>1023</v>
      </c>
      <c r="D592" s="162" t="s">
        <v>195</v>
      </c>
      <c r="E592" s="163" t="s">
        <v>1024</v>
      </c>
      <c r="F592" s="164" t="s">
        <v>1025</v>
      </c>
      <c r="G592" s="165" t="s">
        <v>416</v>
      </c>
      <c r="H592" s="166">
        <v>4.8</v>
      </c>
      <c r="I592" s="167"/>
      <c r="J592" s="167">
        <f>ROUND(I592*H592,2)</f>
        <v>0</v>
      </c>
      <c r="K592" s="164" t="s">
        <v>485</v>
      </c>
      <c r="L592" s="40"/>
      <c r="M592" s="168" t="s">
        <v>5</v>
      </c>
      <c r="N592" s="169" t="s">
        <v>47</v>
      </c>
      <c r="O592" s="170">
        <v>0</v>
      </c>
      <c r="P592" s="170">
        <f>O592*H592</f>
        <v>0</v>
      </c>
      <c r="Q592" s="170">
        <v>0</v>
      </c>
      <c r="R592" s="170">
        <f>Q592*H592</f>
        <v>0</v>
      </c>
      <c r="S592" s="170">
        <v>0</v>
      </c>
      <c r="T592" s="171">
        <f>S592*H592</f>
        <v>0</v>
      </c>
      <c r="AR592" s="25" t="s">
        <v>367</v>
      </c>
      <c r="AT592" s="25" t="s">
        <v>195</v>
      </c>
      <c r="AU592" s="25" t="s">
        <v>85</v>
      </c>
      <c r="AY592" s="25" t="s">
        <v>192</v>
      </c>
      <c r="BE592" s="172">
        <f>IF(N592="základní",J592,0)</f>
        <v>0</v>
      </c>
      <c r="BF592" s="172">
        <f>IF(N592="snížená",J592,0)</f>
        <v>0</v>
      </c>
      <c r="BG592" s="172">
        <f>IF(N592="zákl. přenesená",J592,0)</f>
        <v>0</v>
      </c>
      <c r="BH592" s="172">
        <f>IF(N592="sníž. přenesená",J592,0)</f>
        <v>0</v>
      </c>
      <c r="BI592" s="172">
        <f>IF(N592="nulová",J592,0)</f>
        <v>0</v>
      </c>
      <c r="BJ592" s="25" t="s">
        <v>83</v>
      </c>
      <c r="BK592" s="172">
        <f>ROUND(I592*H592,2)</f>
        <v>0</v>
      </c>
      <c r="BL592" s="25" t="s">
        <v>367</v>
      </c>
      <c r="BM592" s="25" t="s">
        <v>1026</v>
      </c>
    </row>
    <row r="593" spans="2:65" s="1" customFormat="1" ht="60">
      <c r="B593" s="40"/>
      <c r="D593" s="173" t="s">
        <v>202</v>
      </c>
      <c r="F593" s="174" t="s">
        <v>1027</v>
      </c>
      <c r="L593" s="40"/>
      <c r="M593" s="175"/>
      <c r="N593" s="41"/>
      <c r="O593" s="41"/>
      <c r="P593" s="41"/>
      <c r="Q593" s="41"/>
      <c r="R593" s="41"/>
      <c r="S593" s="41"/>
      <c r="T593" s="69"/>
      <c r="AT593" s="25" t="s">
        <v>202</v>
      </c>
      <c r="AU593" s="25" t="s">
        <v>85</v>
      </c>
    </row>
    <row r="594" spans="2:65" s="1" customFormat="1" ht="16.5" customHeight="1">
      <c r="B594" s="161"/>
      <c r="C594" s="162" t="s">
        <v>1028</v>
      </c>
      <c r="D594" s="162" t="s">
        <v>195</v>
      </c>
      <c r="E594" s="163" t="s">
        <v>1029</v>
      </c>
      <c r="F594" s="164" t="s">
        <v>1030</v>
      </c>
      <c r="G594" s="165" t="s">
        <v>416</v>
      </c>
      <c r="H594" s="166">
        <v>66.5</v>
      </c>
      <c r="I594" s="167"/>
      <c r="J594" s="167">
        <f>ROUND(I594*H594,2)</f>
        <v>0</v>
      </c>
      <c r="K594" s="164" t="s">
        <v>485</v>
      </c>
      <c r="L594" s="40"/>
      <c r="M594" s="168" t="s">
        <v>5</v>
      </c>
      <c r="N594" s="169" t="s">
        <v>47</v>
      </c>
      <c r="O594" s="170">
        <v>0</v>
      </c>
      <c r="P594" s="170">
        <f>O594*H594</f>
        <v>0</v>
      </c>
      <c r="Q594" s="170">
        <v>0</v>
      </c>
      <c r="R594" s="170">
        <f>Q594*H594</f>
        <v>0</v>
      </c>
      <c r="S594" s="170">
        <v>0</v>
      </c>
      <c r="T594" s="171">
        <f>S594*H594</f>
        <v>0</v>
      </c>
      <c r="AR594" s="25" t="s">
        <v>367</v>
      </c>
      <c r="AT594" s="25" t="s">
        <v>195</v>
      </c>
      <c r="AU594" s="25" t="s">
        <v>85</v>
      </c>
      <c r="AY594" s="25" t="s">
        <v>192</v>
      </c>
      <c r="BE594" s="172">
        <f>IF(N594="základní",J594,0)</f>
        <v>0</v>
      </c>
      <c r="BF594" s="172">
        <f>IF(N594="snížená",J594,0)</f>
        <v>0</v>
      </c>
      <c r="BG594" s="172">
        <f>IF(N594="zákl. přenesená",J594,0)</f>
        <v>0</v>
      </c>
      <c r="BH594" s="172">
        <f>IF(N594="sníž. přenesená",J594,0)</f>
        <v>0</v>
      </c>
      <c r="BI594" s="172">
        <f>IF(N594="nulová",J594,0)</f>
        <v>0</v>
      </c>
      <c r="BJ594" s="25" t="s">
        <v>83</v>
      </c>
      <c r="BK594" s="172">
        <f>ROUND(I594*H594,2)</f>
        <v>0</v>
      </c>
      <c r="BL594" s="25" t="s">
        <v>367</v>
      </c>
      <c r="BM594" s="25" t="s">
        <v>1031</v>
      </c>
    </row>
    <row r="595" spans="2:65" s="1" customFormat="1" ht="60">
      <c r="B595" s="40"/>
      <c r="D595" s="173" t="s">
        <v>202</v>
      </c>
      <c r="F595" s="174" t="s">
        <v>1027</v>
      </c>
      <c r="L595" s="40"/>
      <c r="M595" s="175"/>
      <c r="N595" s="41"/>
      <c r="O595" s="41"/>
      <c r="P595" s="41"/>
      <c r="Q595" s="41"/>
      <c r="R595" s="41"/>
      <c r="S595" s="41"/>
      <c r="T595" s="69"/>
      <c r="AT595" s="25" t="s">
        <v>202</v>
      </c>
      <c r="AU595" s="25" t="s">
        <v>85</v>
      </c>
    </row>
    <row r="596" spans="2:65" s="1" customFormat="1" ht="16.5" customHeight="1">
      <c r="B596" s="161"/>
      <c r="C596" s="162" t="s">
        <v>1032</v>
      </c>
      <c r="D596" s="162" t="s">
        <v>195</v>
      </c>
      <c r="E596" s="163" t="s">
        <v>1033</v>
      </c>
      <c r="F596" s="164" t="s">
        <v>1034</v>
      </c>
      <c r="G596" s="165" t="s">
        <v>416</v>
      </c>
      <c r="H596" s="166">
        <v>0.65</v>
      </c>
      <c r="I596" s="167"/>
      <c r="J596" s="167">
        <f>ROUND(I596*H596,2)</f>
        <v>0</v>
      </c>
      <c r="K596" s="164" t="s">
        <v>485</v>
      </c>
      <c r="L596" s="40"/>
      <c r="M596" s="168" t="s">
        <v>5</v>
      </c>
      <c r="N596" s="169" t="s">
        <v>47</v>
      </c>
      <c r="O596" s="170">
        <v>0</v>
      </c>
      <c r="P596" s="170">
        <f>O596*H596</f>
        <v>0</v>
      </c>
      <c r="Q596" s="170">
        <v>0</v>
      </c>
      <c r="R596" s="170">
        <f>Q596*H596</f>
        <v>0</v>
      </c>
      <c r="S596" s="170">
        <v>0</v>
      </c>
      <c r="T596" s="171">
        <f>S596*H596</f>
        <v>0</v>
      </c>
      <c r="AR596" s="25" t="s">
        <v>367</v>
      </c>
      <c r="AT596" s="25" t="s">
        <v>195</v>
      </c>
      <c r="AU596" s="25" t="s">
        <v>85</v>
      </c>
      <c r="AY596" s="25" t="s">
        <v>192</v>
      </c>
      <c r="BE596" s="172">
        <f>IF(N596="základní",J596,0)</f>
        <v>0</v>
      </c>
      <c r="BF596" s="172">
        <f>IF(N596="snížená",J596,0)</f>
        <v>0</v>
      </c>
      <c r="BG596" s="172">
        <f>IF(N596="zákl. přenesená",J596,0)</f>
        <v>0</v>
      </c>
      <c r="BH596" s="172">
        <f>IF(N596="sníž. přenesená",J596,0)</f>
        <v>0</v>
      </c>
      <c r="BI596" s="172">
        <f>IF(N596="nulová",J596,0)</f>
        <v>0</v>
      </c>
      <c r="BJ596" s="25" t="s">
        <v>83</v>
      </c>
      <c r="BK596" s="172">
        <f>ROUND(I596*H596,2)</f>
        <v>0</v>
      </c>
      <c r="BL596" s="25" t="s">
        <v>367</v>
      </c>
      <c r="BM596" s="25" t="s">
        <v>1035</v>
      </c>
    </row>
    <row r="597" spans="2:65" s="1" customFormat="1" ht="60">
      <c r="B597" s="40"/>
      <c r="D597" s="173" t="s">
        <v>202</v>
      </c>
      <c r="F597" s="174" t="s">
        <v>1027</v>
      </c>
      <c r="L597" s="40"/>
      <c r="M597" s="175"/>
      <c r="N597" s="41"/>
      <c r="O597" s="41"/>
      <c r="P597" s="41"/>
      <c r="Q597" s="41"/>
      <c r="R597" s="41"/>
      <c r="S597" s="41"/>
      <c r="T597" s="69"/>
      <c r="AT597" s="25" t="s">
        <v>202</v>
      </c>
      <c r="AU597" s="25" t="s">
        <v>85</v>
      </c>
    </row>
    <row r="598" spans="2:65" s="1" customFormat="1" ht="25.5" customHeight="1">
      <c r="B598" s="161"/>
      <c r="C598" s="162" t="s">
        <v>1036</v>
      </c>
      <c r="D598" s="162" t="s">
        <v>195</v>
      </c>
      <c r="E598" s="163" t="s">
        <v>1037</v>
      </c>
      <c r="F598" s="164" t="s">
        <v>1038</v>
      </c>
      <c r="G598" s="165" t="s">
        <v>416</v>
      </c>
      <c r="H598" s="166">
        <v>42</v>
      </c>
      <c r="I598" s="167"/>
      <c r="J598" s="167">
        <f>ROUND(I598*H598,2)</f>
        <v>0</v>
      </c>
      <c r="K598" s="164" t="s">
        <v>485</v>
      </c>
      <c r="L598" s="40"/>
      <c r="M598" s="168" t="s">
        <v>5</v>
      </c>
      <c r="N598" s="169" t="s">
        <v>47</v>
      </c>
      <c r="O598" s="170">
        <v>0</v>
      </c>
      <c r="P598" s="170">
        <f>O598*H598</f>
        <v>0</v>
      </c>
      <c r="Q598" s="170">
        <v>0</v>
      </c>
      <c r="R598" s="170">
        <f>Q598*H598</f>
        <v>0</v>
      </c>
      <c r="S598" s="170">
        <v>0</v>
      </c>
      <c r="T598" s="171">
        <f>S598*H598</f>
        <v>0</v>
      </c>
      <c r="AR598" s="25" t="s">
        <v>367</v>
      </c>
      <c r="AT598" s="25" t="s">
        <v>195</v>
      </c>
      <c r="AU598" s="25" t="s">
        <v>85</v>
      </c>
      <c r="AY598" s="25" t="s">
        <v>192</v>
      </c>
      <c r="BE598" s="172">
        <f>IF(N598="základní",J598,0)</f>
        <v>0</v>
      </c>
      <c r="BF598" s="172">
        <f>IF(N598="snížená",J598,0)</f>
        <v>0</v>
      </c>
      <c r="BG598" s="172">
        <f>IF(N598="zákl. přenesená",J598,0)</f>
        <v>0</v>
      </c>
      <c r="BH598" s="172">
        <f>IF(N598="sníž. přenesená",J598,0)</f>
        <v>0</v>
      </c>
      <c r="BI598" s="172">
        <f>IF(N598="nulová",J598,0)</f>
        <v>0</v>
      </c>
      <c r="BJ598" s="25" t="s">
        <v>83</v>
      </c>
      <c r="BK598" s="172">
        <f>ROUND(I598*H598,2)</f>
        <v>0</v>
      </c>
      <c r="BL598" s="25" t="s">
        <v>367</v>
      </c>
      <c r="BM598" s="25" t="s">
        <v>1039</v>
      </c>
    </row>
    <row r="599" spans="2:65" s="1" customFormat="1" ht="60">
      <c r="B599" s="40"/>
      <c r="D599" s="173" t="s">
        <v>202</v>
      </c>
      <c r="F599" s="174" t="s">
        <v>1040</v>
      </c>
      <c r="L599" s="40"/>
      <c r="M599" s="175"/>
      <c r="N599" s="41"/>
      <c r="O599" s="41"/>
      <c r="P599" s="41"/>
      <c r="Q599" s="41"/>
      <c r="R599" s="41"/>
      <c r="S599" s="41"/>
      <c r="T599" s="69"/>
      <c r="AT599" s="25" t="s">
        <v>202</v>
      </c>
      <c r="AU599" s="25" t="s">
        <v>85</v>
      </c>
    </row>
    <row r="600" spans="2:65" s="1" customFormat="1" ht="16.5" customHeight="1">
      <c r="B600" s="161"/>
      <c r="C600" s="162" t="s">
        <v>1041</v>
      </c>
      <c r="D600" s="162" t="s">
        <v>195</v>
      </c>
      <c r="E600" s="163" t="s">
        <v>1042</v>
      </c>
      <c r="F600" s="164" t="s">
        <v>1043</v>
      </c>
      <c r="G600" s="165" t="s">
        <v>355</v>
      </c>
      <c r="H600" s="166">
        <v>14.4</v>
      </c>
      <c r="I600" s="167"/>
      <c r="J600" s="167">
        <f>ROUND(I600*H600,2)</f>
        <v>0</v>
      </c>
      <c r="K600" s="164" t="s">
        <v>485</v>
      </c>
      <c r="L600" s="40"/>
      <c r="M600" s="168" t="s">
        <v>5</v>
      </c>
      <c r="N600" s="169" t="s">
        <v>47</v>
      </c>
      <c r="O600" s="170">
        <v>0</v>
      </c>
      <c r="P600" s="170">
        <f>O600*H600</f>
        <v>0</v>
      </c>
      <c r="Q600" s="170">
        <v>0</v>
      </c>
      <c r="R600" s="170">
        <f>Q600*H600</f>
        <v>0</v>
      </c>
      <c r="S600" s="170">
        <v>0</v>
      </c>
      <c r="T600" s="171">
        <f>S600*H600</f>
        <v>0</v>
      </c>
      <c r="AR600" s="25" t="s">
        <v>367</v>
      </c>
      <c r="AT600" s="25" t="s">
        <v>195</v>
      </c>
      <c r="AU600" s="25" t="s">
        <v>85</v>
      </c>
      <c r="AY600" s="25" t="s">
        <v>192</v>
      </c>
      <c r="BE600" s="172">
        <f>IF(N600="základní",J600,0)</f>
        <v>0</v>
      </c>
      <c r="BF600" s="172">
        <f>IF(N600="snížená",J600,0)</f>
        <v>0</v>
      </c>
      <c r="BG600" s="172">
        <f>IF(N600="zákl. přenesená",J600,0)</f>
        <v>0</v>
      </c>
      <c r="BH600" s="172">
        <f>IF(N600="sníž. přenesená",J600,0)</f>
        <v>0</v>
      </c>
      <c r="BI600" s="172">
        <f>IF(N600="nulová",J600,0)</f>
        <v>0</v>
      </c>
      <c r="BJ600" s="25" t="s">
        <v>83</v>
      </c>
      <c r="BK600" s="172">
        <f>ROUND(I600*H600,2)</f>
        <v>0</v>
      </c>
      <c r="BL600" s="25" t="s">
        <v>367</v>
      </c>
      <c r="BM600" s="25" t="s">
        <v>1044</v>
      </c>
    </row>
    <row r="601" spans="2:65" s="1" customFormat="1" ht="60">
      <c r="B601" s="40"/>
      <c r="D601" s="173" t="s">
        <v>202</v>
      </c>
      <c r="F601" s="174" t="s">
        <v>1040</v>
      </c>
      <c r="L601" s="40"/>
      <c r="M601" s="175"/>
      <c r="N601" s="41"/>
      <c r="O601" s="41"/>
      <c r="P601" s="41"/>
      <c r="Q601" s="41"/>
      <c r="R601" s="41"/>
      <c r="S601" s="41"/>
      <c r="T601" s="69"/>
      <c r="AT601" s="25" t="s">
        <v>202</v>
      </c>
      <c r="AU601" s="25" t="s">
        <v>85</v>
      </c>
    </row>
    <row r="602" spans="2:65" s="1" customFormat="1" ht="16.5" customHeight="1">
      <c r="B602" s="161"/>
      <c r="C602" s="162" t="s">
        <v>1045</v>
      </c>
      <c r="D602" s="162" t="s">
        <v>195</v>
      </c>
      <c r="E602" s="163" t="s">
        <v>1046</v>
      </c>
      <c r="F602" s="164" t="s">
        <v>1047</v>
      </c>
      <c r="G602" s="165" t="s">
        <v>355</v>
      </c>
      <c r="H602" s="166">
        <v>3.12</v>
      </c>
      <c r="I602" s="167"/>
      <c r="J602" s="167">
        <f>ROUND(I602*H602,2)</f>
        <v>0</v>
      </c>
      <c r="K602" s="164" t="s">
        <v>485</v>
      </c>
      <c r="L602" s="40"/>
      <c r="M602" s="168" t="s">
        <v>5</v>
      </c>
      <c r="N602" s="169" t="s">
        <v>47</v>
      </c>
      <c r="O602" s="170">
        <v>0</v>
      </c>
      <c r="P602" s="170">
        <f>O602*H602</f>
        <v>0</v>
      </c>
      <c r="Q602" s="170">
        <v>0</v>
      </c>
      <c r="R602" s="170">
        <f>Q602*H602</f>
        <v>0</v>
      </c>
      <c r="S602" s="170">
        <v>0</v>
      </c>
      <c r="T602" s="171">
        <f>S602*H602</f>
        <v>0</v>
      </c>
      <c r="AR602" s="25" t="s">
        <v>367</v>
      </c>
      <c r="AT602" s="25" t="s">
        <v>195</v>
      </c>
      <c r="AU602" s="25" t="s">
        <v>85</v>
      </c>
      <c r="AY602" s="25" t="s">
        <v>192</v>
      </c>
      <c r="BE602" s="172">
        <f>IF(N602="základní",J602,0)</f>
        <v>0</v>
      </c>
      <c r="BF602" s="172">
        <f>IF(N602="snížená",J602,0)</f>
        <v>0</v>
      </c>
      <c r="BG602" s="172">
        <f>IF(N602="zákl. přenesená",J602,0)</f>
        <v>0</v>
      </c>
      <c r="BH602" s="172">
        <f>IF(N602="sníž. přenesená",J602,0)</f>
        <v>0</v>
      </c>
      <c r="BI602" s="172">
        <f>IF(N602="nulová",J602,0)</f>
        <v>0</v>
      </c>
      <c r="BJ602" s="25" t="s">
        <v>83</v>
      </c>
      <c r="BK602" s="172">
        <f>ROUND(I602*H602,2)</f>
        <v>0</v>
      </c>
      <c r="BL602" s="25" t="s">
        <v>367</v>
      </c>
      <c r="BM602" s="25" t="s">
        <v>1048</v>
      </c>
    </row>
    <row r="603" spans="2:65" s="1" customFormat="1" ht="60">
      <c r="B603" s="40"/>
      <c r="D603" s="173" t="s">
        <v>202</v>
      </c>
      <c r="F603" s="174" t="s">
        <v>1040</v>
      </c>
      <c r="L603" s="40"/>
      <c r="M603" s="175"/>
      <c r="N603" s="41"/>
      <c r="O603" s="41"/>
      <c r="P603" s="41"/>
      <c r="Q603" s="41"/>
      <c r="R603" s="41"/>
      <c r="S603" s="41"/>
      <c r="T603" s="69"/>
      <c r="AT603" s="25" t="s">
        <v>202</v>
      </c>
      <c r="AU603" s="25" t="s">
        <v>85</v>
      </c>
    </row>
    <row r="604" spans="2:65" s="1" customFormat="1" ht="25.5" customHeight="1">
      <c r="B604" s="161"/>
      <c r="C604" s="162" t="s">
        <v>1049</v>
      </c>
      <c r="D604" s="162" t="s">
        <v>195</v>
      </c>
      <c r="E604" s="163" t="s">
        <v>1050</v>
      </c>
      <c r="F604" s="164" t="s">
        <v>1051</v>
      </c>
      <c r="G604" s="165" t="s">
        <v>355</v>
      </c>
      <c r="H604" s="166">
        <v>7.2</v>
      </c>
      <c r="I604" s="167"/>
      <c r="J604" s="167">
        <f>ROUND(I604*H604,2)</f>
        <v>0</v>
      </c>
      <c r="K604" s="164" t="s">
        <v>485</v>
      </c>
      <c r="L604" s="40"/>
      <c r="M604" s="168" t="s">
        <v>5</v>
      </c>
      <c r="N604" s="169" t="s">
        <v>47</v>
      </c>
      <c r="O604" s="170">
        <v>0</v>
      </c>
      <c r="P604" s="170">
        <f>O604*H604</f>
        <v>0</v>
      </c>
      <c r="Q604" s="170">
        <v>0</v>
      </c>
      <c r="R604" s="170">
        <f>Q604*H604</f>
        <v>0</v>
      </c>
      <c r="S604" s="170">
        <v>0</v>
      </c>
      <c r="T604" s="171">
        <f>S604*H604</f>
        <v>0</v>
      </c>
      <c r="AR604" s="25" t="s">
        <v>367</v>
      </c>
      <c r="AT604" s="25" t="s">
        <v>195</v>
      </c>
      <c r="AU604" s="25" t="s">
        <v>85</v>
      </c>
      <c r="AY604" s="25" t="s">
        <v>192</v>
      </c>
      <c r="BE604" s="172">
        <f>IF(N604="základní",J604,0)</f>
        <v>0</v>
      </c>
      <c r="BF604" s="172">
        <f>IF(N604="snížená",J604,0)</f>
        <v>0</v>
      </c>
      <c r="BG604" s="172">
        <f>IF(N604="zákl. přenesená",J604,0)</f>
        <v>0</v>
      </c>
      <c r="BH604" s="172">
        <f>IF(N604="sníž. přenesená",J604,0)</f>
        <v>0</v>
      </c>
      <c r="BI604" s="172">
        <f>IF(N604="nulová",J604,0)</f>
        <v>0</v>
      </c>
      <c r="BJ604" s="25" t="s">
        <v>83</v>
      </c>
      <c r="BK604" s="172">
        <f>ROUND(I604*H604,2)</f>
        <v>0</v>
      </c>
      <c r="BL604" s="25" t="s">
        <v>367</v>
      </c>
      <c r="BM604" s="25" t="s">
        <v>1052</v>
      </c>
    </row>
    <row r="605" spans="2:65" s="1" customFormat="1" ht="60">
      <c r="B605" s="40"/>
      <c r="D605" s="173" t="s">
        <v>202</v>
      </c>
      <c r="F605" s="174" t="s">
        <v>1027</v>
      </c>
      <c r="L605" s="40"/>
      <c r="M605" s="175"/>
      <c r="N605" s="41"/>
      <c r="O605" s="41"/>
      <c r="P605" s="41"/>
      <c r="Q605" s="41"/>
      <c r="R605" s="41"/>
      <c r="S605" s="41"/>
      <c r="T605" s="69"/>
      <c r="AT605" s="25" t="s">
        <v>202</v>
      </c>
      <c r="AU605" s="25" t="s">
        <v>85</v>
      </c>
    </row>
    <row r="606" spans="2:65" s="1" customFormat="1" ht="25.5" customHeight="1">
      <c r="B606" s="161"/>
      <c r="C606" s="162" t="s">
        <v>1053</v>
      </c>
      <c r="D606" s="162" t="s">
        <v>195</v>
      </c>
      <c r="E606" s="163" t="s">
        <v>1054</v>
      </c>
      <c r="F606" s="164" t="s">
        <v>1055</v>
      </c>
      <c r="G606" s="165" t="s">
        <v>355</v>
      </c>
      <c r="H606" s="166">
        <v>8.5399999999999991</v>
      </c>
      <c r="I606" s="167"/>
      <c r="J606" s="167">
        <f>ROUND(I606*H606,2)</f>
        <v>0</v>
      </c>
      <c r="K606" s="164" t="s">
        <v>485</v>
      </c>
      <c r="L606" s="40"/>
      <c r="M606" s="168" t="s">
        <v>5</v>
      </c>
      <c r="N606" s="169" t="s">
        <v>47</v>
      </c>
      <c r="O606" s="170">
        <v>0</v>
      </c>
      <c r="P606" s="170">
        <f>O606*H606</f>
        <v>0</v>
      </c>
      <c r="Q606" s="170">
        <v>0</v>
      </c>
      <c r="R606" s="170">
        <f>Q606*H606</f>
        <v>0</v>
      </c>
      <c r="S606" s="170">
        <v>0</v>
      </c>
      <c r="T606" s="171">
        <f>S606*H606</f>
        <v>0</v>
      </c>
      <c r="AR606" s="25" t="s">
        <v>367</v>
      </c>
      <c r="AT606" s="25" t="s">
        <v>195</v>
      </c>
      <c r="AU606" s="25" t="s">
        <v>85</v>
      </c>
      <c r="AY606" s="25" t="s">
        <v>192</v>
      </c>
      <c r="BE606" s="172">
        <f>IF(N606="základní",J606,0)</f>
        <v>0</v>
      </c>
      <c r="BF606" s="172">
        <f>IF(N606="snížená",J606,0)</f>
        <v>0</v>
      </c>
      <c r="BG606" s="172">
        <f>IF(N606="zákl. přenesená",J606,0)</f>
        <v>0</v>
      </c>
      <c r="BH606" s="172">
        <f>IF(N606="sníž. přenesená",J606,0)</f>
        <v>0</v>
      </c>
      <c r="BI606" s="172">
        <f>IF(N606="nulová",J606,0)</f>
        <v>0</v>
      </c>
      <c r="BJ606" s="25" t="s">
        <v>83</v>
      </c>
      <c r="BK606" s="172">
        <f>ROUND(I606*H606,2)</f>
        <v>0</v>
      </c>
      <c r="BL606" s="25" t="s">
        <v>367</v>
      </c>
      <c r="BM606" s="25" t="s">
        <v>1056</v>
      </c>
    </row>
    <row r="607" spans="2:65" s="1" customFormat="1" ht="60">
      <c r="B607" s="40"/>
      <c r="D607" s="173" t="s">
        <v>202</v>
      </c>
      <c r="F607" s="174" t="s">
        <v>1027</v>
      </c>
      <c r="L607" s="40"/>
      <c r="M607" s="175"/>
      <c r="N607" s="41"/>
      <c r="O607" s="41"/>
      <c r="P607" s="41"/>
      <c r="Q607" s="41"/>
      <c r="R607" s="41"/>
      <c r="S607" s="41"/>
      <c r="T607" s="69"/>
      <c r="AT607" s="25" t="s">
        <v>202</v>
      </c>
      <c r="AU607" s="25" t="s">
        <v>85</v>
      </c>
    </row>
    <row r="608" spans="2:65" s="1" customFormat="1" ht="25.5" customHeight="1">
      <c r="B608" s="161"/>
      <c r="C608" s="162" t="s">
        <v>1057</v>
      </c>
      <c r="D608" s="162" t="s">
        <v>195</v>
      </c>
      <c r="E608" s="163" t="s">
        <v>1058</v>
      </c>
      <c r="F608" s="164" t="s">
        <v>1059</v>
      </c>
      <c r="G608" s="165" t="s">
        <v>355</v>
      </c>
      <c r="H608" s="166">
        <v>10.56</v>
      </c>
      <c r="I608" s="167"/>
      <c r="J608" s="167">
        <f>ROUND(I608*H608,2)</f>
        <v>0</v>
      </c>
      <c r="K608" s="164" t="s">
        <v>485</v>
      </c>
      <c r="L608" s="40"/>
      <c r="M608" s="168" t="s">
        <v>5</v>
      </c>
      <c r="N608" s="169" t="s">
        <v>47</v>
      </c>
      <c r="O608" s="170">
        <v>0</v>
      </c>
      <c r="P608" s="170">
        <f>O608*H608</f>
        <v>0</v>
      </c>
      <c r="Q608" s="170">
        <v>0</v>
      </c>
      <c r="R608" s="170">
        <f>Q608*H608</f>
        <v>0</v>
      </c>
      <c r="S608" s="170">
        <v>0</v>
      </c>
      <c r="T608" s="171">
        <f>S608*H608</f>
        <v>0</v>
      </c>
      <c r="AR608" s="25" t="s">
        <v>367</v>
      </c>
      <c r="AT608" s="25" t="s">
        <v>195</v>
      </c>
      <c r="AU608" s="25" t="s">
        <v>85</v>
      </c>
      <c r="AY608" s="25" t="s">
        <v>192</v>
      </c>
      <c r="BE608" s="172">
        <f>IF(N608="základní",J608,0)</f>
        <v>0</v>
      </c>
      <c r="BF608" s="172">
        <f>IF(N608="snížená",J608,0)</f>
        <v>0</v>
      </c>
      <c r="BG608" s="172">
        <f>IF(N608="zákl. přenesená",J608,0)</f>
        <v>0</v>
      </c>
      <c r="BH608" s="172">
        <f>IF(N608="sníž. přenesená",J608,0)</f>
        <v>0</v>
      </c>
      <c r="BI608" s="172">
        <f>IF(N608="nulová",J608,0)</f>
        <v>0</v>
      </c>
      <c r="BJ608" s="25" t="s">
        <v>83</v>
      </c>
      <c r="BK608" s="172">
        <f>ROUND(I608*H608,2)</f>
        <v>0</v>
      </c>
      <c r="BL608" s="25" t="s">
        <v>367</v>
      </c>
      <c r="BM608" s="25" t="s">
        <v>1060</v>
      </c>
    </row>
    <row r="609" spans="2:65" s="1" customFormat="1" ht="60">
      <c r="B609" s="40"/>
      <c r="D609" s="173" t="s">
        <v>202</v>
      </c>
      <c r="F609" s="174" t="s">
        <v>1027</v>
      </c>
      <c r="L609" s="40"/>
      <c r="M609" s="175"/>
      <c r="N609" s="41"/>
      <c r="O609" s="41"/>
      <c r="P609" s="41"/>
      <c r="Q609" s="41"/>
      <c r="R609" s="41"/>
      <c r="S609" s="41"/>
      <c r="T609" s="69"/>
      <c r="AT609" s="25" t="s">
        <v>202</v>
      </c>
      <c r="AU609" s="25" t="s">
        <v>85</v>
      </c>
    </row>
    <row r="610" spans="2:65" s="1" customFormat="1" ht="25.5" customHeight="1">
      <c r="B610" s="161"/>
      <c r="C610" s="162" t="s">
        <v>1061</v>
      </c>
      <c r="D610" s="162" t="s">
        <v>195</v>
      </c>
      <c r="E610" s="163" t="s">
        <v>1062</v>
      </c>
      <c r="F610" s="164" t="s">
        <v>1063</v>
      </c>
      <c r="G610" s="165" t="s">
        <v>355</v>
      </c>
      <c r="H610" s="166">
        <v>9</v>
      </c>
      <c r="I610" s="167"/>
      <c r="J610" s="167">
        <f>ROUND(I610*H610,2)</f>
        <v>0</v>
      </c>
      <c r="K610" s="164" t="s">
        <v>485</v>
      </c>
      <c r="L610" s="40"/>
      <c r="M610" s="168" t="s">
        <v>5</v>
      </c>
      <c r="N610" s="169" t="s">
        <v>47</v>
      </c>
      <c r="O610" s="170">
        <v>0</v>
      </c>
      <c r="P610" s="170">
        <f>O610*H610</f>
        <v>0</v>
      </c>
      <c r="Q610" s="170">
        <v>0</v>
      </c>
      <c r="R610" s="170">
        <f>Q610*H610</f>
        <v>0</v>
      </c>
      <c r="S610" s="170">
        <v>0</v>
      </c>
      <c r="T610" s="171">
        <f>S610*H610</f>
        <v>0</v>
      </c>
      <c r="AR610" s="25" t="s">
        <v>367</v>
      </c>
      <c r="AT610" s="25" t="s">
        <v>195</v>
      </c>
      <c r="AU610" s="25" t="s">
        <v>85</v>
      </c>
      <c r="AY610" s="25" t="s">
        <v>192</v>
      </c>
      <c r="BE610" s="172">
        <f>IF(N610="základní",J610,0)</f>
        <v>0</v>
      </c>
      <c r="BF610" s="172">
        <f>IF(N610="snížená",J610,0)</f>
        <v>0</v>
      </c>
      <c r="BG610" s="172">
        <f>IF(N610="zákl. přenesená",J610,0)</f>
        <v>0</v>
      </c>
      <c r="BH610" s="172">
        <f>IF(N610="sníž. přenesená",J610,0)</f>
        <v>0</v>
      </c>
      <c r="BI610" s="172">
        <f>IF(N610="nulová",J610,0)</f>
        <v>0</v>
      </c>
      <c r="BJ610" s="25" t="s">
        <v>83</v>
      </c>
      <c r="BK610" s="172">
        <f>ROUND(I610*H610,2)</f>
        <v>0</v>
      </c>
      <c r="BL610" s="25" t="s">
        <v>367</v>
      </c>
      <c r="BM610" s="25" t="s">
        <v>1064</v>
      </c>
    </row>
    <row r="611" spans="2:65" s="1" customFormat="1" ht="60">
      <c r="B611" s="40"/>
      <c r="D611" s="173" t="s">
        <v>202</v>
      </c>
      <c r="F611" s="174" t="s">
        <v>1027</v>
      </c>
      <c r="L611" s="40"/>
      <c r="M611" s="175"/>
      <c r="N611" s="41"/>
      <c r="O611" s="41"/>
      <c r="P611" s="41"/>
      <c r="Q611" s="41"/>
      <c r="R611" s="41"/>
      <c r="S611" s="41"/>
      <c r="T611" s="69"/>
      <c r="AT611" s="25" t="s">
        <v>202</v>
      </c>
      <c r="AU611" s="25" t="s">
        <v>85</v>
      </c>
    </row>
    <row r="612" spans="2:65" s="1" customFormat="1" ht="25.5" customHeight="1">
      <c r="B612" s="161"/>
      <c r="C612" s="162" t="s">
        <v>1065</v>
      </c>
      <c r="D612" s="162" t="s">
        <v>195</v>
      </c>
      <c r="E612" s="163" t="s">
        <v>1066</v>
      </c>
      <c r="F612" s="164" t="s">
        <v>1067</v>
      </c>
      <c r="G612" s="165" t="s">
        <v>1008</v>
      </c>
      <c r="H612" s="166">
        <v>1</v>
      </c>
      <c r="I612" s="167"/>
      <c r="J612" s="167">
        <f>ROUND(I612*H612,2)</f>
        <v>0</v>
      </c>
      <c r="K612" s="164" t="s">
        <v>485</v>
      </c>
      <c r="L612" s="40"/>
      <c r="M612" s="168" t="s">
        <v>5</v>
      </c>
      <c r="N612" s="169" t="s">
        <v>47</v>
      </c>
      <c r="O612" s="170">
        <v>0</v>
      </c>
      <c r="P612" s="170">
        <f>O612*H612</f>
        <v>0</v>
      </c>
      <c r="Q612" s="170">
        <v>0</v>
      </c>
      <c r="R612" s="170">
        <f>Q612*H612</f>
        <v>0</v>
      </c>
      <c r="S612" s="170">
        <v>0</v>
      </c>
      <c r="T612" s="171">
        <f>S612*H612</f>
        <v>0</v>
      </c>
      <c r="AR612" s="25" t="s">
        <v>367</v>
      </c>
      <c r="AT612" s="25" t="s">
        <v>195</v>
      </c>
      <c r="AU612" s="25" t="s">
        <v>85</v>
      </c>
      <c r="AY612" s="25" t="s">
        <v>192</v>
      </c>
      <c r="BE612" s="172">
        <f>IF(N612="základní",J612,0)</f>
        <v>0</v>
      </c>
      <c r="BF612" s="172">
        <f>IF(N612="snížená",J612,0)</f>
        <v>0</v>
      </c>
      <c r="BG612" s="172">
        <f>IF(N612="zákl. přenesená",J612,0)</f>
        <v>0</v>
      </c>
      <c r="BH612" s="172">
        <f>IF(N612="sníž. přenesená",J612,0)</f>
        <v>0</v>
      </c>
      <c r="BI612" s="172">
        <f>IF(N612="nulová",J612,0)</f>
        <v>0</v>
      </c>
      <c r="BJ612" s="25" t="s">
        <v>83</v>
      </c>
      <c r="BK612" s="172">
        <f>ROUND(I612*H612,2)</f>
        <v>0</v>
      </c>
      <c r="BL612" s="25" t="s">
        <v>367</v>
      </c>
      <c r="BM612" s="25" t="s">
        <v>1068</v>
      </c>
    </row>
    <row r="613" spans="2:65" s="1" customFormat="1" ht="60">
      <c r="B613" s="40"/>
      <c r="D613" s="173" t="s">
        <v>202</v>
      </c>
      <c r="F613" s="174" t="s">
        <v>1027</v>
      </c>
      <c r="L613" s="40"/>
      <c r="M613" s="175"/>
      <c r="N613" s="41"/>
      <c r="O613" s="41"/>
      <c r="P613" s="41"/>
      <c r="Q613" s="41"/>
      <c r="R613" s="41"/>
      <c r="S613" s="41"/>
      <c r="T613" s="69"/>
      <c r="AT613" s="25" t="s">
        <v>202</v>
      </c>
      <c r="AU613" s="25" t="s">
        <v>85</v>
      </c>
    </row>
    <row r="614" spans="2:65" s="1" customFormat="1" ht="16.5" customHeight="1">
      <c r="B614" s="161"/>
      <c r="C614" s="162" t="s">
        <v>1069</v>
      </c>
      <c r="D614" s="162" t="s">
        <v>195</v>
      </c>
      <c r="E614" s="163" t="s">
        <v>1070</v>
      </c>
      <c r="F614" s="164" t="s">
        <v>1071</v>
      </c>
      <c r="G614" s="165" t="s">
        <v>1008</v>
      </c>
      <c r="H614" s="166">
        <v>1</v>
      </c>
      <c r="I614" s="167"/>
      <c r="J614" s="167">
        <f>ROUND(I614*H614,2)</f>
        <v>0</v>
      </c>
      <c r="K614" s="164" t="s">
        <v>485</v>
      </c>
      <c r="L614" s="40"/>
      <c r="M614" s="168" t="s">
        <v>5</v>
      </c>
      <c r="N614" s="169" t="s">
        <v>47</v>
      </c>
      <c r="O614" s="170">
        <v>0</v>
      </c>
      <c r="P614" s="170">
        <f>O614*H614</f>
        <v>0</v>
      </c>
      <c r="Q614" s="170">
        <v>0</v>
      </c>
      <c r="R614" s="170">
        <f>Q614*H614</f>
        <v>0</v>
      </c>
      <c r="S614" s="170">
        <v>0</v>
      </c>
      <c r="T614" s="171">
        <f>S614*H614</f>
        <v>0</v>
      </c>
      <c r="AR614" s="25" t="s">
        <v>367</v>
      </c>
      <c r="AT614" s="25" t="s">
        <v>195</v>
      </c>
      <c r="AU614" s="25" t="s">
        <v>85</v>
      </c>
      <c r="AY614" s="25" t="s">
        <v>192</v>
      </c>
      <c r="BE614" s="172">
        <f>IF(N614="základní",J614,0)</f>
        <v>0</v>
      </c>
      <c r="BF614" s="172">
        <f>IF(N614="snížená",J614,0)</f>
        <v>0</v>
      </c>
      <c r="BG614" s="172">
        <f>IF(N614="zákl. přenesená",J614,0)</f>
        <v>0</v>
      </c>
      <c r="BH614" s="172">
        <f>IF(N614="sníž. přenesená",J614,0)</f>
        <v>0</v>
      </c>
      <c r="BI614" s="172">
        <f>IF(N614="nulová",J614,0)</f>
        <v>0</v>
      </c>
      <c r="BJ614" s="25" t="s">
        <v>83</v>
      </c>
      <c r="BK614" s="172">
        <f>ROUND(I614*H614,2)</f>
        <v>0</v>
      </c>
      <c r="BL614" s="25" t="s">
        <v>367</v>
      </c>
      <c r="BM614" s="25" t="s">
        <v>1072</v>
      </c>
    </row>
    <row r="615" spans="2:65" s="1" customFormat="1" ht="60">
      <c r="B615" s="40"/>
      <c r="D615" s="173" t="s">
        <v>202</v>
      </c>
      <c r="F615" s="174" t="s">
        <v>1073</v>
      </c>
      <c r="L615" s="40"/>
      <c r="M615" s="175"/>
      <c r="N615" s="41"/>
      <c r="O615" s="41"/>
      <c r="P615" s="41"/>
      <c r="Q615" s="41"/>
      <c r="R615" s="41"/>
      <c r="S615" s="41"/>
      <c r="T615" s="69"/>
      <c r="AT615" s="25" t="s">
        <v>202</v>
      </c>
      <c r="AU615" s="25" t="s">
        <v>85</v>
      </c>
    </row>
    <row r="616" spans="2:65" s="1" customFormat="1" ht="25.5" customHeight="1">
      <c r="B616" s="161"/>
      <c r="C616" s="162" t="s">
        <v>1074</v>
      </c>
      <c r="D616" s="162" t="s">
        <v>195</v>
      </c>
      <c r="E616" s="163" t="s">
        <v>1075</v>
      </c>
      <c r="F616" s="164" t="s">
        <v>1076</v>
      </c>
      <c r="G616" s="165" t="s">
        <v>1008</v>
      </c>
      <c r="H616" s="166">
        <v>1</v>
      </c>
      <c r="I616" s="167"/>
      <c r="J616" s="167">
        <f>ROUND(I616*H616,2)</f>
        <v>0</v>
      </c>
      <c r="K616" s="164" t="s">
        <v>485</v>
      </c>
      <c r="L616" s="40"/>
      <c r="M616" s="168" t="s">
        <v>5</v>
      </c>
      <c r="N616" s="169" t="s">
        <v>47</v>
      </c>
      <c r="O616" s="170">
        <v>0</v>
      </c>
      <c r="P616" s="170">
        <f>O616*H616</f>
        <v>0</v>
      </c>
      <c r="Q616" s="170">
        <v>0</v>
      </c>
      <c r="R616" s="170">
        <f>Q616*H616</f>
        <v>0</v>
      </c>
      <c r="S616" s="170">
        <v>0</v>
      </c>
      <c r="T616" s="171">
        <f>S616*H616</f>
        <v>0</v>
      </c>
      <c r="AR616" s="25" t="s">
        <v>367</v>
      </c>
      <c r="AT616" s="25" t="s">
        <v>195</v>
      </c>
      <c r="AU616" s="25" t="s">
        <v>85</v>
      </c>
      <c r="AY616" s="25" t="s">
        <v>192</v>
      </c>
      <c r="BE616" s="172">
        <f>IF(N616="základní",J616,0)</f>
        <v>0</v>
      </c>
      <c r="BF616" s="172">
        <f>IF(N616="snížená",J616,0)</f>
        <v>0</v>
      </c>
      <c r="BG616" s="172">
        <f>IF(N616="zákl. přenesená",J616,0)</f>
        <v>0</v>
      </c>
      <c r="BH616" s="172">
        <f>IF(N616="sníž. přenesená",J616,0)</f>
        <v>0</v>
      </c>
      <c r="BI616" s="172">
        <f>IF(N616="nulová",J616,0)</f>
        <v>0</v>
      </c>
      <c r="BJ616" s="25" t="s">
        <v>83</v>
      </c>
      <c r="BK616" s="172">
        <f>ROUND(I616*H616,2)</f>
        <v>0</v>
      </c>
      <c r="BL616" s="25" t="s">
        <v>367</v>
      </c>
      <c r="BM616" s="25" t="s">
        <v>1077</v>
      </c>
    </row>
    <row r="617" spans="2:65" s="1" customFormat="1" ht="60">
      <c r="B617" s="40"/>
      <c r="D617" s="173" t="s">
        <v>202</v>
      </c>
      <c r="F617" s="174" t="s">
        <v>1073</v>
      </c>
      <c r="L617" s="40"/>
      <c r="M617" s="175"/>
      <c r="N617" s="41"/>
      <c r="O617" s="41"/>
      <c r="P617" s="41"/>
      <c r="Q617" s="41"/>
      <c r="R617" s="41"/>
      <c r="S617" s="41"/>
      <c r="T617" s="69"/>
      <c r="AT617" s="25" t="s">
        <v>202</v>
      </c>
      <c r="AU617" s="25" t="s">
        <v>85</v>
      </c>
    </row>
    <row r="618" spans="2:65" s="1" customFormat="1" ht="16.5" customHeight="1">
      <c r="B618" s="161"/>
      <c r="C618" s="162" t="s">
        <v>1078</v>
      </c>
      <c r="D618" s="162" t="s">
        <v>195</v>
      </c>
      <c r="E618" s="163" t="s">
        <v>1079</v>
      </c>
      <c r="F618" s="164" t="s">
        <v>1080</v>
      </c>
      <c r="G618" s="165" t="s">
        <v>1008</v>
      </c>
      <c r="H618" s="166">
        <v>1</v>
      </c>
      <c r="I618" s="167"/>
      <c r="J618" s="167">
        <f>ROUND(I618*H618,2)</f>
        <v>0</v>
      </c>
      <c r="K618" s="164" t="s">
        <v>485</v>
      </c>
      <c r="L618" s="40"/>
      <c r="M618" s="168" t="s">
        <v>5</v>
      </c>
      <c r="N618" s="169" t="s">
        <v>47</v>
      </c>
      <c r="O618" s="170">
        <v>0</v>
      </c>
      <c r="P618" s="170">
        <f>O618*H618</f>
        <v>0</v>
      </c>
      <c r="Q618" s="170">
        <v>0</v>
      </c>
      <c r="R618" s="170">
        <f>Q618*H618</f>
        <v>0</v>
      </c>
      <c r="S618" s="170">
        <v>0</v>
      </c>
      <c r="T618" s="171">
        <f>S618*H618</f>
        <v>0</v>
      </c>
      <c r="AR618" s="25" t="s">
        <v>367</v>
      </c>
      <c r="AT618" s="25" t="s">
        <v>195</v>
      </c>
      <c r="AU618" s="25" t="s">
        <v>85</v>
      </c>
      <c r="AY618" s="25" t="s">
        <v>192</v>
      </c>
      <c r="BE618" s="172">
        <f>IF(N618="základní",J618,0)</f>
        <v>0</v>
      </c>
      <c r="BF618" s="172">
        <f>IF(N618="snížená",J618,0)</f>
        <v>0</v>
      </c>
      <c r="BG618" s="172">
        <f>IF(N618="zákl. přenesená",J618,0)</f>
        <v>0</v>
      </c>
      <c r="BH618" s="172">
        <f>IF(N618="sníž. přenesená",J618,0)</f>
        <v>0</v>
      </c>
      <c r="BI618" s="172">
        <f>IF(N618="nulová",J618,0)</f>
        <v>0</v>
      </c>
      <c r="BJ618" s="25" t="s">
        <v>83</v>
      </c>
      <c r="BK618" s="172">
        <f>ROUND(I618*H618,2)</f>
        <v>0</v>
      </c>
      <c r="BL618" s="25" t="s">
        <v>367</v>
      </c>
      <c r="BM618" s="25" t="s">
        <v>1081</v>
      </c>
    </row>
    <row r="619" spans="2:65" s="1" customFormat="1" ht="60">
      <c r="B619" s="40"/>
      <c r="D619" s="173" t="s">
        <v>202</v>
      </c>
      <c r="F619" s="174" t="s">
        <v>1073</v>
      </c>
      <c r="L619" s="40"/>
      <c r="M619" s="175"/>
      <c r="N619" s="41"/>
      <c r="O619" s="41"/>
      <c r="P619" s="41"/>
      <c r="Q619" s="41"/>
      <c r="R619" s="41"/>
      <c r="S619" s="41"/>
      <c r="T619" s="69"/>
      <c r="AT619" s="25" t="s">
        <v>202</v>
      </c>
      <c r="AU619" s="25" t="s">
        <v>85</v>
      </c>
    </row>
    <row r="620" spans="2:65" s="1" customFormat="1" ht="16.5" customHeight="1">
      <c r="B620" s="161"/>
      <c r="C620" s="162" t="s">
        <v>1082</v>
      </c>
      <c r="D620" s="162" t="s">
        <v>195</v>
      </c>
      <c r="E620" s="163" t="s">
        <v>1083</v>
      </c>
      <c r="F620" s="164" t="s">
        <v>1084</v>
      </c>
      <c r="G620" s="165" t="s">
        <v>1008</v>
      </c>
      <c r="H620" s="166">
        <v>1</v>
      </c>
      <c r="I620" s="167"/>
      <c r="J620" s="167">
        <f>ROUND(I620*H620,2)</f>
        <v>0</v>
      </c>
      <c r="K620" s="164" t="s">
        <v>485</v>
      </c>
      <c r="L620" s="40"/>
      <c r="M620" s="168" t="s">
        <v>5</v>
      </c>
      <c r="N620" s="169" t="s">
        <v>47</v>
      </c>
      <c r="O620" s="170">
        <v>0</v>
      </c>
      <c r="P620" s="170">
        <f>O620*H620</f>
        <v>0</v>
      </c>
      <c r="Q620" s="170">
        <v>0</v>
      </c>
      <c r="R620" s="170">
        <f>Q620*H620</f>
        <v>0</v>
      </c>
      <c r="S620" s="170">
        <v>0</v>
      </c>
      <c r="T620" s="171">
        <f>S620*H620</f>
        <v>0</v>
      </c>
      <c r="AR620" s="25" t="s">
        <v>367</v>
      </c>
      <c r="AT620" s="25" t="s">
        <v>195</v>
      </c>
      <c r="AU620" s="25" t="s">
        <v>85</v>
      </c>
      <c r="AY620" s="25" t="s">
        <v>192</v>
      </c>
      <c r="BE620" s="172">
        <f>IF(N620="základní",J620,0)</f>
        <v>0</v>
      </c>
      <c r="BF620" s="172">
        <f>IF(N620="snížená",J620,0)</f>
        <v>0</v>
      </c>
      <c r="BG620" s="172">
        <f>IF(N620="zákl. přenesená",J620,0)</f>
        <v>0</v>
      </c>
      <c r="BH620" s="172">
        <f>IF(N620="sníž. přenesená",J620,0)</f>
        <v>0</v>
      </c>
      <c r="BI620" s="172">
        <f>IF(N620="nulová",J620,0)</f>
        <v>0</v>
      </c>
      <c r="BJ620" s="25" t="s">
        <v>83</v>
      </c>
      <c r="BK620" s="172">
        <f>ROUND(I620*H620,2)</f>
        <v>0</v>
      </c>
      <c r="BL620" s="25" t="s">
        <v>367</v>
      </c>
      <c r="BM620" s="25" t="s">
        <v>1085</v>
      </c>
    </row>
    <row r="621" spans="2:65" s="1" customFormat="1" ht="60">
      <c r="B621" s="40"/>
      <c r="D621" s="173" t="s">
        <v>202</v>
      </c>
      <c r="F621" s="174" t="s">
        <v>1073</v>
      </c>
      <c r="L621" s="40"/>
      <c r="M621" s="175"/>
      <c r="N621" s="41"/>
      <c r="O621" s="41"/>
      <c r="P621" s="41"/>
      <c r="Q621" s="41"/>
      <c r="R621" s="41"/>
      <c r="S621" s="41"/>
      <c r="T621" s="69"/>
      <c r="AT621" s="25" t="s">
        <v>202</v>
      </c>
      <c r="AU621" s="25" t="s">
        <v>85</v>
      </c>
    </row>
    <row r="622" spans="2:65" s="1" customFormat="1" ht="16.5" customHeight="1">
      <c r="B622" s="161"/>
      <c r="C622" s="162" t="s">
        <v>1086</v>
      </c>
      <c r="D622" s="162" t="s">
        <v>195</v>
      </c>
      <c r="E622" s="163" t="s">
        <v>1087</v>
      </c>
      <c r="F622" s="164" t="s">
        <v>1088</v>
      </c>
      <c r="G622" s="165" t="s">
        <v>1008</v>
      </c>
      <c r="H622" s="166">
        <v>1</v>
      </c>
      <c r="I622" s="167"/>
      <c r="J622" s="167">
        <f>ROUND(I622*H622,2)</f>
        <v>0</v>
      </c>
      <c r="K622" s="164" t="s">
        <v>485</v>
      </c>
      <c r="L622" s="40"/>
      <c r="M622" s="168" t="s">
        <v>5</v>
      </c>
      <c r="N622" s="169" t="s">
        <v>47</v>
      </c>
      <c r="O622" s="170">
        <v>0</v>
      </c>
      <c r="P622" s="170">
        <f>O622*H622</f>
        <v>0</v>
      </c>
      <c r="Q622" s="170">
        <v>0</v>
      </c>
      <c r="R622" s="170">
        <f>Q622*H622</f>
        <v>0</v>
      </c>
      <c r="S622" s="170">
        <v>0</v>
      </c>
      <c r="T622" s="171">
        <f>S622*H622</f>
        <v>0</v>
      </c>
      <c r="AR622" s="25" t="s">
        <v>367</v>
      </c>
      <c r="AT622" s="25" t="s">
        <v>195</v>
      </c>
      <c r="AU622" s="25" t="s">
        <v>85</v>
      </c>
      <c r="AY622" s="25" t="s">
        <v>192</v>
      </c>
      <c r="BE622" s="172">
        <f>IF(N622="základní",J622,0)</f>
        <v>0</v>
      </c>
      <c r="BF622" s="172">
        <f>IF(N622="snížená",J622,0)</f>
        <v>0</v>
      </c>
      <c r="BG622" s="172">
        <f>IF(N622="zákl. přenesená",J622,0)</f>
        <v>0</v>
      </c>
      <c r="BH622" s="172">
        <f>IF(N622="sníž. přenesená",J622,0)</f>
        <v>0</v>
      </c>
      <c r="BI622" s="172">
        <f>IF(N622="nulová",J622,0)</f>
        <v>0</v>
      </c>
      <c r="BJ622" s="25" t="s">
        <v>83</v>
      </c>
      <c r="BK622" s="172">
        <f>ROUND(I622*H622,2)</f>
        <v>0</v>
      </c>
      <c r="BL622" s="25" t="s">
        <v>367</v>
      </c>
      <c r="BM622" s="25" t="s">
        <v>1089</v>
      </c>
    </row>
    <row r="623" spans="2:65" s="1" customFormat="1" ht="60">
      <c r="B623" s="40"/>
      <c r="D623" s="173" t="s">
        <v>202</v>
      </c>
      <c r="F623" s="174" t="s">
        <v>1090</v>
      </c>
      <c r="L623" s="40"/>
      <c r="M623" s="175"/>
      <c r="N623" s="41"/>
      <c r="O623" s="41"/>
      <c r="P623" s="41"/>
      <c r="Q623" s="41"/>
      <c r="R623" s="41"/>
      <c r="S623" s="41"/>
      <c r="T623" s="69"/>
      <c r="AT623" s="25" t="s">
        <v>202</v>
      </c>
      <c r="AU623" s="25" t="s">
        <v>85</v>
      </c>
    </row>
    <row r="624" spans="2:65" s="1" customFormat="1" ht="25.5" customHeight="1">
      <c r="B624" s="161"/>
      <c r="C624" s="162" t="s">
        <v>1091</v>
      </c>
      <c r="D624" s="162" t="s">
        <v>195</v>
      </c>
      <c r="E624" s="163" t="s">
        <v>1092</v>
      </c>
      <c r="F624" s="164" t="s">
        <v>1093</v>
      </c>
      <c r="G624" s="165" t="s">
        <v>1008</v>
      </c>
      <c r="H624" s="166">
        <v>1</v>
      </c>
      <c r="I624" s="167"/>
      <c r="J624" s="167">
        <f>ROUND(I624*H624,2)</f>
        <v>0</v>
      </c>
      <c r="K624" s="164" t="s">
        <v>485</v>
      </c>
      <c r="L624" s="40"/>
      <c r="M624" s="168" t="s">
        <v>5</v>
      </c>
      <c r="N624" s="169" t="s">
        <v>47</v>
      </c>
      <c r="O624" s="170">
        <v>0</v>
      </c>
      <c r="P624" s="170">
        <f>O624*H624</f>
        <v>0</v>
      </c>
      <c r="Q624" s="170">
        <v>0</v>
      </c>
      <c r="R624" s="170">
        <f>Q624*H624</f>
        <v>0</v>
      </c>
      <c r="S624" s="170">
        <v>0</v>
      </c>
      <c r="T624" s="171">
        <f>S624*H624</f>
        <v>0</v>
      </c>
      <c r="AR624" s="25" t="s">
        <v>367</v>
      </c>
      <c r="AT624" s="25" t="s">
        <v>195</v>
      </c>
      <c r="AU624" s="25" t="s">
        <v>85</v>
      </c>
      <c r="AY624" s="25" t="s">
        <v>192</v>
      </c>
      <c r="BE624" s="172">
        <f>IF(N624="základní",J624,0)</f>
        <v>0</v>
      </c>
      <c r="BF624" s="172">
        <f>IF(N624="snížená",J624,0)</f>
        <v>0</v>
      </c>
      <c r="BG624" s="172">
        <f>IF(N624="zákl. přenesená",J624,0)</f>
        <v>0</v>
      </c>
      <c r="BH624" s="172">
        <f>IF(N624="sníž. přenesená",J624,0)</f>
        <v>0</v>
      </c>
      <c r="BI624" s="172">
        <f>IF(N624="nulová",J624,0)</f>
        <v>0</v>
      </c>
      <c r="BJ624" s="25" t="s">
        <v>83</v>
      </c>
      <c r="BK624" s="172">
        <f>ROUND(I624*H624,2)</f>
        <v>0</v>
      </c>
      <c r="BL624" s="25" t="s">
        <v>367</v>
      </c>
      <c r="BM624" s="25" t="s">
        <v>1094</v>
      </c>
    </row>
    <row r="625" spans="2:65" s="1" customFormat="1" ht="60">
      <c r="B625" s="40"/>
      <c r="D625" s="173" t="s">
        <v>202</v>
      </c>
      <c r="F625" s="174" t="s">
        <v>1090</v>
      </c>
      <c r="L625" s="40"/>
      <c r="M625" s="175"/>
      <c r="N625" s="41"/>
      <c r="O625" s="41"/>
      <c r="P625" s="41"/>
      <c r="Q625" s="41"/>
      <c r="R625" s="41"/>
      <c r="S625" s="41"/>
      <c r="T625" s="69"/>
      <c r="AT625" s="25" t="s">
        <v>202</v>
      </c>
      <c r="AU625" s="25" t="s">
        <v>85</v>
      </c>
    </row>
    <row r="626" spans="2:65" s="1" customFormat="1" ht="25.5" customHeight="1">
      <c r="B626" s="161"/>
      <c r="C626" s="162" t="s">
        <v>1095</v>
      </c>
      <c r="D626" s="162" t="s">
        <v>195</v>
      </c>
      <c r="E626" s="163" t="s">
        <v>1096</v>
      </c>
      <c r="F626" s="164" t="s">
        <v>1097</v>
      </c>
      <c r="G626" s="165" t="s">
        <v>1008</v>
      </c>
      <c r="H626" s="166">
        <v>1</v>
      </c>
      <c r="I626" s="167"/>
      <c r="J626" s="167">
        <f>ROUND(I626*H626,2)</f>
        <v>0</v>
      </c>
      <c r="K626" s="164" t="s">
        <v>485</v>
      </c>
      <c r="L626" s="40"/>
      <c r="M626" s="168" t="s">
        <v>5</v>
      </c>
      <c r="N626" s="169" t="s">
        <v>47</v>
      </c>
      <c r="O626" s="170">
        <v>0</v>
      </c>
      <c r="P626" s="170">
        <f>O626*H626</f>
        <v>0</v>
      </c>
      <c r="Q626" s="170">
        <v>0</v>
      </c>
      <c r="R626" s="170">
        <f>Q626*H626</f>
        <v>0</v>
      </c>
      <c r="S626" s="170">
        <v>0</v>
      </c>
      <c r="T626" s="171">
        <f>S626*H626</f>
        <v>0</v>
      </c>
      <c r="AR626" s="25" t="s">
        <v>367</v>
      </c>
      <c r="AT626" s="25" t="s">
        <v>195</v>
      </c>
      <c r="AU626" s="25" t="s">
        <v>85</v>
      </c>
      <c r="AY626" s="25" t="s">
        <v>192</v>
      </c>
      <c r="BE626" s="172">
        <f>IF(N626="základní",J626,0)</f>
        <v>0</v>
      </c>
      <c r="BF626" s="172">
        <f>IF(N626="snížená",J626,0)</f>
        <v>0</v>
      </c>
      <c r="BG626" s="172">
        <f>IF(N626="zákl. přenesená",J626,0)</f>
        <v>0</v>
      </c>
      <c r="BH626" s="172">
        <f>IF(N626="sníž. přenesená",J626,0)</f>
        <v>0</v>
      </c>
      <c r="BI626" s="172">
        <f>IF(N626="nulová",J626,0)</f>
        <v>0</v>
      </c>
      <c r="BJ626" s="25" t="s">
        <v>83</v>
      </c>
      <c r="BK626" s="172">
        <f>ROUND(I626*H626,2)</f>
        <v>0</v>
      </c>
      <c r="BL626" s="25" t="s">
        <v>367</v>
      </c>
      <c r="BM626" s="25" t="s">
        <v>1098</v>
      </c>
    </row>
    <row r="627" spans="2:65" s="1" customFormat="1" ht="60">
      <c r="B627" s="40"/>
      <c r="D627" s="173" t="s">
        <v>202</v>
      </c>
      <c r="F627" s="174" t="s">
        <v>1090</v>
      </c>
      <c r="L627" s="40"/>
      <c r="M627" s="175"/>
      <c r="N627" s="41"/>
      <c r="O627" s="41"/>
      <c r="P627" s="41"/>
      <c r="Q627" s="41"/>
      <c r="R627" s="41"/>
      <c r="S627" s="41"/>
      <c r="T627" s="69"/>
      <c r="AT627" s="25" t="s">
        <v>202</v>
      </c>
      <c r="AU627" s="25" t="s">
        <v>85</v>
      </c>
    </row>
    <row r="628" spans="2:65" s="1" customFormat="1" ht="25.5" customHeight="1">
      <c r="B628" s="161"/>
      <c r="C628" s="162" t="s">
        <v>1099</v>
      </c>
      <c r="D628" s="162" t="s">
        <v>195</v>
      </c>
      <c r="E628" s="163" t="s">
        <v>1100</v>
      </c>
      <c r="F628" s="164" t="s">
        <v>1101</v>
      </c>
      <c r="G628" s="165" t="s">
        <v>1008</v>
      </c>
      <c r="H628" s="166">
        <v>1</v>
      </c>
      <c r="I628" s="167"/>
      <c r="J628" s="167">
        <f>ROUND(I628*H628,2)</f>
        <v>0</v>
      </c>
      <c r="K628" s="164" t="s">
        <v>485</v>
      </c>
      <c r="L628" s="40"/>
      <c r="M628" s="168" t="s">
        <v>5</v>
      </c>
      <c r="N628" s="169" t="s">
        <v>47</v>
      </c>
      <c r="O628" s="170">
        <v>0</v>
      </c>
      <c r="P628" s="170">
        <f>O628*H628</f>
        <v>0</v>
      </c>
      <c r="Q628" s="170">
        <v>0</v>
      </c>
      <c r="R628" s="170">
        <f>Q628*H628</f>
        <v>0</v>
      </c>
      <c r="S628" s="170">
        <v>0</v>
      </c>
      <c r="T628" s="171">
        <f>S628*H628</f>
        <v>0</v>
      </c>
      <c r="AR628" s="25" t="s">
        <v>367</v>
      </c>
      <c r="AT628" s="25" t="s">
        <v>195</v>
      </c>
      <c r="AU628" s="25" t="s">
        <v>85</v>
      </c>
      <c r="AY628" s="25" t="s">
        <v>192</v>
      </c>
      <c r="BE628" s="172">
        <f>IF(N628="základní",J628,0)</f>
        <v>0</v>
      </c>
      <c r="BF628" s="172">
        <f>IF(N628="snížená",J628,0)</f>
        <v>0</v>
      </c>
      <c r="BG628" s="172">
        <f>IF(N628="zákl. přenesená",J628,0)</f>
        <v>0</v>
      </c>
      <c r="BH628" s="172">
        <f>IF(N628="sníž. přenesená",J628,0)</f>
        <v>0</v>
      </c>
      <c r="BI628" s="172">
        <f>IF(N628="nulová",J628,0)</f>
        <v>0</v>
      </c>
      <c r="BJ628" s="25" t="s">
        <v>83</v>
      </c>
      <c r="BK628" s="172">
        <f>ROUND(I628*H628,2)</f>
        <v>0</v>
      </c>
      <c r="BL628" s="25" t="s">
        <v>367</v>
      </c>
      <c r="BM628" s="25" t="s">
        <v>1102</v>
      </c>
    </row>
    <row r="629" spans="2:65" s="1" customFormat="1" ht="60">
      <c r="B629" s="40"/>
      <c r="D629" s="173" t="s">
        <v>202</v>
      </c>
      <c r="F629" s="174" t="s">
        <v>1090</v>
      </c>
      <c r="L629" s="40"/>
      <c r="M629" s="175"/>
      <c r="N629" s="41"/>
      <c r="O629" s="41"/>
      <c r="P629" s="41"/>
      <c r="Q629" s="41"/>
      <c r="R629" s="41"/>
      <c r="S629" s="41"/>
      <c r="T629" s="69"/>
      <c r="AT629" s="25" t="s">
        <v>202</v>
      </c>
      <c r="AU629" s="25" t="s">
        <v>85</v>
      </c>
    </row>
    <row r="630" spans="2:65" s="1" customFormat="1" ht="25.5" customHeight="1">
      <c r="B630" s="161"/>
      <c r="C630" s="162" t="s">
        <v>1103</v>
      </c>
      <c r="D630" s="162" t="s">
        <v>195</v>
      </c>
      <c r="E630" s="163" t="s">
        <v>1104</v>
      </c>
      <c r="F630" s="164" t="s">
        <v>1105</v>
      </c>
      <c r="G630" s="165" t="s">
        <v>1008</v>
      </c>
      <c r="H630" s="166">
        <v>1</v>
      </c>
      <c r="I630" s="167"/>
      <c r="J630" s="167">
        <f>ROUND(I630*H630,2)</f>
        <v>0</v>
      </c>
      <c r="K630" s="164" t="s">
        <v>485</v>
      </c>
      <c r="L630" s="40"/>
      <c r="M630" s="168" t="s">
        <v>5</v>
      </c>
      <c r="N630" s="169" t="s">
        <v>47</v>
      </c>
      <c r="O630" s="170">
        <v>0</v>
      </c>
      <c r="P630" s="170">
        <f>O630*H630</f>
        <v>0</v>
      </c>
      <c r="Q630" s="170">
        <v>0</v>
      </c>
      <c r="R630" s="170">
        <f>Q630*H630</f>
        <v>0</v>
      </c>
      <c r="S630" s="170">
        <v>0</v>
      </c>
      <c r="T630" s="171">
        <f>S630*H630</f>
        <v>0</v>
      </c>
      <c r="AR630" s="25" t="s">
        <v>367</v>
      </c>
      <c r="AT630" s="25" t="s">
        <v>195</v>
      </c>
      <c r="AU630" s="25" t="s">
        <v>85</v>
      </c>
      <c r="AY630" s="25" t="s">
        <v>192</v>
      </c>
      <c r="BE630" s="172">
        <f>IF(N630="základní",J630,0)</f>
        <v>0</v>
      </c>
      <c r="BF630" s="172">
        <f>IF(N630="snížená",J630,0)</f>
        <v>0</v>
      </c>
      <c r="BG630" s="172">
        <f>IF(N630="zákl. přenesená",J630,0)</f>
        <v>0</v>
      </c>
      <c r="BH630" s="172">
        <f>IF(N630="sníž. přenesená",J630,0)</f>
        <v>0</v>
      </c>
      <c r="BI630" s="172">
        <f>IF(N630="nulová",J630,0)</f>
        <v>0</v>
      </c>
      <c r="BJ630" s="25" t="s">
        <v>83</v>
      </c>
      <c r="BK630" s="172">
        <f>ROUND(I630*H630,2)</f>
        <v>0</v>
      </c>
      <c r="BL630" s="25" t="s">
        <v>367</v>
      </c>
      <c r="BM630" s="25" t="s">
        <v>1106</v>
      </c>
    </row>
    <row r="631" spans="2:65" s="1" customFormat="1" ht="60">
      <c r="B631" s="40"/>
      <c r="D631" s="173" t="s">
        <v>202</v>
      </c>
      <c r="F631" s="174" t="s">
        <v>1090</v>
      </c>
      <c r="L631" s="40"/>
      <c r="M631" s="175"/>
      <c r="N631" s="41"/>
      <c r="O631" s="41"/>
      <c r="P631" s="41"/>
      <c r="Q631" s="41"/>
      <c r="R631" s="41"/>
      <c r="S631" s="41"/>
      <c r="T631" s="69"/>
      <c r="AT631" s="25" t="s">
        <v>202</v>
      </c>
      <c r="AU631" s="25" t="s">
        <v>85</v>
      </c>
    </row>
    <row r="632" spans="2:65" s="1" customFormat="1" ht="25.5" customHeight="1">
      <c r="B632" s="161"/>
      <c r="C632" s="162" t="s">
        <v>1107</v>
      </c>
      <c r="D632" s="162" t="s">
        <v>195</v>
      </c>
      <c r="E632" s="163" t="s">
        <v>1108</v>
      </c>
      <c r="F632" s="164" t="s">
        <v>1109</v>
      </c>
      <c r="G632" s="165" t="s">
        <v>1008</v>
      </c>
      <c r="H632" s="166">
        <v>1</v>
      </c>
      <c r="I632" s="167"/>
      <c r="J632" s="167">
        <f>ROUND(I632*H632,2)</f>
        <v>0</v>
      </c>
      <c r="K632" s="164" t="s">
        <v>485</v>
      </c>
      <c r="L632" s="40"/>
      <c r="M632" s="168" t="s">
        <v>5</v>
      </c>
      <c r="N632" s="169" t="s">
        <v>47</v>
      </c>
      <c r="O632" s="170">
        <v>0</v>
      </c>
      <c r="P632" s="170">
        <f>O632*H632</f>
        <v>0</v>
      </c>
      <c r="Q632" s="170">
        <v>0</v>
      </c>
      <c r="R632" s="170">
        <f>Q632*H632</f>
        <v>0</v>
      </c>
      <c r="S632" s="170">
        <v>0</v>
      </c>
      <c r="T632" s="171">
        <f>S632*H632</f>
        <v>0</v>
      </c>
      <c r="AR632" s="25" t="s">
        <v>367</v>
      </c>
      <c r="AT632" s="25" t="s">
        <v>195</v>
      </c>
      <c r="AU632" s="25" t="s">
        <v>85</v>
      </c>
      <c r="AY632" s="25" t="s">
        <v>192</v>
      </c>
      <c r="BE632" s="172">
        <f>IF(N632="základní",J632,0)</f>
        <v>0</v>
      </c>
      <c r="BF632" s="172">
        <f>IF(N632="snížená",J632,0)</f>
        <v>0</v>
      </c>
      <c r="BG632" s="172">
        <f>IF(N632="zákl. přenesená",J632,0)</f>
        <v>0</v>
      </c>
      <c r="BH632" s="172">
        <f>IF(N632="sníž. přenesená",J632,0)</f>
        <v>0</v>
      </c>
      <c r="BI632" s="172">
        <f>IF(N632="nulová",J632,0)</f>
        <v>0</v>
      </c>
      <c r="BJ632" s="25" t="s">
        <v>83</v>
      </c>
      <c r="BK632" s="172">
        <f>ROUND(I632*H632,2)</f>
        <v>0</v>
      </c>
      <c r="BL632" s="25" t="s">
        <v>367</v>
      </c>
      <c r="BM632" s="25" t="s">
        <v>1110</v>
      </c>
    </row>
    <row r="633" spans="2:65" s="1" customFormat="1" ht="60">
      <c r="B633" s="40"/>
      <c r="D633" s="173" t="s">
        <v>202</v>
      </c>
      <c r="F633" s="174" t="s">
        <v>1090</v>
      </c>
      <c r="L633" s="40"/>
      <c r="M633" s="175"/>
      <c r="N633" s="41"/>
      <c r="O633" s="41"/>
      <c r="P633" s="41"/>
      <c r="Q633" s="41"/>
      <c r="R633" s="41"/>
      <c r="S633" s="41"/>
      <c r="T633" s="69"/>
      <c r="AT633" s="25" t="s">
        <v>202</v>
      </c>
      <c r="AU633" s="25" t="s">
        <v>85</v>
      </c>
    </row>
    <row r="634" spans="2:65" s="1" customFormat="1" ht="25.5" customHeight="1">
      <c r="B634" s="161"/>
      <c r="C634" s="162" t="s">
        <v>1111</v>
      </c>
      <c r="D634" s="162" t="s">
        <v>195</v>
      </c>
      <c r="E634" s="163" t="s">
        <v>1112</v>
      </c>
      <c r="F634" s="164" t="s">
        <v>1113</v>
      </c>
      <c r="G634" s="165" t="s">
        <v>1008</v>
      </c>
      <c r="H634" s="166">
        <v>1</v>
      </c>
      <c r="I634" s="167"/>
      <c r="J634" s="167">
        <f>ROUND(I634*H634,2)</f>
        <v>0</v>
      </c>
      <c r="K634" s="164" t="s">
        <v>485</v>
      </c>
      <c r="L634" s="40"/>
      <c r="M634" s="168" t="s">
        <v>5</v>
      </c>
      <c r="N634" s="169" t="s">
        <v>47</v>
      </c>
      <c r="O634" s="170">
        <v>0</v>
      </c>
      <c r="P634" s="170">
        <f>O634*H634</f>
        <v>0</v>
      </c>
      <c r="Q634" s="170">
        <v>0</v>
      </c>
      <c r="R634" s="170">
        <f>Q634*H634</f>
        <v>0</v>
      </c>
      <c r="S634" s="170">
        <v>0</v>
      </c>
      <c r="T634" s="171">
        <f>S634*H634</f>
        <v>0</v>
      </c>
      <c r="AR634" s="25" t="s">
        <v>367</v>
      </c>
      <c r="AT634" s="25" t="s">
        <v>195</v>
      </c>
      <c r="AU634" s="25" t="s">
        <v>85</v>
      </c>
      <c r="AY634" s="25" t="s">
        <v>192</v>
      </c>
      <c r="BE634" s="172">
        <f>IF(N634="základní",J634,0)</f>
        <v>0</v>
      </c>
      <c r="BF634" s="172">
        <f>IF(N634="snížená",J634,0)</f>
        <v>0</v>
      </c>
      <c r="BG634" s="172">
        <f>IF(N634="zákl. přenesená",J634,0)</f>
        <v>0</v>
      </c>
      <c r="BH634" s="172">
        <f>IF(N634="sníž. přenesená",J634,0)</f>
        <v>0</v>
      </c>
      <c r="BI634" s="172">
        <f>IF(N634="nulová",J634,0)</f>
        <v>0</v>
      </c>
      <c r="BJ634" s="25" t="s">
        <v>83</v>
      </c>
      <c r="BK634" s="172">
        <f>ROUND(I634*H634,2)</f>
        <v>0</v>
      </c>
      <c r="BL634" s="25" t="s">
        <v>367</v>
      </c>
      <c r="BM634" s="25" t="s">
        <v>1114</v>
      </c>
    </row>
    <row r="635" spans="2:65" s="1" customFormat="1" ht="60">
      <c r="B635" s="40"/>
      <c r="D635" s="173" t="s">
        <v>202</v>
      </c>
      <c r="F635" s="174" t="s">
        <v>1090</v>
      </c>
      <c r="L635" s="40"/>
      <c r="M635" s="175"/>
      <c r="N635" s="41"/>
      <c r="O635" s="41"/>
      <c r="P635" s="41"/>
      <c r="Q635" s="41"/>
      <c r="R635" s="41"/>
      <c r="S635" s="41"/>
      <c r="T635" s="69"/>
      <c r="AT635" s="25" t="s">
        <v>202</v>
      </c>
      <c r="AU635" s="25" t="s">
        <v>85</v>
      </c>
    </row>
    <row r="636" spans="2:65" s="1" customFormat="1" ht="25.5" customHeight="1">
      <c r="B636" s="161"/>
      <c r="C636" s="162" t="s">
        <v>1115</v>
      </c>
      <c r="D636" s="162" t="s">
        <v>195</v>
      </c>
      <c r="E636" s="163" t="s">
        <v>1116</v>
      </c>
      <c r="F636" s="164" t="s">
        <v>1117</v>
      </c>
      <c r="G636" s="165" t="s">
        <v>1008</v>
      </c>
      <c r="H636" s="166">
        <v>1</v>
      </c>
      <c r="I636" s="167"/>
      <c r="J636" s="167">
        <f>ROUND(I636*H636,2)</f>
        <v>0</v>
      </c>
      <c r="K636" s="164" t="s">
        <v>485</v>
      </c>
      <c r="L636" s="40"/>
      <c r="M636" s="168" t="s">
        <v>5</v>
      </c>
      <c r="N636" s="169" t="s">
        <v>47</v>
      </c>
      <c r="O636" s="170">
        <v>0</v>
      </c>
      <c r="P636" s="170">
        <f>O636*H636</f>
        <v>0</v>
      </c>
      <c r="Q636" s="170">
        <v>0</v>
      </c>
      <c r="R636" s="170">
        <f>Q636*H636</f>
        <v>0</v>
      </c>
      <c r="S636" s="170">
        <v>0</v>
      </c>
      <c r="T636" s="171">
        <f>S636*H636</f>
        <v>0</v>
      </c>
      <c r="AR636" s="25" t="s">
        <v>367</v>
      </c>
      <c r="AT636" s="25" t="s">
        <v>195</v>
      </c>
      <c r="AU636" s="25" t="s">
        <v>85</v>
      </c>
      <c r="AY636" s="25" t="s">
        <v>192</v>
      </c>
      <c r="BE636" s="172">
        <f>IF(N636="základní",J636,0)</f>
        <v>0</v>
      </c>
      <c r="BF636" s="172">
        <f>IF(N636="snížená",J636,0)</f>
        <v>0</v>
      </c>
      <c r="BG636" s="172">
        <f>IF(N636="zákl. přenesená",J636,0)</f>
        <v>0</v>
      </c>
      <c r="BH636" s="172">
        <f>IF(N636="sníž. přenesená",J636,0)</f>
        <v>0</v>
      </c>
      <c r="BI636" s="172">
        <f>IF(N636="nulová",J636,0)</f>
        <v>0</v>
      </c>
      <c r="BJ636" s="25" t="s">
        <v>83</v>
      </c>
      <c r="BK636" s="172">
        <f>ROUND(I636*H636,2)</f>
        <v>0</v>
      </c>
      <c r="BL636" s="25" t="s">
        <v>367</v>
      </c>
      <c r="BM636" s="25" t="s">
        <v>1118</v>
      </c>
    </row>
    <row r="637" spans="2:65" s="1" customFormat="1" ht="60">
      <c r="B637" s="40"/>
      <c r="D637" s="173" t="s">
        <v>202</v>
      </c>
      <c r="F637" s="174" t="s">
        <v>1090</v>
      </c>
      <c r="L637" s="40"/>
      <c r="M637" s="175"/>
      <c r="N637" s="41"/>
      <c r="O637" s="41"/>
      <c r="P637" s="41"/>
      <c r="Q637" s="41"/>
      <c r="R637" s="41"/>
      <c r="S637" s="41"/>
      <c r="T637" s="69"/>
      <c r="AT637" s="25" t="s">
        <v>202</v>
      </c>
      <c r="AU637" s="25" t="s">
        <v>85</v>
      </c>
    </row>
    <row r="638" spans="2:65" s="1" customFormat="1" ht="25.5" customHeight="1">
      <c r="B638" s="161"/>
      <c r="C638" s="162" t="s">
        <v>1119</v>
      </c>
      <c r="D638" s="162" t="s">
        <v>195</v>
      </c>
      <c r="E638" s="163" t="s">
        <v>1120</v>
      </c>
      <c r="F638" s="164" t="s">
        <v>1121</v>
      </c>
      <c r="G638" s="165" t="s">
        <v>1008</v>
      </c>
      <c r="H638" s="166">
        <v>1</v>
      </c>
      <c r="I638" s="167"/>
      <c r="J638" s="167">
        <f>ROUND(I638*H638,2)</f>
        <v>0</v>
      </c>
      <c r="K638" s="164" t="s">
        <v>485</v>
      </c>
      <c r="L638" s="40"/>
      <c r="M638" s="168" t="s">
        <v>5</v>
      </c>
      <c r="N638" s="169" t="s">
        <v>47</v>
      </c>
      <c r="O638" s="170">
        <v>0</v>
      </c>
      <c r="P638" s="170">
        <f>O638*H638</f>
        <v>0</v>
      </c>
      <c r="Q638" s="170">
        <v>0</v>
      </c>
      <c r="R638" s="170">
        <f>Q638*H638</f>
        <v>0</v>
      </c>
      <c r="S638" s="170">
        <v>0</v>
      </c>
      <c r="T638" s="171">
        <f>S638*H638</f>
        <v>0</v>
      </c>
      <c r="AR638" s="25" t="s">
        <v>367</v>
      </c>
      <c r="AT638" s="25" t="s">
        <v>195</v>
      </c>
      <c r="AU638" s="25" t="s">
        <v>85</v>
      </c>
      <c r="AY638" s="25" t="s">
        <v>192</v>
      </c>
      <c r="BE638" s="172">
        <f>IF(N638="základní",J638,0)</f>
        <v>0</v>
      </c>
      <c r="BF638" s="172">
        <f>IF(N638="snížená",J638,0)</f>
        <v>0</v>
      </c>
      <c r="BG638" s="172">
        <f>IF(N638="zákl. přenesená",J638,0)</f>
        <v>0</v>
      </c>
      <c r="BH638" s="172">
        <f>IF(N638="sníž. přenesená",J638,0)</f>
        <v>0</v>
      </c>
      <c r="BI638" s="172">
        <f>IF(N638="nulová",J638,0)</f>
        <v>0</v>
      </c>
      <c r="BJ638" s="25" t="s">
        <v>83</v>
      </c>
      <c r="BK638" s="172">
        <f>ROUND(I638*H638,2)</f>
        <v>0</v>
      </c>
      <c r="BL638" s="25" t="s">
        <v>367</v>
      </c>
      <c r="BM638" s="25" t="s">
        <v>1122</v>
      </c>
    </row>
    <row r="639" spans="2:65" s="1" customFormat="1" ht="60">
      <c r="B639" s="40"/>
      <c r="D639" s="173" t="s">
        <v>202</v>
      </c>
      <c r="F639" s="174" t="s">
        <v>1090</v>
      </c>
      <c r="L639" s="40"/>
      <c r="M639" s="175"/>
      <c r="N639" s="41"/>
      <c r="O639" s="41"/>
      <c r="P639" s="41"/>
      <c r="Q639" s="41"/>
      <c r="R639" s="41"/>
      <c r="S639" s="41"/>
      <c r="T639" s="69"/>
      <c r="AT639" s="25" t="s">
        <v>202</v>
      </c>
      <c r="AU639" s="25" t="s">
        <v>85</v>
      </c>
    </row>
    <row r="640" spans="2:65" s="1" customFormat="1" ht="16.5" customHeight="1">
      <c r="B640" s="161"/>
      <c r="C640" s="162" t="s">
        <v>1123</v>
      </c>
      <c r="D640" s="162" t="s">
        <v>195</v>
      </c>
      <c r="E640" s="163" t="s">
        <v>1124</v>
      </c>
      <c r="F640" s="164" t="s">
        <v>1125</v>
      </c>
      <c r="G640" s="165" t="s">
        <v>1008</v>
      </c>
      <c r="H640" s="166">
        <v>1</v>
      </c>
      <c r="I640" s="167"/>
      <c r="J640" s="167">
        <f>ROUND(I640*H640,2)</f>
        <v>0</v>
      </c>
      <c r="K640" s="164" t="s">
        <v>485</v>
      </c>
      <c r="L640" s="40"/>
      <c r="M640" s="168" t="s">
        <v>5</v>
      </c>
      <c r="N640" s="169" t="s">
        <v>47</v>
      </c>
      <c r="O640" s="170">
        <v>0</v>
      </c>
      <c r="P640" s="170">
        <f>O640*H640</f>
        <v>0</v>
      </c>
      <c r="Q640" s="170">
        <v>0</v>
      </c>
      <c r="R640" s="170">
        <f>Q640*H640</f>
        <v>0</v>
      </c>
      <c r="S640" s="170">
        <v>0</v>
      </c>
      <c r="T640" s="171">
        <f>S640*H640</f>
        <v>0</v>
      </c>
      <c r="AR640" s="25" t="s">
        <v>367</v>
      </c>
      <c r="AT640" s="25" t="s">
        <v>195</v>
      </c>
      <c r="AU640" s="25" t="s">
        <v>85</v>
      </c>
      <c r="AY640" s="25" t="s">
        <v>192</v>
      </c>
      <c r="BE640" s="172">
        <f>IF(N640="základní",J640,0)</f>
        <v>0</v>
      </c>
      <c r="BF640" s="172">
        <f>IF(N640="snížená",J640,0)</f>
        <v>0</v>
      </c>
      <c r="BG640" s="172">
        <f>IF(N640="zákl. přenesená",J640,0)</f>
        <v>0</v>
      </c>
      <c r="BH640" s="172">
        <f>IF(N640="sníž. přenesená",J640,0)</f>
        <v>0</v>
      </c>
      <c r="BI640" s="172">
        <f>IF(N640="nulová",J640,0)</f>
        <v>0</v>
      </c>
      <c r="BJ640" s="25" t="s">
        <v>83</v>
      </c>
      <c r="BK640" s="172">
        <f>ROUND(I640*H640,2)</f>
        <v>0</v>
      </c>
      <c r="BL640" s="25" t="s">
        <v>367</v>
      </c>
      <c r="BM640" s="25" t="s">
        <v>1126</v>
      </c>
    </row>
    <row r="641" spans="2:65" s="1" customFormat="1" ht="60">
      <c r="B641" s="40"/>
      <c r="D641" s="173" t="s">
        <v>202</v>
      </c>
      <c r="F641" s="174" t="s">
        <v>1090</v>
      </c>
      <c r="L641" s="40"/>
      <c r="M641" s="175"/>
      <c r="N641" s="41"/>
      <c r="O641" s="41"/>
      <c r="P641" s="41"/>
      <c r="Q641" s="41"/>
      <c r="R641" s="41"/>
      <c r="S641" s="41"/>
      <c r="T641" s="69"/>
      <c r="AT641" s="25" t="s">
        <v>202</v>
      </c>
      <c r="AU641" s="25" t="s">
        <v>85</v>
      </c>
    </row>
    <row r="642" spans="2:65" s="1" customFormat="1" ht="16.5" customHeight="1">
      <c r="B642" s="161"/>
      <c r="C642" s="162" t="s">
        <v>1127</v>
      </c>
      <c r="D642" s="162" t="s">
        <v>195</v>
      </c>
      <c r="E642" s="163" t="s">
        <v>1128</v>
      </c>
      <c r="F642" s="164" t="s">
        <v>1129</v>
      </c>
      <c r="G642" s="165" t="s">
        <v>1008</v>
      </c>
      <c r="H642" s="166">
        <v>1</v>
      </c>
      <c r="I642" s="167"/>
      <c r="J642" s="167">
        <f>ROUND(I642*H642,2)</f>
        <v>0</v>
      </c>
      <c r="K642" s="164" t="s">
        <v>485</v>
      </c>
      <c r="L642" s="40"/>
      <c r="M642" s="168" t="s">
        <v>5</v>
      </c>
      <c r="N642" s="169" t="s">
        <v>47</v>
      </c>
      <c r="O642" s="170">
        <v>0</v>
      </c>
      <c r="P642" s="170">
        <f>O642*H642</f>
        <v>0</v>
      </c>
      <c r="Q642" s="170">
        <v>0</v>
      </c>
      <c r="R642" s="170">
        <f>Q642*H642</f>
        <v>0</v>
      </c>
      <c r="S642" s="170">
        <v>0</v>
      </c>
      <c r="T642" s="171">
        <f>S642*H642</f>
        <v>0</v>
      </c>
      <c r="AR642" s="25" t="s">
        <v>367</v>
      </c>
      <c r="AT642" s="25" t="s">
        <v>195</v>
      </c>
      <c r="AU642" s="25" t="s">
        <v>85</v>
      </c>
      <c r="AY642" s="25" t="s">
        <v>192</v>
      </c>
      <c r="BE642" s="172">
        <f>IF(N642="základní",J642,0)</f>
        <v>0</v>
      </c>
      <c r="BF642" s="172">
        <f>IF(N642="snížená",J642,0)</f>
        <v>0</v>
      </c>
      <c r="BG642" s="172">
        <f>IF(N642="zákl. přenesená",J642,0)</f>
        <v>0</v>
      </c>
      <c r="BH642" s="172">
        <f>IF(N642="sníž. přenesená",J642,0)</f>
        <v>0</v>
      </c>
      <c r="BI642" s="172">
        <f>IF(N642="nulová",J642,0)</f>
        <v>0</v>
      </c>
      <c r="BJ642" s="25" t="s">
        <v>83</v>
      </c>
      <c r="BK642" s="172">
        <f>ROUND(I642*H642,2)</f>
        <v>0</v>
      </c>
      <c r="BL642" s="25" t="s">
        <v>367</v>
      </c>
      <c r="BM642" s="25" t="s">
        <v>1130</v>
      </c>
    </row>
    <row r="643" spans="2:65" s="1" customFormat="1" ht="60">
      <c r="B643" s="40"/>
      <c r="D643" s="173" t="s">
        <v>202</v>
      </c>
      <c r="F643" s="174" t="s">
        <v>1131</v>
      </c>
      <c r="L643" s="40"/>
      <c r="M643" s="175"/>
      <c r="N643" s="41"/>
      <c r="O643" s="41"/>
      <c r="P643" s="41"/>
      <c r="Q643" s="41"/>
      <c r="R643" s="41"/>
      <c r="S643" s="41"/>
      <c r="T643" s="69"/>
      <c r="AT643" s="25" t="s">
        <v>202</v>
      </c>
      <c r="AU643" s="25" t="s">
        <v>85</v>
      </c>
    </row>
    <row r="644" spans="2:65" s="1" customFormat="1" ht="16.5" customHeight="1">
      <c r="B644" s="161"/>
      <c r="C644" s="162" t="s">
        <v>1132</v>
      </c>
      <c r="D644" s="162" t="s">
        <v>195</v>
      </c>
      <c r="E644" s="163" t="s">
        <v>1133</v>
      </c>
      <c r="F644" s="164" t="s">
        <v>1134</v>
      </c>
      <c r="G644" s="165" t="s">
        <v>1008</v>
      </c>
      <c r="H644" s="166">
        <v>1</v>
      </c>
      <c r="I644" s="167"/>
      <c r="J644" s="167">
        <f>ROUND(I644*H644,2)</f>
        <v>0</v>
      </c>
      <c r="K644" s="164" t="s">
        <v>485</v>
      </c>
      <c r="L644" s="40"/>
      <c r="M644" s="168" t="s">
        <v>5</v>
      </c>
      <c r="N644" s="169" t="s">
        <v>47</v>
      </c>
      <c r="O644" s="170">
        <v>0</v>
      </c>
      <c r="P644" s="170">
        <f>O644*H644</f>
        <v>0</v>
      </c>
      <c r="Q644" s="170">
        <v>0</v>
      </c>
      <c r="R644" s="170">
        <f>Q644*H644</f>
        <v>0</v>
      </c>
      <c r="S644" s="170">
        <v>0</v>
      </c>
      <c r="T644" s="171">
        <f>S644*H644</f>
        <v>0</v>
      </c>
      <c r="AR644" s="25" t="s">
        <v>367</v>
      </c>
      <c r="AT644" s="25" t="s">
        <v>195</v>
      </c>
      <c r="AU644" s="25" t="s">
        <v>85</v>
      </c>
      <c r="AY644" s="25" t="s">
        <v>192</v>
      </c>
      <c r="BE644" s="172">
        <f>IF(N644="základní",J644,0)</f>
        <v>0</v>
      </c>
      <c r="BF644" s="172">
        <f>IF(N644="snížená",J644,0)</f>
        <v>0</v>
      </c>
      <c r="BG644" s="172">
        <f>IF(N644="zákl. přenesená",J644,0)</f>
        <v>0</v>
      </c>
      <c r="BH644" s="172">
        <f>IF(N644="sníž. přenesená",J644,0)</f>
        <v>0</v>
      </c>
      <c r="BI644" s="172">
        <f>IF(N644="nulová",J644,0)</f>
        <v>0</v>
      </c>
      <c r="BJ644" s="25" t="s">
        <v>83</v>
      </c>
      <c r="BK644" s="172">
        <f>ROUND(I644*H644,2)</f>
        <v>0</v>
      </c>
      <c r="BL644" s="25" t="s">
        <v>367</v>
      </c>
      <c r="BM644" s="25" t="s">
        <v>1135</v>
      </c>
    </row>
    <row r="645" spans="2:65" s="1" customFormat="1" ht="60">
      <c r="B645" s="40"/>
      <c r="D645" s="173" t="s">
        <v>202</v>
      </c>
      <c r="F645" s="174" t="s">
        <v>1131</v>
      </c>
      <c r="L645" s="40"/>
      <c r="M645" s="175"/>
      <c r="N645" s="41"/>
      <c r="O645" s="41"/>
      <c r="P645" s="41"/>
      <c r="Q645" s="41"/>
      <c r="R645" s="41"/>
      <c r="S645" s="41"/>
      <c r="T645" s="69"/>
      <c r="AT645" s="25" t="s">
        <v>202</v>
      </c>
      <c r="AU645" s="25" t="s">
        <v>85</v>
      </c>
    </row>
    <row r="646" spans="2:65" s="1" customFormat="1" ht="16.5" customHeight="1">
      <c r="B646" s="161"/>
      <c r="C646" s="162" t="s">
        <v>1136</v>
      </c>
      <c r="D646" s="162" t="s">
        <v>195</v>
      </c>
      <c r="E646" s="163" t="s">
        <v>1137</v>
      </c>
      <c r="F646" s="164" t="s">
        <v>1138</v>
      </c>
      <c r="G646" s="165" t="s">
        <v>1008</v>
      </c>
      <c r="H646" s="166">
        <v>1</v>
      </c>
      <c r="I646" s="167"/>
      <c r="J646" s="167">
        <f>ROUND(I646*H646,2)</f>
        <v>0</v>
      </c>
      <c r="K646" s="164" t="s">
        <v>485</v>
      </c>
      <c r="L646" s="40"/>
      <c r="M646" s="168" t="s">
        <v>5</v>
      </c>
      <c r="N646" s="169" t="s">
        <v>47</v>
      </c>
      <c r="O646" s="170">
        <v>0</v>
      </c>
      <c r="P646" s="170">
        <f>O646*H646</f>
        <v>0</v>
      </c>
      <c r="Q646" s="170">
        <v>0</v>
      </c>
      <c r="R646" s="170">
        <f>Q646*H646</f>
        <v>0</v>
      </c>
      <c r="S646" s="170">
        <v>0</v>
      </c>
      <c r="T646" s="171">
        <f>S646*H646</f>
        <v>0</v>
      </c>
      <c r="AR646" s="25" t="s">
        <v>367</v>
      </c>
      <c r="AT646" s="25" t="s">
        <v>195</v>
      </c>
      <c r="AU646" s="25" t="s">
        <v>85</v>
      </c>
      <c r="AY646" s="25" t="s">
        <v>192</v>
      </c>
      <c r="BE646" s="172">
        <f>IF(N646="základní",J646,0)</f>
        <v>0</v>
      </c>
      <c r="BF646" s="172">
        <f>IF(N646="snížená",J646,0)</f>
        <v>0</v>
      </c>
      <c r="BG646" s="172">
        <f>IF(N646="zákl. přenesená",J646,0)</f>
        <v>0</v>
      </c>
      <c r="BH646" s="172">
        <f>IF(N646="sníž. přenesená",J646,0)</f>
        <v>0</v>
      </c>
      <c r="BI646" s="172">
        <f>IF(N646="nulová",J646,0)</f>
        <v>0</v>
      </c>
      <c r="BJ646" s="25" t="s">
        <v>83</v>
      </c>
      <c r="BK646" s="172">
        <f>ROUND(I646*H646,2)</f>
        <v>0</v>
      </c>
      <c r="BL646" s="25" t="s">
        <v>367</v>
      </c>
      <c r="BM646" s="25" t="s">
        <v>1139</v>
      </c>
    </row>
    <row r="647" spans="2:65" s="1" customFormat="1" ht="60">
      <c r="B647" s="40"/>
      <c r="D647" s="173" t="s">
        <v>202</v>
      </c>
      <c r="F647" s="174" t="s">
        <v>1131</v>
      </c>
      <c r="L647" s="40"/>
      <c r="M647" s="175"/>
      <c r="N647" s="41"/>
      <c r="O647" s="41"/>
      <c r="P647" s="41"/>
      <c r="Q647" s="41"/>
      <c r="R647" s="41"/>
      <c r="S647" s="41"/>
      <c r="T647" s="69"/>
      <c r="AT647" s="25" t="s">
        <v>202</v>
      </c>
      <c r="AU647" s="25" t="s">
        <v>85</v>
      </c>
    </row>
    <row r="648" spans="2:65" s="1" customFormat="1" ht="16.5" customHeight="1">
      <c r="B648" s="161"/>
      <c r="C648" s="162" t="s">
        <v>1140</v>
      </c>
      <c r="D648" s="162" t="s">
        <v>195</v>
      </c>
      <c r="E648" s="163" t="s">
        <v>1141</v>
      </c>
      <c r="F648" s="164" t="s">
        <v>1142</v>
      </c>
      <c r="G648" s="165" t="s">
        <v>1008</v>
      </c>
      <c r="H648" s="166">
        <v>1</v>
      </c>
      <c r="I648" s="167"/>
      <c r="J648" s="167">
        <f>ROUND(I648*H648,2)</f>
        <v>0</v>
      </c>
      <c r="K648" s="164" t="s">
        <v>485</v>
      </c>
      <c r="L648" s="40"/>
      <c r="M648" s="168" t="s">
        <v>5</v>
      </c>
      <c r="N648" s="169" t="s">
        <v>47</v>
      </c>
      <c r="O648" s="170">
        <v>0</v>
      </c>
      <c r="P648" s="170">
        <f>O648*H648</f>
        <v>0</v>
      </c>
      <c r="Q648" s="170">
        <v>0</v>
      </c>
      <c r="R648" s="170">
        <f>Q648*H648</f>
        <v>0</v>
      </c>
      <c r="S648" s="170">
        <v>0</v>
      </c>
      <c r="T648" s="171">
        <f>S648*H648</f>
        <v>0</v>
      </c>
      <c r="AR648" s="25" t="s">
        <v>367</v>
      </c>
      <c r="AT648" s="25" t="s">
        <v>195</v>
      </c>
      <c r="AU648" s="25" t="s">
        <v>85</v>
      </c>
      <c r="AY648" s="25" t="s">
        <v>192</v>
      </c>
      <c r="BE648" s="172">
        <f>IF(N648="základní",J648,0)</f>
        <v>0</v>
      </c>
      <c r="BF648" s="172">
        <f>IF(N648="snížená",J648,0)</f>
        <v>0</v>
      </c>
      <c r="BG648" s="172">
        <f>IF(N648="zákl. přenesená",J648,0)</f>
        <v>0</v>
      </c>
      <c r="BH648" s="172">
        <f>IF(N648="sníž. přenesená",J648,0)</f>
        <v>0</v>
      </c>
      <c r="BI648" s="172">
        <f>IF(N648="nulová",J648,0)</f>
        <v>0</v>
      </c>
      <c r="BJ648" s="25" t="s">
        <v>83</v>
      </c>
      <c r="BK648" s="172">
        <f>ROUND(I648*H648,2)</f>
        <v>0</v>
      </c>
      <c r="BL648" s="25" t="s">
        <v>367</v>
      </c>
      <c r="BM648" s="25" t="s">
        <v>1143</v>
      </c>
    </row>
    <row r="649" spans="2:65" s="1" customFormat="1" ht="60">
      <c r="B649" s="40"/>
      <c r="D649" s="173" t="s">
        <v>202</v>
      </c>
      <c r="F649" s="174" t="s">
        <v>1131</v>
      </c>
      <c r="L649" s="40"/>
      <c r="M649" s="175"/>
      <c r="N649" s="41"/>
      <c r="O649" s="41"/>
      <c r="P649" s="41"/>
      <c r="Q649" s="41"/>
      <c r="R649" s="41"/>
      <c r="S649" s="41"/>
      <c r="T649" s="69"/>
      <c r="AT649" s="25" t="s">
        <v>202</v>
      </c>
      <c r="AU649" s="25" t="s">
        <v>85</v>
      </c>
    </row>
    <row r="650" spans="2:65" s="1" customFormat="1" ht="25.5" customHeight="1">
      <c r="B650" s="161"/>
      <c r="C650" s="162" t="s">
        <v>1144</v>
      </c>
      <c r="D650" s="162" t="s">
        <v>195</v>
      </c>
      <c r="E650" s="163" t="s">
        <v>1145</v>
      </c>
      <c r="F650" s="164" t="s">
        <v>1146</v>
      </c>
      <c r="G650" s="165" t="s">
        <v>1008</v>
      </c>
      <c r="H650" s="166">
        <v>1</v>
      </c>
      <c r="I650" s="167"/>
      <c r="J650" s="167">
        <f>ROUND(I650*H650,2)</f>
        <v>0</v>
      </c>
      <c r="K650" s="164" t="s">
        <v>485</v>
      </c>
      <c r="L650" s="40"/>
      <c r="M650" s="168" t="s">
        <v>5</v>
      </c>
      <c r="N650" s="169" t="s">
        <v>47</v>
      </c>
      <c r="O650" s="170">
        <v>0</v>
      </c>
      <c r="P650" s="170">
        <f>O650*H650</f>
        <v>0</v>
      </c>
      <c r="Q650" s="170">
        <v>0</v>
      </c>
      <c r="R650" s="170">
        <f>Q650*H650</f>
        <v>0</v>
      </c>
      <c r="S650" s="170">
        <v>0</v>
      </c>
      <c r="T650" s="171">
        <f>S650*H650</f>
        <v>0</v>
      </c>
      <c r="AR650" s="25" t="s">
        <v>367</v>
      </c>
      <c r="AT650" s="25" t="s">
        <v>195</v>
      </c>
      <c r="AU650" s="25" t="s">
        <v>85</v>
      </c>
      <c r="AY650" s="25" t="s">
        <v>192</v>
      </c>
      <c r="BE650" s="172">
        <f>IF(N650="základní",J650,0)</f>
        <v>0</v>
      </c>
      <c r="BF650" s="172">
        <f>IF(N650="snížená",J650,0)</f>
        <v>0</v>
      </c>
      <c r="BG650" s="172">
        <f>IF(N650="zákl. přenesená",J650,0)</f>
        <v>0</v>
      </c>
      <c r="BH650" s="172">
        <f>IF(N650="sníž. přenesená",J650,0)</f>
        <v>0</v>
      </c>
      <c r="BI650" s="172">
        <f>IF(N650="nulová",J650,0)</f>
        <v>0</v>
      </c>
      <c r="BJ650" s="25" t="s">
        <v>83</v>
      </c>
      <c r="BK650" s="172">
        <f>ROUND(I650*H650,2)</f>
        <v>0</v>
      </c>
      <c r="BL650" s="25" t="s">
        <v>367</v>
      </c>
      <c r="BM650" s="25" t="s">
        <v>1147</v>
      </c>
    </row>
    <row r="651" spans="2:65" s="1" customFormat="1" ht="60">
      <c r="B651" s="40"/>
      <c r="D651" s="173" t="s">
        <v>202</v>
      </c>
      <c r="F651" s="174" t="s">
        <v>1131</v>
      </c>
      <c r="L651" s="40"/>
      <c r="M651" s="175"/>
      <c r="N651" s="41"/>
      <c r="O651" s="41"/>
      <c r="P651" s="41"/>
      <c r="Q651" s="41"/>
      <c r="R651" s="41"/>
      <c r="S651" s="41"/>
      <c r="T651" s="69"/>
      <c r="AT651" s="25" t="s">
        <v>202</v>
      </c>
      <c r="AU651" s="25" t="s">
        <v>85</v>
      </c>
    </row>
    <row r="652" spans="2:65" s="1" customFormat="1" ht="25.5" customHeight="1">
      <c r="B652" s="161"/>
      <c r="C652" s="162" t="s">
        <v>1148</v>
      </c>
      <c r="D652" s="162" t="s">
        <v>195</v>
      </c>
      <c r="E652" s="163" t="s">
        <v>1149</v>
      </c>
      <c r="F652" s="164" t="s">
        <v>1150</v>
      </c>
      <c r="G652" s="165" t="s">
        <v>1008</v>
      </c>
      <c r="H652" s="166">
        <v>1</v>
      </c>
      <c r="I652" s="167"/>
      <c r="J652" s="167">
        <f>ROUND(I652*H652,2)</f>
        <v>0</v>
      </c>
      <c r="K652" s="164" t="s">
        <v>485</v>
      </c>
      <c r="L652" s="40"/>
      <c r="M652" s="168" t="s">
        <v>5</v>
      </c>
      <c r="N652" s="169" t="s">
        <v>47</v>
      </c>
      <c r="O652" s="170">
        <v>0</v>
      </c>
      <c r="P652" s="170">
        <f>O652*H652</f>
        <v>0</v>
      </c>
      <c r="Q652" s="170">
        <v>0</v>
      </c>
      <c r="R652" s="170">
        <f>Q652*H652</f>
        <v>0</v>
      </c>
      <c r="S652" s="170">
        <v>0</v>
      </c>
      <c r="T652" s="171">
        <f>S652*H652</f>
        <v>0</v>
      </c>
      <c r="AR652" s="25" t="s">
        <v>367</v>
      </c>
      <c r="AT652" s="25" t="s">
        <v>195</v>
      </c>
      <c r="AU652" s="25" t="s">
        <v>85</v>
      </c>
      <c r="AY652" s="25" t="s">
        <v>192</v>
      </c>
      <c r="BE652" s="172">
        <f>IF(N652="základní",J652,0)</f>
        <v>0</v>
      </c>
      <c r="BF652" s="172">
        <f>IF(N652="snížená",J652,0)</f>
        <v>0</v>
      </c>
      <c r="BG652" s="172">
        <f>IF(N652="zákl. přenesená",J652,0)</f>
        <v>0</v>
      </c>
      <c r="BH652" s="172">
        <f>IF(N652="sníž. přenesená",J652,0)</f>
        <v>0</v>
      </c>
      <c r="BI652" s="172">
        <f>IF(N652="nulová",J652,0)</f>
        <v>0</v>
      </c>
      <c r="BJ652" s="25" t="s">
        <v>83</v>
      </c>
      <c r="BK652" s="172">
        <f>ROUND(I652*H652,2)</f>
        <v>0</v>
      </c>
      <c r="BL652" s="25" t="s">
        <v>367</v>
      </c>
      <c r="BM652" s="25" t="s">
        <v>1151</v>
      </c>
    </row>
    <row r="653" spans="2:65" s="1" customFormat="1" ht="60">
      <c r="B653" s="40"/>
      <c r="D653" s="173" t="s">
        <v>202</v>
      </c>
      <c r="F653" s="174" t="s">
        <v>1131</v>
      </c>
      <c r="L653" s="40"/>
      <c r="M653" s="175"/>
      <c r="N653" s="41"/>
      <c r="O653" s="41"/>
      <c r="P653" s="41"/>
      <c r="Q653" s="41"/>
      <c r="R653" s="41"/>
      <c r="S653" s="41"/>
      <c r="T653" s="69"/>
      <c r="AT653" s="25" t="s">
        <v>202</v>
      </c>
      <c r="AU653" s="25" t="s">
        <v>85</v>
      </c>
    </row>
    <row r="654" spans="2:65" s="1" customFormat="1" ht="25.5" customHeight="1">
      <c r="B654" s="161"/>
      <c r="C654" s="162" t="s">
        <v>1152</v>
      </c>
      <c r="D654" s="162" t="s">
        <v>195</v>
      </c>
      <c r="E654" s="163" t="s">
        <v>1153</v>
      </c>
      <c r="F654" s="164" t="s">
        <v>1154</v>
      </c>
      <c r="G654" s="165" t="s">
        <v>1008</v>
      </c>
      <c r="H654" s="166">
        <v>1</v>
      </c>
      <c r="I654" s="167"/>
      <c r="J654" s="167">
        <f>ROUND(I654*H654,2)</f>
        <v>0</v>
      </c>
      <c r="K654" s="164" t="s">
        <v>485</v>
      </c>
      <c r="L654" s="40"/>
      <c r="M654" s="168" t="s">
        <v>5</v>
      </c>
      <c r="N654" s="169" t="s">
        <v>47</v>
      </c>
      <c r="O654" s="170">
        <v>0</v>
      </c>
      <c r="P654" s="170">
        <f>O654*H654</f>
        <v>0</v>
      </c>
      <c r="Q654" s="170">
        <v>0</v>
      </c>
      <c r="R654" s="170">
        <f>Q654*H654</f>
        <v>0</v>
      </c>
      <c r="S654" s="170">
        <v>0</v>
      </c>
      <c r="T654" s="171">
        <f>S654*H654</f>
        <v>0</v>
      </c>
      <c r="AR654" s="25" t="s">
        <v>367</v>
      </c>
      <c r="AT654" s="25" t="s">
        <v>195</v>
      </c>
      <c r="AU654" s="25" t="s">
        <v>85</v>
      </c>
      <c r="AY654" s="25" t="s">
        <v>192</v>
      </c>
      <c r="BE654" s="172">
        <f>IF(N654="základní",J654,0)</f>
        <v>0</v>
      </c>
      <c r="BF654" s="172">
        <f>IF(N654="snížená",J654,0)</f>
        <v>0</v>
      </c>
      <c r="BG654" s="172">
        <f>IF(N654="zákl. přenesená",J654,0)</f>
        <v>0</v>
      </c>
      <c r="BH654" s="172">
        <f>IF(N654="sníž. přenesená",J654,0)</f>
        <v>0</v>
      </c>
      <c r="BI654" s="172">
        <f>IF(N654="nulová",J654,0)</f>
        <v>0</v>
      </c>
      <c r="BJ654" s="25" t="s">
        <v>83</v>
      </c>
      <c r="BK654" s="172">
        <f>ROUND(I654*H654,2)</f>
        <v>0</v>
      </c>
      <c r="BL654" s="25" t="s">
        <v>367</v>
      </c>
      <c r="BM654" s="25" t="s">
        <v>1155</v>
      </c>
    </row>
    <row r="655" spans="2:65" s="1" customFormat="1" ht="60">
      <c r="B655" s="40"/>
      <c r="D655" s="173" t="s">
        <v>202</v>
      </c>
      <c r="F655" s="174" t="s">
        <v>1131</v>
      </c>
      <c r="L655" s="40"/>
      <c r="M655" s="175"/>
      <c r="N655" s="41"/>
      <c r="O655" s="41"/>
      <c r="P655" s="41"/>
      <c r="Q655" s="41"/>
      <c r="R655" s="41"/>
      <c r="S655" s="41"/>
      <c r="T655" s="69"/>
      <c r="AT655" s="25" t="s">
        <v>202</v>
      </c>
      <c r="AU655" s="25" t="s">
        <v>85</v>
      </c>
    </row>
    <row r="656" spans="2:65" s="1" customFormat="1" ht="25.5" customHeight="1">
      <c r="B656" s="161"/>
      <c r="C656" s="162" t="s">
        <v>1156</v>
      </c>
      <c r="D656" s="162" t="s">
        <v>195</v>
      </c>
      <c r="E656" s="163" t="s">
        <v>1157</v>
      </c>
      <c r="F656" s="164" t="s">
        <v>1158</v>
      </c>
      <c r="G656" s="165" t="s">
        <v>1008</v>
      </c>
      <c r="H656" s="166">
        <v>1</v>
      </c>
      <c r="I656" s="167"/>
      <c r="J656" s="167">
        <f>ROUND(I656*H656,2)</f>
        <v>0</v>
      </c>
      <c r="K656" s="164" t="s">
        <v>485</v>
      </c>
      <c r="L656" s="40"/>
      <c r="M656" s="168" t="s">
        <v>5</v>
      </c>
      <c r="N656" s="169" t="s">
        <v>47</v>
      </c>
      <c r="O656" s="170">
        <v>0</v>
      </c>
      <c r="P656" s="170">
        <f>O656*H656</f>
        <v>0</v>
      </c>
      <c r="Q656" s="170">
        <v>0</v>
      </c>
      <c r="R656" s="170">
        <f>Q656*H656</f>
        <v>0</v>
      </c>
      <c r="S656" s="170">
        <v>0</v>
      </c>
      <c r="T656" s="171">
        <f>S656*H656</f>
        <v>0</v>
      </c>
      <c r="AR656" s="25" t="s">
        <v>367</v>
      </c>
      <c r="AT656" s="25" t="s">
        <v>195</v>
      </c>
      <c r="AU656" s="25" t="s">
        <v>85</v>
      </c>
      <c r="AY656" s="25" t="s">
        <v>192</v>
      </c>
      <c r="BE656" s="172">
        <f>IF(N656="základní",J656,0)</f>
        <v>0</v>
      </c>
      <c r="BF656" s="172">
        <f>IF(N656="snížená",J656,0)</f>
        <v>0</v>
      </c>
      <c r="BG656" s="172">
        <f>IF(N656="zákl. přenesená",J656,0)</f>
        <v>0</v>
      </c>
      <c r="BH656" s="172">
        <f>IF(N656="sníž. přenesená",J656,0)</f>
        <v>0</v>
      </c>
      <c r="BI656" s="172">
        <f>IF(N656="nulová",J656,0)</f>
        <v>0</v>
      </c>
      <c r="BJ656" s="25" t="s">
        <v>83</v>
      </c>
      <c r="BK656" s="172">
        <f>ROUND(I656*H656,2)</f>
        <v>0</v>
      </c>
      <c r="BL656" s="25" t="s">
        <v>367</v>
      </c>
      <c r="BM656" s="25" t="s">
        <v>1159</v>
      </c>
    </row>
    <row r="657" spans="2:65" s="1" customFormat="1" ht="60">
      <c r="B657" s="40"/>
      <c r="D657" s="173" t="s">
        <v>202</v>
      </c>
      <c r="F657" s="174" t="s">
        <v>1131</v>
      </c>
      <c r="L657" s="40"/>
      <c r="M657" s="175"/>
      <c r="N657" s="41"/>
      <c r="O657" s="41"/>
      <c r="P657" s="41"/>
      <c r="Q657" s="41"/>
      <c r="R657" s="41"/>
      <c r="S657" s="41"/>
      <c r="T657" s="69"/>
      <c r="AT657" s="25" t="s">
        <v>202</v>
      </c>
      <c r="AU657" s="25" t="s">
        <v>85</v>
      </c>
    </row>
    <row r="658" spans="2:65" s="1" customFormat="1" ht="25.5" customHeight="1">
      <c r="B658" s="161"/>
      <c r="C658" s="162" t="s">
        <v>1160</v>
      </c>
      <c r="D658" s="162" t="s">
        <v>195</v>
      </c>
      <c r="E658" s="163" t="s">
        <v>1161</v>
      </c>
      <c r="F658" s="164" t="s">
        <v>1162</v>
      </c>
      <c r="G658" s="165" t="s">
        <v>1008</v>
      </c>
      <c r="H658" s="166">
        <v>1</v>
      </c>
      <c r="I658" s="167"/>
      <c r="J658" s="167">
        <f>ROUND(I658*H658,2)</f>
        <v>0</v>
      </c>
      <c r="K658" s="164" t="s">
        <v>485</v>
      </c>
      <c r="L658" s="40"/>
      <c r="M658" s="168" t="s">
        <v>5</v>
      </c>
      <c r="N658" s="169" t="s">
        <v>47</v>
      </c>
      <c r="O658" s="170">
        <v>0</v>
      </c>
      <c r="P658" s="170">
        <f>O658*H658</f>
        <v>0</v>
      </c>
      <c r="Q658" s="170">
        <v>0</v>
      </c>
      <c r="R658" s="170">
        <f>Q658*H658</f>
        <v>0</v>
      </c>
      <c r="S658" s="170">
        <v>0</v>
      </c>
      <c r="T658" s="171">
        <f>S658*H658</f>
        <v>0</v>
      </c>
      <c r="AR658" s="25" t="s">
        <v>367</v>
      </c>
      <c r="AT658" s="25" t="s">
        <v>195</v>
      </c>
      <c r="AU658" s="25" t="s">
        <v>85</v>
      </c>
      <c r="AY658" s="25" t="s">
        <v>192</v>
      </c>
      <c r="BE658" s="172">
        <f>IF(N658="základní",J658,0)</f>
        <v>0</v>
      </c>
      <c r="BF658" s="172">
        <f>IF(N658="snížená",J658,0)</f>
        <v>0</v>
      </c>
      <c r="BG658" s="172">
        <f>IF(N658="zákl. přenesená",J658,0)</f>
        <v>0</v>
      </c>
      <c r="BH658" s="172">
        <f>IF(N658="sníž. přenesená",J658,0)</f>
        <v>0</v>
      </c>
      <c r="BI658" s="172">
        <f>IF(N658="nulová",J658,0)</f>
        <v>0</v>
      </c>
      <c r="BJ658" s="25" t="s">
        <v>83</v>
      </c>
      <c r="BK658" s="172">
        <f>ROUND(I658*H658,2)</f>
        <v>0</v>
      </c>
      <c r="BL658" s="25" t="s">
        <v>367</v>
      </c>
      <c r="BM658" s="25" t="s">
        <v>1163</v>
      </c>
    </row>
    <row r="659" spans="2:65" s="1" customFormat="1" ht="60">
      <c r="B659" s="40"/>
      <c r="D659" s="173" t="s">
        <v>202</v>
      </c>
      <c r="F659" s="174" t="s">
        <v>1131</v>
      </c>
      <c r="L659" s="40"/>
      <c r="M659" s="175"/>
      <c r="N659" s="41"/>
      <c r="O659" s="41"/>
      <c r="P659" s="41"/>
      <c r="Q659" s="41"/>
      <c r="R659" s="41"/>
      <c r="S659" s="41"/>
      <c r="T659" s="69"/>
      <c r="AT659" s="25" t="s">
        <v>202</v>
      </c>
      <c r="AU659" s="25" t="s">
        <v>85</v>
      </c>
    </row>
    <row r="660" spans="2:65" s="1" customFormat="1" ht="25.5" customHeight="1">
      <c r="B660" s="161"/>
      <c r="C660" s="162" t="s">
        <v>1164</v>
      </c>
      <c r="D660" s="162" t="s">
        <v>195</v>
      </c>
      <c r="E660" s="163" t="s">
        <v>1165</v>
      </c>
      <c r="F660" s="164" t="s">
        <v>1166</v>
      </c>
      <c r="G660" s="165" t="s">
        <v>1008</v>
      </c>
      <c r="H660" s="166">
        <v>1</v>
      </c>
      <c r="I660" s="167"/>
      <c r="J660" s="167">
        <f>ROUND(I660*H660,2)</f>
        <v>0</v>
      </c>
      <c r="K660" s="164" t="s">
        <v>485</v>
      </c>
      <c r="L660" s="40"/>
      <c r="M660" s="168" t="s">
        <v>5</v>
      </c>
      <c r="N660" s="169" t="s">
        <v>47</v>
      </c>
      <c r="O660" s="170">
        <v>0</v>
      </c>
      <c r="P660" s="170">
        <f>O660*H660</f>
        <v>0</v>
      </c>
      <c r="Q660" s="170">
        <v>0</v>
      </c>
      <c r="R660" s="170">
        <f>Q660*H660</f>
        <v>0</v>
      </c>
      <c r="S660" s="170">
        <v>0</v>
      </c>
      <c r="T660" s="171">
        <f>S660*H660</f>
        <v>0</v>
      </c>
      <c r="AR660" s="25" t="s">
        <v>367</v>
      </c>
      <c r="AT660" s="25" t="s">
        <v>195</v>
      </c>
      <c r="AU660" s="25" t="s">
        <v>85</v>
      </c>
      <c r="AY660" s="25" t="s">
        <v>192</v>
      </c>
      <c r="BE660" s="172">
        <f>IF(N660="základní",J660,0)</f>
        <v>0</v>
      </c>
      <c r="BF660" s="172">
        <f>IF(N660="snížená",J660,0)</f>
        <v>0</v>
      </c>
      <c r="BG660" s="172">
        <f>IF(N660="zákl. přenesená",J660,0)</f>
        <v>0</v>
      </c>
      <c r="BH660" s="172">
        <f>IF(N660="sníž. přenesená",J660,0)</f>
        <v>0</v>
      </c>
      <c r="BI660" s="172">
        <f>IF(N660="nulová",J660,0)</f>
        <v>0</v>
      </c>
      <c r="BJ660" s="25" t="s">
        <v>83</v>
      </c>
      <c r="BK660" s="172">
        <f>ROUND(I660*H660,2)</f>
        <v>0</v>
      </c>
      <c r="BL660" s="25" t="s">
        <v>367</v>
      </c>
      <c r="BM660" s="25" t="s">
        <v>1167</v>
      </c>
    </row>
    <row r="661" spans="2:65" s="1" customFormat="1" ht="60">
      <c r="B661" s="40"/>
      <c r="D661" s="173" t="s">
        <v>202</v>
      </c>
      <c r="F661" s="174" t="s">
        <v>1131</v>
      </c>
      <c r="L661" s="40"/>
      <c r="M661" s="175"/>
      <c r="N661" s="41"/>
      <c r="O661" s="41"/>
      <c r="P661" s="41"/>
      <c r="Q661" s="41"/>
      <c r="R661" s="41"/>
      <c r="S661" s="41"/>
      <c r="T661" s="69"/>
      <c r="AT661" s="25" t="s">
        <v>202</v>
      </c>
      <c r="AU661" s="25" t="s">
        <v>85</v>
      </c>
    </row>
    <row r="662" spans="2:65" s="1" customFormat="1" ht="16.5" customHeight="1">
      <c r="B662" s="161"/>
      <c r="C662" s="162" t="s">
        <v>1168</v>
      </c>
      <c r="D662" s="162" t="s">
        <v>195</v>
      </c>
      <c r="E662" s="163" t="s">
        <v>1169</v>
      </c>
      <c r="F662" s="164" t="s">
        <v>1170</v>
      </c>
      <c r="G662" s="165" t="s">
        <v>1008</v>
      </c>
      <c r="H662" s="166">
        <v>1</v>
      </c>
      <c r="I662" s="167"/>
      <c r="J662" s="167">
        <f>ROUND(I662*H662,2)</f>
        <v>0</v>
      </c>
      <c r="K662" s="164" t="s">
        <v>485</v>
      </c>
      <c r="L662" s="40"/>
      <c r="M662" s="168" t="s">
        <v>5</v>
      </c>
      <c r="N662" s="169" t="s">
        <v>47</v>
      </c>
      <c r="O662" s="170">
        <v>0</v>
      </c>
      <c r="P662" s="170">
        <f>O662*H662</f>
        <v>0</v>
      </c>
      <c r="Q662" s="170">
        <v>0</v>
      </c>
      <c r="R662" s="170">
        <f>Q662*H662</f>
        <v>0</v>
      </c>
      <c r="S662" s="170">
        <v>0</v>
      </c>
      <c r="T662" s="171">
        <f>S662*H662</f>
        <v>0</v>
      </c>
      <c r="AR662" s="25" t="s">
        <v>367</v>
      </c>
      <c r="AT662" s="25" t="s">
        <v>195</v>
      </c>
      <c r="AU662" s="25" t="s">
        <v>85</v>
      </c>
      <c r="AY662" s="25" t="s">
        <v>192</v>
      </c>
      <c r="BE662" s="172">
        <f>IF(N662="základní",J662,0)</f>
        <v>0</v>
      </c>
      <c r="BF662" s="172">
        <f>IF(N662="snížená",J662,0)</f>
        <v>0</v>
      </c>
      <c r="BG662" s="172">
        <f>IF(N662="zákl. přenesená",J662,0)</f>
        <v>0</v>
      </c>
      <c r="BH662" s="172">
        <f>IF(N662="sníž. přenesená",J662,0)</f>
        <v>0</v>
      </c>
      <c r="BI662" s="172">
        <f>IF(N662="nulová",J662,0)</f>
        <v>0</v>
      </c>
      <c r="BJ662" s="25" t="s">
        <v>83</v>
      </c>
      <c r="BK662" s="172">
        <f>ROUND(I662*H662,2)</f>
        <v>0</v>
      </c>
      <c r="BL662" s="25" t="s">
        <v>367</v>
      </c>
      <c r="BM662" s="25" t="s">
        <v>1171</v>
      </c>
    </row>
    <row r="663" spans="2:65" s="1" customFormat="1" ht="60">
      <c r="B663" s="40"/>
      <c r="D663" s="173" t="s">
        <v>202</v>
      </c>
      <c r="F663" s="174" t="s">
        <v>1131</v>
      </c>
      <c r="L663" s="40"/>
      <c r="M663" s="175"/>
      <c r="N663" s="41"/>
      <c r="O663" s="41"/>
      <c r="P663" s="41"/>
      <c r="Q663" s="41"/>
      <c r="R663" s="41"/>
      <c r="S663" s="41"/>
      <c r="T663" s="69"/>
      <c r="AT663" s="25" t="s">
        <v>202</v>
      </c>
      <c r="AU663" s="25" t="s">
        <v>85</v>
      </c>
    </row>
    <row r="664" spans="2:65" s="1" customFormat="1" ht="16.5" customHeight="1">
      <c r="B664" s="161"/>
      <c r="C664" s="162" t="s">
        <v>1172</v>
      </c>
      <c r="D664" s="162" t="s">
        <v>195</v>
      </c>
      <c r="E664" s="163" t="s">
        <v>1173</v>
      </c>
      <c r="F664" s="164" t="s">
        <v>1174</v>
      </c>
      <c r="G664" s="165" t="s">
        <v>1008</v>
      </c>
      <c r="H664" s="166">
        <v>1</v>
      </c>
      <c r="I664" s="167"/>
      <c r="J664" s="167">
        <f>ROUND(I664*H664,2)</f>
        <v>0</v>
      </c>
      <c r="K664" s="164" t="s">
        <v>485</v>
      </c>
      <c r="L664" s="40"/>
      <c r="M664" s="168" t="s">
        <v>5</v>
      </c>
      <c r="N664" s="169" t="s">
        <v>47</v>
      </c>
      <c r="O664" s="170">
        <v>0</v>
      </c>
      <c r="P664" s="170">
        <f>O664*H664</f>
        <v>0</v>
      </c>
      <c r="Q664" s="170">
        <v>0</v>
      </c>
      <c r="R664" s="170">
        <f>Q664*H664</f>
        <v>0</v>
      </c>
      <c r="S664" s="170">
        <v>0</v>
      </c>
      <c r="T664" s="171">
        <f>S664*H664</f>
        <v>0</v>
      </c>
      <c r="AR664" s="25" t="s">
        <v>367</v>
      </c>
      <c r="AT664" s="25" t="s">
        <v>195</v>
      </c>
      <c r="AU664" s="25" t="s">
        <v>85</v>
      </c>
      <c r="AY664" s="25" t="s">
        <v>192</v>
      </c>
      <c r="BE664" s="172">
        <f>IF(N664="základní",J664,0)</f>
        <v>0</v>
      </c>
      <c r="BF664" s="172">
        <f>IF(N664="snížená",J664,0)</f>
        <v>0</v>
      </c>
      <c r="BG664" s="172">
        <f>IF(N664="zákl. přenesená",J664,0)</f>
        <v>0</v>
      </c>
      <c r="BH664" s="172">
        <f>IF(N664="sníž. přenesená",J664,0)</f>
        <v>0</v>
      </c>
      <c r="BI664" s="172">
        <f>IF(N664="nulová",J664,0)</f>
        <v>0</v>
      </c>
      <c r="BJ664" s="25" t="s">
        <v>83</v>
      </c>
      <c r="BK664" s="172">
        <f>ROUND(I664*H664,2)</f>
        <v>0</v>
      </c>
      <c r="BL664" s="25" t="s">
        <v>367</v>
      </c>
      <c r="BM664" s="25" t="s">
        <v>1175</v>
      </c>
    </row>
    <row r="665" spans="2:65" s="1" customFormat="1" ht="60">
      <c r="B665" s="40"/>
      <c r="D665" s="173" t="s">
        <v>202</v>
      </c>
      <c r="F665" s="174" t="s">
        <v>1131</v>
      </c>
      <c r="L665" s="40"/>
      <c r="M665" s="175"/>
      <c r="N665" s="41"/>
      <c r="O665" s="41"/>
      <c r="P665" s="41"/>
      <c r="Q665" s="41"/>
      <c r="R665" s="41"/>
      <c r="S665" s="41"/>
      <c r="T665" s="69"/>
      <c r="AT665" s="25" t="s">
        <v>202</v>
      </c>
      <c r="AU665" s="25" t="s">
        <v>85</v>
      </c>
    </row>
    <row r="666" spans="2:65" s="1" customFormat="1" ht="25.5" customHeight="1">
      <c r="B666" s="161"/>
      <c r="C666" s="162" t="s">
        <v>1176</v>
      </c>
      <c r="D666" s="162" t="s">
        <v>195</v>
      </c>
      <c r="E666" s="163" t="s">
        <v>1177</v>
      </c>
      <c r="F666" s="164" t="s">
        <v>1178</v>
      </c>
      <c r="G666" s="165" t="s">
        <v>1008</v>
      </c>
      <c r="H666" s="166">
        <v>1</v>
      </c>
      <c r="I666" s="167"/>
      <c r="J666" s="167">
        <f>ROUND(I666*H666,2)</f>
        <v>0</v>
      </c>
      <c r="K666" s="164" t="s">
        <v>485</v>
      </c>
      <c r="L666" s="40"/>
      <c r="M666" s="168" t="s">
        <v>5</v>
      </c>
      <c r="N666" s="169" t="s">
        <v>47</v>
      </c>
      <c r="O666" s="170">
        <v>0</v>
      </c>
      <c r="P666" s="170">
        <f>O666*H666</f>
        <v>0</v>
      </c>
      <c r="Q666" s="170">
        <v>0</v>
      </c>
      <c r="R666" s="170">
        <f>Q666*H666</f>
        <v>0</v>
      </c>
      <c r="S666" s="170">
        <v>0</v>
      </c>
      <c r="T666" s="171">
        <f>S666*H666</f>
        <v>0</v>
      </c>
      <c r="AR666" s="25" t="s">
        <v>367</v>
      </c>
      <c r="AT666" s="25" t="s">
        <v>195</v>
      </c>
      <c r="AU666" s="25" t="s">
        <v>85</v>
      </c>
      <c r="AY666" s="25" t="s">
        <v>192</v>
      </c>
      <c r="BE666" s="172">
        <f>IF(N666="základní",J666,0)</f>
        <v>0</v>
      </c>
      <c r="BF666" s="172">
        <f>IF(N666="snížená",J666,0)</f>
        <v>0</v>
      </c>
      <c r="BG666" s="172">
        <f>IF(N666="zákl. přenesená",J666,0)</f>
        <v>0</v>
      </c>
      <c r="BH666" s="172">
        <f>IF(N666="sníž. přenesená",J666,0)</f>
        <v>0</v>
      </c>
      <c r="BI666" s="172">
        <f>IF(N666="nulová",J666,0)</f>
        <v>0</v>
      </c>
      <c r="BJ666" s="25" t="s">
        <v>83</v>
      </c>
      <c r="BK666" s="172">
        <f>ROUND(I666*H666,2)</f>
        <v>0</v>
      </c>
      <c r="BL666" s="25" t="s">
        <v>367</v>
      </c>
      <c r="BM666" s="25" t="s">
        <v>1179</v>
      </c>
    </row>
    <row r="667" spans="2:65" s="1" customFormat="1" ht="60">
      <c r="B667" s="40"/>
      <c r="D667" s="173" t="s">
        <v>202</v>
      </c>
      <c r="F667" s="174" t="s">
        <v>1131</v>
      </c>
      <c r="L667" s="40"/>
      <c r="M667" s="175"/>
      <c r="N667" s="41"/>
      <c r="O667" s="41"/>
      <c r="P667" s="41"/>
      <c r="Q667" s="41"/>
      <c r="R667" s="41"/>
      <c r="S667" s="41"/>
      <c r="T667" s="69"/>
      <c r="AT667" s="25" t="s">
        <v>202</v>
      </c>
      <c r="AU667" s="25" t="s">
        <v>85</v>
      </c>
    </row>
    <row r="668" spans="2:65" s="1" customFormat="1" ht="16.5" customHeight="1">
      <c r="B668" s="161"/>
      <c r="C668" s="162" t="s">
        <v>1180</v>
      </c>
      <c r="D668" s="162" t="s">
        <v>195</v>
      </c>
      <c r="E668" s="163" t="s">
        <v>1181</v>
      </c>
      <c r="F668" s="164" t="s">
        <v>1182</v>
      </c>
      <c r="G668" s="165" t="s">
        <v>416</v>
      </c>
      <c r="H668" s="166">
        <v>333.05</v>
      </c>
      <c r="I668" s="167"/>
      <c r="J668" s="167">
        <f>ROUND(I668*H668,2)</f>
        <v>0</v>
      </c>
      <c r="K668" s="164" t="s">
        <v>199</v>
      </c>
      <c r="L668" s="40"/>
      <c r="M668" s="168" t="s">
        <v>5</v>
      </c>
      <c r="N668" s="169" t="s">
        <v>47</v>
      </c>
      <c r="O668" s="170">
        <v>0.186</v>
      </c>
      <c r="P668" s="170">
        <f>O668*H668</f>
        <v>61.947299999999998</v>
      </c>
      <c r="Q668" s="170">
        <v>2.7999999999999998E-4</v>
      </c>
      <c r="R668" s="170">
        <f>Q668*H668</f>
        <v>9.325399999999999E-2</v>
      </c>
      <c r="S668" s="170">
        <v>0</v>
      </c>
      <c r="T668" s="171">
        <f>S668*H668</f>
        <v>0</v>
      </c>
      <c r="AR668" s="25" t="s">
        <v>367</v>
      </c>
      <c r="AT668" s="25" t="s">
        <v>195</v>
      </c>
      <c r="AU668" s="25" t="s">
        <v>85</v>
      </c>
      <c r="AY668" s="25" t="s">
        <v>192</v>
      </c>
      <c r="BE668" s="172">
        <f>IF(N668="základní",J668,0)</f>
        <v>0</v>
      </c>
      <c r="BF668" s="172">
        <f>IF(N668="snížená",J668,0)</f>
        <v>0</v>
      </c>
      <c r="BG668" s="172">
        <f>IF(N668="zákl. přenesená",J668,0)</f>
        <v>0</v>
      </c>
      <c r="BH668" s="172">
        <f>IF(N668="sníž. přenesená",J668,0)</f>
        <v>0</v>
      </c>
      <c r="BI668" s="172">
        <f>IF(N668="nulová",J668,0)</f>
        <v>0</v>
      </c>
      <c r="BJ668" s="25" t="s">
        <v>83</v>
      </c>
      <c r="BK668" s="172">
        <f>ROUND(I668*H668,2)</f>
        <v>0</v>
      </c>
      <c r="BL668" s="25" t="s">
        <v>367</v>
      </c>
      <c r="BM668" s="25" t="s">
        <v>1183</v>
      </c>
    </row>
    <row r="669" spans="2:65" s="1" customFormat="1" ht="60">
      <c r="B669" s="40"/>
      <c r="D669" s="173" t="s">
        <v>202</v>
      </c>
      <c r="F669" s="174" t="s">
        <v>1184</v>
      </c>
      <c r="L669" s="40"/>
      <c r="M669" s="175"/>
      <c r="N669" s="41"/>
      <c r="O669" s="41"/>
      <c r="P669" s="41"/>
      <c r="Q669" s="41"/>
      <c r="R669" s="41"/>
      <c r="S669" s="41"/>
      <c r="T669" s="69"/>
      <c r="AT669" s="25" t="s">
        <v>202</v>
      </c>
      <c r="AU669" s="25" t="s">
        <v>85</v>
      </c>
    </row>
    <row r="670" spans="2:65" s="1" customFormat="1" ht="16.5" customHeight="1">
      <c r="B670" s="161"/>
      <c r="C670" s="162" t="s">
        <v>1185</v>
      </c>
      <c r="D670" s="162" t="s">
        <v>195</v>
      </c>
      <c r="E670" s="163" t="s">
        <v>1186</v>
      </c>
      <c r="F670" s="164" t="s">
        <v>1187</v>
      </c>
      <c r="G670" s="165" t="s">
        <v>734</v>
      </c>
      <c r="H670" s="166">
        <v>8109.14</v>
      </c>
      <c r="I670" s="167"/>
      <c r="J670" s="167">
        <f>ROUND(I670*H670,2)</f>
        <v>0</v>
      </c>
      <c r="K670" s="164" t="s">
        <v>199</v>
      </c>
      <c r="L670" s="40"/>
      <c r="M670" s="168" t="s">
        <v>5</v>
      </c>
      <c r="N670" s="169" t="s">
        <v>47</v>
      </c>
      <c r="O670" s="170">
        <v>0</v>
      </c>
      <c r="P670" s="170">
        <f>O670*H670</f>
        <v>0</v>
      </c>
      <c r="Q670" s="170">
        <v>0</v>
      </c>
      <c r="R670" s="170">
        <f>Q670*H670</f>
        <v>0</v>
      </c>
      <c r="S670" s="170">
        <v>0</v>
      </c>
      <c r="T670" s="171">
        <f>S670*H670</f>
        <v>0</v>
      </c>
      <c r="AR670" s="25" t="s">
        <v>367</v>
      </c>
      <c r="AT670" s="25" t="s">
        <v>195</v>
      </c>
      <c r="AU670" s="25" t="s">
        <v>85</v>
      </c>
      <c r="AY670" s="25" t="s">
        <v>192</v>
      </c>
      <c r="BE670" s="172">
        <f>IF(N670="základní",J670,0)</f>
        <v>0</v>
      </c>
      <c r="BF670" s="172">
        <f>IF(N670="snížená",J670,0)</f>
        <v>0</v>
      </c>
      <c r="BG670" s="172">
        <f>IF(N670="zákl. přenesená",J670,0)</f>
        <v>0</v>
      </c>
      <c r="BH670" s="172">
        <f>IF(N670="sníž. přenesená",J670,0)</f>
        <v>0</v>
      </c>
      <c r="BI670" s="172">
        <f>IF(N670="nulová",J670,0)</f>
        <v>0</v>
      </c>
      <c r="BJ670" s="25" t="s">
        <v>83</v>
      </c>
      <c r="BK670" s="172">
        <f>ROUND(I670*H670,2)</f>
        <v>0</v>
      </c>
      <c r="BL670" s="25" t="s">
        <v>367</v>
      </c>
      <c r="BM670" s="25" t="s">
        <v>1188</v>
      </c>
    </row>
    <row r="671" spans="2:65" s="11" customFormat="1" ht="29.85" customHeight="1">
      <c r="B671" s="149"/>
      <c r="D671" s="150" t="s">
        <v>75</v>
      </c>
      <c r="E671" s="159" t="s">
        <v>1189</v>
      </c>
      <c r="F671" s="159" t="s">
        <v>1190</v>
      </c>
      <c r="J671" s="160">
        <f>BK671</f>
        <v>0</v>
      </c>
      <c r="L671" s="149"/>
      <c r="M671" s="153"/>
      <c r="N671" s="154"/>
      <c r="O671" s="154"/>
      <c r="P671" s="155">
        <f>SUM(P672:P728)</f>
        <v>0</v>
      </c>
      <c r="Q671" s="154"/>
      <c r="R671" s="155">
        <f>SUM(R672:R728)</f>
        <v>0</v>
      </c>
      <c r="S671" s="154"/>
      <c r="T671" s="156">
        <f>SUM(T672:T728)</f>
        <v>0</v>
      </c>
      <c r="AR671" s="150" t="s">
        <v>85</v>
      </c>
      <c r="AT671" s="157" t="s">
        <v>75</v>
      </c>
      <c r="AU671" s="157" t="s">
        <v>83</v>
      </c>
      <c r="AY671" s="150" t="s">
        <v>192</v>
      </c>
      <c r="BK671" s="158">
        <f>SUM(BK672:BK728)</f>
        <v>0</v>
      </c>
    </row>
    <row r="672" spans="2:65" s="1" customFormat="1" ht="25.5" customHeight="1">
      <c r="B672" s="161"/>
      <c r="C672" s="162" t="s">
        <v>1191</v>
      </c>
      <c r="D672" s="162" t="s">
        <v>195</v>
      </c>
      <c r="E672" s="163" t="s">
        <v>1192</v>
      </c>
      <c r="F672" s="164" t="s">
        <v>1193</v>
      </c>
      <c r="G672" s="165" t="s">
        <v>1008</v>
      </c>
      <c r="H672" s="166">
        <v>10</v>
      </c>
      <c r="I672" s="167"/>
      <c r="J672" s="167">
        <f>ROUND(I672*H672,2)</f>
        <v>0</v>
      </c>
      <c r="K672" s="164" t="s">
        <v>485</v>
      </c>
      <c r="L672" s="40"/>
      <c r="M672" s="168" t="s">
        <v>5</v>
      </c>
      <c r="N672" s="169" t="s">
        <v>47</v>
      </c>
      <c r="O672" s="170">
        <v>0</v>
      </c>
      <c r="P672" s="170">
        <f>O672*H672</f>
        <v>0</v>
      </c>
      <c r="Q672" s="170">
        <v>0</v>
      </c>
      <c r="R672" s="170">
        <f>Q672*H672</f>
        <v>0</v>
      </c>
      <c r="S672" s="170">
        <v>0</v>
      </c>
      <c r="T672" s="171">
        <f>S672*H672</f>
        <v>0</v>
      </c>
      <c r="AR672" s="25" t="s">
        <v>367</v>
      </c>
      <c r="AT672" s="25" t="s">
        <v>195</v>
      </c>
      <c r="AU672" s="25" t="s">
        <v>85</v>
      </c>
      <c r="AY672" s="25" t="s">
        <v>192</v>
      </c>
      <c r="BE672" s="172">
        <f>IF(N672="základní",J672,0)</f>
        <v>0</v>
      </c>
      <c r="BF672" s="172">
        <f>IF(N672="snížená",J672,0)</f>
        <v>0</v>
      </c>
      <c r="BG672" s="172">
        <f>IF(N672="zákl. přenesená",J672,0)</f>
        <v>0</v>
      </c>
      <c r="BH672" s="172">
        <f>IF(N672="sníž. přenesená",J672,0)</f>
        <v>0</v>
      </c>
      <c r="BI672" s="172">
        <f>IF(N672="nulová",J672,0)</f>
        <v>0</v>
      </c>
      <c r="BJ672" s="25" t="s">
        <v>83</v>
      </c>
      <c r="BK672" s="172">
        <f>ROUND(I672*H672,2)</f>
        <v>0</v>
      </c>
      <c r="BL672" s="25" t="s">
        <v>367</v>
      </c>
      <c r="BM672" s="25" t="s">
        <v>1194</v>
      </c>
    </row>
    <row r="673" spans="2:65" s="1" customFormat="1" ht="60">
      <c r="B673" s="40"/>
      <c r="D673" s="173" t="s">
        <v>202</v>
      </c>
      <c r="F673" s="174" t="s">
        <v>1195</v>
      </c>
      <c r="L673" s="40"/>
      <c r="M673" s="175"/>
      <c r="N673" s="41"/>
      <c r="O673" s="41"/>
      <c r="P673" s="41"/>
      <c r="Q673" s="41"/>
      <c r="R673" s="41"/>
      <c r="S673" s="41"/>
      <c r="T673" s="69"/>
      <c r="AT673" s="25" t="s">
        <v>202</v>
      </c>
      <c r="AU673" s="25" t="s">
        <v>85</v>
      </c>
    </row>
    <row r="674" spans="2:65" s="1" customFormat="1" ht="25.5" customHeight="1">
      <c r="B674" s="161"/>
      <c r="C674" s="162" t="s">
        <v>1196</v>
      </c>
      <c r="D674" s="162" t="s">
        <v>195</v>
      </c>
      <c r="E674" s="163" t="s">
        <v>1197</v>
      </c>
      <c r="F674" s="164" t="s">
        <v>1198</v>
      </c>
      <c r="G674" s="165" t="s">
        <v>1008</v>
      </c>
      <c r="H674" s="166">
        <v>1</v>
      </c>
      <c r="I674" s="167"/>
      <c r="J674" s="167">
        <f>ROUND(I674*H674,2)</f>
        <v>0</v>
      </c>
      <c r="K674" s="164" t="s">
        <v>485</v>
      </c>
      <c r="L674" s="40"/>
      <c r="M674" s="168" t="s">
        <v>5</v>
      </c>
      <c r="N674" s="169" t="s">
        <v>47</v>
      </c>
      <c r="O674" s="170">
        <v>0</v>
      </c>
      <c r="P674" s="170">
        <f>O674*H674</f>
        <v>0</v>
      </c>
      <c r="Q674" s="170">
        <v>0</v>
      </c>
      <c r="R674" s="170">
        <f>Q674*H674</f>
        <v>0</v>
      </c>
      <c r="S674" s="170">
        <v>0</v>
      </c>
      <c r="T674" s="171">
        <f>S674*H674</f>
        <v>0</v>
      </c>
      <c r="AR674" s="25" t="s">
        <v>367</v>
      </c>
      <c r="AT674" s="25" t="s">
        <v>195</v>
      </c>
      <c r="AU674" s="25" t="s">
        <v>85</v>
      </c>
      <c r="AY674" s="25" t="s">
        <v>192</v>
      </c>
      <c r="BE674" s="172">
        <f>IF(N674="základní",J674,0)</f>
        <v>0</v>
      </c>
      <c r="BF674" s="172">
        <f>IF(N674="snížená",J674,0)</f>
        <v>0</v>
      </c>
      <c r="BG674" s="172">
        <f>IF(N674="zákl. přenesená",J674,0)</f>
        <v>0</v>
      </c>
      <c r="BH674" s="172">
        <f>IF(N674="sníž. přenesená",J674,0)</f>
        <v>0</v>
      </c>
      <c r="BI674" s="172">
        <f>IF(N674="nulová",J674,0)</f>
        <v>0</v>
      </c>
      <c r="BJ674" s="25" t="s">
        <v>83</v>
      </c>
      <c r="BK674" s="172">
        <f>ROUND(I674*H674,2)</f>
        <v>0</v>
      </c>
      <c r="BL674" s="25" t="s">
        <v>367</v>
      </c>
      <c r="BM674" s="25" t="s">
        <v>1199</v>
      </c>
    </row>
    <row r="675" spans="2:65" s="1" customFormat="1" ht="60">
      <c r="B675" s="40"/>
      <c r="D675" s="173" t="s">
        <v>202</v>
      </c>
      <c r="F675" s="174" t="s">
        <v>1195</v>
      </c>
      <c r="L675" s="40"/>
      <c r="M675" s="175"/>
      <c r="N675" s="41"/>
      <c r="O675" s="41"/>
      <c r="P675" s="41"/>
      <c r="Q675" s="41"/>
      <c r="R675" s="41"/>
      <c r="S675" s="41"/>
      <c r="T675" s="69"/>
      <c r="AT675" s="25" t="s">
        <v>202</v>
      </c>
      <c r="AU675" s="25" t="s">
        <v>85</v>
      </c>
    </row>
    <row r="676" spans="2:65" s="1" customFormat="1" ht="16.5" customHeight="1">
      <c r="B676" s="161"/>
      <c r="C676" s="162" t="s">
        <v>1200</v>
      </c>
      <c r="D676" s="162" t="s">
        <v>195</v>
      </c>
      <c r="E676" s="163" t="s">
        <v>1201</v>
      </c>
      <c r="F676" s="164" t="s">
        <v>1202</v>
      </c>
      <c r="G676" s="165" t="s">
        <v>364</v>
      </c>
      <c r="H676" s="166">
        <v>91.7</v>
      </c>
      <c r="I676" s="167"/>
      <c r="J676" s="167">
        <f>ROUND(I676*H676,2)</f>
        <v>0</v>
      </c>
      <c r="K676" s="164" t="s">
        <v>485</v>
      </c>
      <c r="L676" s="40"/>
      <c r="M676" s="168" t="s">
        <v>5</v>
      </c>
      <c r="N676" s="169" t="s">
        <v>47</v>
      </c>
      <c r="O676" s="170">
        <v>0</v>
      </c>
      <c r="P676" s="170">
        <f>O676*H676</f>
        <v>0</v>
      </c>
      <c r="Q676" s="170">
        <v>0</v>
      </c>
      <c r="R676" s="170">
        <f>Q676*H676</f>
        <v>0</v>
      </c>
      <c r="S676" s="170">
        <v>0</v>
      </c>
      <c r="T676" s="171">
        <f>S676*H676</f>
        <v>0</v>
      </c>
      <c r="AR676" s="25" t="s">
        <v>367</v>
      </c>
      <c r="AT676" s="25" t="s">
        <v>195</v>
      </c>
      <c r="AU676" s="25" t="s">
        <v>85</v>
      </c>
      <c r="AY676" s="25" t="s">
        <v>192</v>
      </c>
      <c r="BE676" s="172">
        <f>IF(N676="základní",J676,0)</f>
        <v>0</v>
      </c>
      <c r="BF676" s="172">
        <f>IF(N676="snížená",J676,0)</f>
        <v>0</v>
      </c>
      <c r="BG676" s="172">
        <f>IF(N676="zákl. přenesená",J676,0)</f>
        <v>0</v>
      </c>
      <c r="BH676" s="172">
        <f>IF(N676="sníž. přenesená",J676,0)</f>
        <v>0</v>
      </c>
      <c r="BI676" s="172">
        <f>IF(N676="nulová",J676,0)</f>
        <v>0</v>
      </c>
      <c r="BJ676" s="25" t="s">
        <v>83</v>
      </c>
      <c r="BK676" s="172">
        <f>ROUND(I676*H676,2)</f>
        <v>0</v>
      </c>
      <c r="BL676" s="25" t="s">
        <v>367</v>
      </c>
      <c r="BM676" s="25" t="s">
        <v>1203</v>
      </c>
    </row>
    <row r="677" spans="2:65" s="1" customFormat="1" ht="60">
      <c r="B677" s="40"/>
      <c r="D677" s="173" t="s">
        <v>202</v>
      </c>
      <c r="F677" s="174" t="s">
        <v>1195</v>
      </c>
      <c r="L677" s="40"/>
      <c r="M677" s="175"/>
      <c r="N677" s="41"/>
      <c r="O677" s="41"/>
      <c r="P677" s="41"/>
      <c r="Q677" s="41"/>
      <c r="R677" s="41"/>
      <c r="S677" s="41"/>
      <c r="T677" s="69"/>
      <c r="AT677" s="25" t="s">
        <v>202</v>
      </c>
      <c r="AU677" s="25" t="s">
        <v>85</v>
      </c>
    </row>
    <row r="678" spans="2:65" s="1" customFormat="1" ht="16.5" customHeight="1">
      <c r="B678" s="161"/>
      <c r="C678" s="162" t="s">
        <v>1204</v>
      </c>
      <c r="D678" s="162" t="s">
        <v>195</v>
      </c>
      <c r="E678" s="163" t="s">
        <v>1205</v>
      </c>
      <c r="F678" s="164" t="s">
        <v>1206</v>
      </c>
      <c r="G678" s="165" t="s">
        <v>364</v>
      </c>
      <c r="H678" s="166">
        <v>305.82</v>
      </c>
      <c r="I678" s="167"/>
      <c r="J678" s="167">
        <f>ROUND(I678*H678,2)</f>
        <v>0</v>
      </c>
      <c r="K678" s="164" t="s">
        <v>485</v>
      </c>
      <c r="L678" s="40"/>
      <c r="M678" s="168" t="s">
        <v>5</v>
      </c>
      <c r="N678" s="169" t="s">
        <v>47</v>
      </c>
      <c r="O678" s="170">
        <v>0</v>
      </c>
      <c r="P678" s="170">
        <f>O678*H678</f>
        <v>0</v>
      </c>
      <c r="Q678" s="170">
        <v>0</v>
      </c>
      <c r="R678" s="170">
        <f>Q678*H678</f>
        <v>0</v>
      </c>
      <c r="S678" s="170">
        <v>0</v>
      </c>
      <c r="T678" s="171">
        <f>S678*H678</f>
        <v>0</v>
      </c>
      <c r="AR678" s="25" t="s">
        <v>367</v>
      </c>
      <c r="AT678" s="25" t="s">
        <v>195</v>
      </c>
      <c r="AU678" s="25" t="s">
        <v>85</v>
      </c>
      <c r="AY678" s="25" t="s">
        <v>192</v>
      </c>
      <c r="BE678" s="172">
        <f>IF(N678="základní",J678,0)</f>
        <v>0</v>
      </c>
      <c r="BF678" s="172">
        <f>IF(N678="snížená",J678,0)</f>
        <v>0</v>
      </c>
      <c r="BG678" s="172">
        <f>IF(N678="zákl. přenesená",J678,0)</f>
        <v>0</v>
      </c>
      <c r="BH678" s="172">
        <f>IF(N678="sníž. přenesená",J678,0)</f>
        <v>0</v>
      </c>
      <c r="BI678" s="172">
        <f>IF(N678="nulová",J678,0)</f>
        <v>0</v>
      </c>
      <c r="BJ678" s="25" t="s">
        <v>83</v>
      </c>
      <c r="BK678" s="172">
        <f>ROUND(I678*H678,2)</f>
        <v>0</v>
      </c>
      <c r="BL678" s="25" t="s">
        <v>367</v>
      </c>
      <c r="BM678" s="25" t="s">
        <v>1207</v>
      </c>
    </row>
    <row r="679" spans="2:65" s="1" customFormat="1" ht="60">
      <c r="B679" s="40"/>
      <c r="D679" s="173" t="s">
        <v>202</v>
      </c>
      <c r="F679" s="174" t="s">
        <v>1195</v>
      </c>
      <c r="L679" s="40"/>
      <c r="M679" s="175"/>
      <c r="N679" s="41"/>
      <c r="O679" s="41"/>
      <c r="P679" s="41"/>
      <c r="Q679" s="41"/>
      <c r="R679" s="41"/>
      <c r="S679" s="41"/>
      <c r="T679" s="69"/>
      <c r="AT679" s="25" t="s">
        <v>202</v>
      </c>
      <c r="AU679" s="25" t="s">
        <v>85</v>
      </c>
    </row>
    <row r="680" spans="2:65" s="1" customFormat="1" ht="25.5" customHeight="1">
      <c r="B680" s="161"/>
      <c r="C680" s="162" t="s">
        <v>1208</v>
      </c>
      <c r="D680" s="162" t="s">
        <v>195</v>
      </c>
      <c r="E680" s="163" t="s">
        <v>1209</v>
      </c>
      <c r="F680" s="164" t="s">
        <v>1210</v>
      </c>
      <c r="G680" s="165" t="s">
        <v>1008</v>
      </c>
      <c r="H680" s="166">
        <v>1</v>
      </c>
      <c r="I680" s="167"/>
      <c r="J680" s="167">
        <f>ROUND(I680*H680,2)</f>
        <v>0</v>
      </c>
      <c r="K680" s="164" t="s">
        <v>485</v>
      </c>
      <c r="L680" s="40"/>
      <c r="M680" s="168" t="s">
        <v>5</v>
      </c>
      <c r="N680" s="169" t="s">
        <v>47</v>
      </c>
      <c r="O680" s="170">
        <v>0</v>
      </c>
      <c r="P680" s="170">
        <f>O680*H680</f>
        <v>0</v>
      </c>
      <c r="Q680" s="170">
        <v>0</v>
      </c>
      <c r="R680" s="170">
        <f>Q680*H680</f>
        <v>0</v>
      </c>
      <c r="S680" s="170">
        <v>0</v>
      </c>
      <c r="T680" s="171">
        <f>S680*H680</f>
        <v>0</v>
      </c>
      <c r="AR680" s="25" t="s">
        <v>367</v>
      </c>
      <c r="AT680" s="25" t="s">
        <v>195</v>
      </c>
      <c r="AU680" s="25" t="s">
        <v>85</v>
      </c>
      <c r="AY680" s="25" t="s">
        <v>192</v>
      </c>
      <c r="BE680" s="172">
        <f>IF(N680="základní",J680,0)</f>
        <v>0</v>
      </c>
      <c r="BF680" s="172">
        <f>IF(N680="snížená",J680,0)</f>
        <v>0</v>
      </c>
      <c r="BG680" s="172">
        <f>IF(N680="zákl. přenesená",J680,0)</f>
        <v>0</v>
      </c>
      <c r="BH680" s="172">
        <f>IF(N680="sníž. přenesená",J680,0)</f>
        <v>0</v>
      </c>
      <c r="BI680" s="172">
        <f>IF(N680="nulová",J680,0)</f>
        <v>0</v>
      </c>
      <c r="BJ680" s="25" t="s">
        <v>83</v>
      </c>
      <c r="BK680" s="172">
        <f>ROUND(I680*H680,2)</f>
        <v>0</v>
      </c>
      <c r="BL680" s="25" t="s">
        <v>367</v>
      </c>
      <c r="BM680" s="25" t="s">
        <v>1211</v>
      </c>
    </row>
    <row r="681" spans="2:65" s="1" customFormat="1" ht="60">
      <c r="B681" s="40"/>
      <c r="D681" s="173" t="s">
        <v>202</v>
      </c>
      <c r="F681" s="174" t="s">
        <v>1195</v>
      </c>
      <c r="L681" s="40"/>
      <c r="M681" s="175"/>
      <c r="N681" s="41"/>
      <c r="O681" s="41"/>
      <c r="P681" s="41"/>
      <c r="Q681" s="41"/>
      <c r="R681" s="41"/>
      <c r="S681" s="41"/>
      <c r="T681" s="69"/>
      <c r="AT681" s="25" t="s">
        <v>202</v>
      </c>
      <c r="AU681" s="25" t="s">
        <v>85</v>
      </c>
    </row>
    <row r="682" spans="2:65" s="1" customFormat="1" ht="16.5" customHeight="1">
      <c r="B682" s="161"/>
      <c r="C682" s="162" t="s">
        <v>1212</v>
      </c>
      <c r="D682" s="162" t="s">
        <v>195</v>
      </c>
      <c r="E682" s="163" t="s">
        <v>1213</v>
      </c>
      <c r="F682" s="164" t="s">
        <v>1214</v>
      </c>
      <c r="G682" s="165" t="s">
        <v>364</v>
      </c>
      <c r="H682" s="166">
        <v>359.72</v>
      </c>
      <c r="I682" s="167"/>
      <c r="J682" s="167">
        <f>ROUND(I682*H682,2)</f>
        <v>0</v>
      </c>
      <c r="K682" s="164" t="s">
        <v>485</v>
      </c>
      <c r="L682" s="40"/>
      <c r="M682" s="168" t="s">
        <v>5</v>
      </c>
      <c r="N682" s="169" t="s">
        <v>47</v>
      </c>
      <c r="O682" s="170">
        <v>0</v>
      </c>
      <c r="P682" s="170">
        <f>O682*H682</f>
        <v>0</v>
      </c>
      <c r="Q682" s="170">
        <v>0</v>
      </c>
      <c r="R682" s="170">
        <f>Q682*H682</f>
        <v>0</v>
      </c>
      <c r="S682" s="170">
        <v>0</v>
      </c>
      <c r="T682" s="171">
        <f>S682*H682</f>
        <v>0</v>
      </c>
      <c r="AR682" s="25" t="s">
        <v>367</v>
      </c>
      <c r="AT682" s="25" t="s">
        <v>195</v>
      </c>
      <c r="AU682" s="25" t="s">
        <v>85</v>
      </c>
      <c r="AY682" s="25" t="s">
        <v>192</v>
      </c>
      <c r="BE682" s="172">
        <f>IF(N682="základní",J682,0)</f>
        <v>0</v>
      </c>
      <c r="BF682" s="172">
        <f>IF(N682="snížená",J682,0)</f>
        <v>0</v>
      </c>
      <c r="BG682" s="172">
        <f>IF(N682="zákl. přenesená",J682,0)</f>
        <v>0</v>
      </c>
      <c r="BH682" s="172">
        <f>IF(N682="sníž. přenesená",J682,0)</f>
        <v>0</v>
      </c>
      <c r="BI682" s="172">
        <f>IF(N682="nulová",J682,0)</f>
        <v>0</v>
      </c>
      <c r="BJ682" s="25" t="s">
        <v>83</v>
      </c>
      <c r="BK682" s="172">
        <f>ROUND(I682*H682,2)</f>
        <v>0</v>
      </c>
      <c r="BL682" s="25" t="s">
        <v>367</v>
      </c>
      <c r="BM682" s="25" t="s">
        <v>1215</v>
      </c>
    </row>
    <row r="683" spans="2:65" s="1" customFormat="1" ht="60">
      <c r="B683" s="40"/>
      <c r="D683" s="173" t="s">
        <v>202</v>
      </c>
      <c r="F683" s="174" t="s">
        <v>1195</v>
      </c>
      <c r="L683" s="40"/>
      <c r="M683" s="175"/>
      <c r="N683" s="41"/>
      <c r="O683" s="41"/>
      <c r="P683" s="41"/>
      <c r="Q683" s="41"/>
      <c r="R683" s="41"/>
      <c r="S683" s="41"/>
      <c r="T683" s="69"/>
      <c r="AT683" s="25" t="s">
        <v>202</v>
      </c>
      <c r="AU683" s="25" t="s">
        <v>85</v>
      </c>
    </row>
    <row r="684" spans="2:65" s="1" customFormat="1" ht="25.5" customHeight="1">
      <c r="B684" s="161"/>
      <c r="C684" s="162" t="s">
        <v>1216</v>
      </c>
      <c r="D684" s="162" t="s">
        <v>195</v>
      </c>
      <c r="E684" s="163" t="s">
        <v>1217</v>
      </c>
      <c r="F684" s="164" t="s">
        <v>1218</v>
      </c>
      <c r="G684" s="165" t="s">
        <v>364</v>
      </c>
      <c r="H684" s="166">
        <v>654.09</v>
      </c>
      <c r="I684" s="167"/>
      <c r="J684" s="167">
        <f>ROUND(I684*H684,2)</f>
        <v>0</v>
      </c>
      <c r="K684" s="164" t="s">
        <v>485</v>
      </c>
      <c r="L684" s="40"/>
      <c r="M684" s="168" t="s">
        <v>5</v>
      </c>
      <c r="N684" s="169" t="s">
        <v>47</v>
      </c>
      <c r="O684" s="170">
        <v>0</v>
      </c>
      <c r="P684" s="170">
        <f>O684*H684</f>
        <v>0</v>
      </c>
      <c r="Q684" s="170">
        <v>0</v>
      </c>
      <c r="R684" s="170">
        <f>Q684*H684</f>
        <v>0</v>
      </c>
      <c r="S684" s="170">
        <v>0</v>
      </c>
      <c r="T684" s="171">
        <f>S684*H684</f>
        <v>0</v>
      </c>
      <c r="W684" s="172"/>
      <c r="AR684" s="25" t="s">
        <v>367</v>
      </c>
      <c r="AT684" s="25" t="s">
        <v>195</v>
      </c>
      <c r="AU684" s="25" t="s">
        <v>85</v>
      </c>
      <c r="AY684" s="25" t="s">
        <v>192</v>
      </c>
      <c r="BE684" s="172">
        <f>IF(N684="základní",J684,0)</f>
        <v>0</v>
      </c>
      <c r="BF684" s="172">
        <f>IF(N684="snížená",J684,0)</f>
        <v>0</v>
      </c>
      <c r="BG684" s="172">
        <f>IF(N684="zákl. přenesená",J684,0)</f>
        <v>0</v>
      </c>
      <c r="BH684" s="172">
        <f>IF(N684="sníž. přenesená",J684,0)</f>
        <v>0</v>
      </c>
      <c r="BI684" s="172">
        <f>IF(N684="nulová",J684,0)</f>
        <v>0</v>
      </c>
      <c r="BJ684" s="25" t="s">
        <v>83</v>
      </c>
      <c r="BK684" s="172">
        <f>ROUND(I684*H684,2)</f>
        <v>0</v>
      </c>
      <c r="BL684" s="25" t="s">
        <v>367</v>
      </c>
      <c r="BM684" s="25" t="s">
        <v>1219</v>
      </c>
    </row>
    <row r="685" spans="2:65" s="1" customFormat="1" ht="60">
      <c r="B685" s="40"/>
      <c r="D685" s="173" t="s">
        <v>202</v>
      </c>
      <c r="F685" s="174" t="s">
        <v>1195</v>
      </c>
      <c r="L685" s="40"/>
      <c r="M685" s="175"/>
      <c r="N685" s="41"/>
      <c r="O685" s="41"/>
      <c r="P685" s="41"/>
      <c r="Q685" s="41"/>
      <c r="R685" s="41"/>
      <c r="S685" s="41"/>
      <c r="T685" s="69"/>
      <c r="AT685" s="25" t="s">
        <v>202</v>
      </c>
      <c r="AU685" s="25" t="s">
        <v>85</v>
      </c>
    </row>
    <row r="686" spans="2:65" s="1" customFormat="1" ht="25.5" customHeight="1">
      <c r="B686" s="161"/>
      <c r="C686" s="162" t="s">
        <v>1220</v>
      </c>
      <c r="D686" s="162" t="s">
        <v>195</v>
      </c>
      <c r="E686" s="163" t="s">
        <v>1221</v>
      </c>
      <c r="F686" s="164" t="s">
        <v>1222</v>
      </c>
      <c r="G686" s="165" t="s">
        <v>364</v>
      </c>
      <c r="H686" s="166">
        <v>432.97</v>
      </c>
      <c r="I686" s="167"/>
      <c r="J686" s="167">
        <f>ROUND(I686*H686,2)</f>
        <v>0</v>
      </c>
      <c r="K686" s="164" t="s">
        <v>485</v>
      </c>
      <c r="L686" s="40"/>
      <c r="M686" s="168" t="s">
        <v>5</v>
      </c>
      <c r="N686" s="169" t="s">
        <v>47</v>
      </c>
      <c r="O686" s="170">
        <v>0</v>
      </c>
      <c r="P686" s="170">
        <f>O686*H686</f>
        <v>0</v>
      </c>
      <c r="Q686" s="170">
        <v>0</v>
      </c>
      <c r="R686" s="170">
        <f>Q686*H686</f>
        <v>0</v>
      </c>
      <c r="S686" s="170">
        <v>0</v>
      </c>
      <c r="T686" s="171">
        <f>S686*H686</f>
        <v>0</v>
      </c>
      <c r="AR686" s="25" t="s">
        <v>367</v>
      </c>
      <c r="AT686" s="25" t="s">
        <v>195</v>
      </c>
      <c r="AU686" s="25" t="s">
        <v>85</v>
      </c>
      <c r="AY686" s="25" t="s">
        <v>192</v>
      </c>
      <c r="BE686" s="172">
        <f>IF(N686="základní",J686,0)</f>
        <v>0</v>
      </c>
      <c r="BF686" s="172">
        <f>IF(N686="snížená",J686,0)</f>
        <v>0</v>
      </c>
      <c r="BG686" s="172">
        <f>IF(N686="zákl. přenesená",J686,0)</f>
        <v>0</v>
      </c>
      <c r="BH686" s="172">
        <f>IF(N686="sníž. přenesená",J686,0)</f>
        <v>0</v>
      </c>
      <c r="BI686" s="172">
        <f>IF(N686="nulová",J686,0)</f>
        <v>0</v>
      </c>
      <c r="BJ686" s="25" t="s">
        <v>83</v>
      </c>
      <c r="BK686" s="172">
        <f>ROUND(I686*H686,2)</f>
        <v>0</v>
      </c>
      <c r="BL686" s="25" t="s">
        <v>367</v>
      </c>
      <c r="BM686" s="25" t="s">
        <v>1223</v>
      </c>
    </row>
    <row r="687" spans="2:65" s="1" customFormat="1" ht="60">
      <c r="B687" s="40"/>
      <c r="D687" s="173" t="s">
        <v>202</v>
      </c>
      <c r="F687" s="174" t="s">
        <v>1195</v>
      </c>
      <c r="L687" s="40"/>
      <c r="M687" s="175"/>
      <c r="N687" s="41"/>
      <c r="O687" s="41"/>
      <c r="P687" s="41"/>
      <c r="Q687" s="41"/>
      <c r="R687" s="41"/>
      <c r="S687" s="41"/>
      <c r="T687" s="69"/>
      <c r="AT687" s="25" t="s">
        <v>202</v>
      </c>
      <c r="AU687" s="25" t="s">
        <v>85</v>
      </c>
    </row>
    <row r="688" spans="2:65" s="1" customFormat="1" ht="25.5" customHeight="1">
      <c r="B688" s="161"/>
      <c r="C688" s="162" t="s">
        <v>1224</v>
      </c>
      <c r="D688" s="162" t="s">
        <v>195</v>
      </c>
      <c r="E688" s="163" t="s">
        <v>1225</v>
      </c>
      <c r="F688" s="164" t="s">
        <v>1226</v>
      </c>
      <c r="G688" s="165" t="s">
        <v>364</v>
      </c>
      <c r="H688" s="166">
        <v>1068.33</v>
      </c>
      <c r="I688" s="167"/>
      <c r="J688" s="167">
        <f>ROUND(I688*H688,2)</f>
        <v>0</v>
      </c>
      <c r="K688" s="164" t="s">
        <v>485</v>
      </c>
      <c r="L688" s="40"/>
      <c r="M688" s="168" t="s">
        <v>5</v>
      </c>
      <c r="N688" s="169" t="s">
        <v>47</v>
      </c>
      <c r="O688" s="170">
        <v>0</v>
      </c>
      <c r="P688" s="170">
        <f>O688*H688</f>
        <v>0</v>
      </c>
      <c r="Q688" s="170">
        <v>0</v>
      </c>
      <c r="R688" s="170">
        <f>Q688*H688</f>
        <v>0</v>
      </c>
      <c r="S688" s="170">
        <v>0</v>
      </c>
      <c r="T688" s="171">
        <f>S688*H688</f>
        <v>0</v>
      </c>
      <c r="AR688" s="25" t="s">
        <v>367</v>
      </c>
      <c r="AT688" s="25" t="s">
        <v>195</v>
      </c>
      <c r="AU688" s="25" t="s">
        <v>85</v>
      </c>
      <c r="AY688" s="25" t="s">
        <v>192</v>
      </c>
      <c r="BE688" s="172">
        <f>IF(N688="základní",J688,0)</f>
        <v>0</v>
      </c>
      <c r="BF688" s="172">
        <f>IF(N688="snížená",J688,0)</f>
        <v>0</v>
      </c>
      <c r="BG688" s="172">
        <f>IF(N688="zákl. přenesená",J688,0)</f>
        <v>0</v>
      </c>
      <c r="BH688" s="172">
        <f>IF(N688="sníž. přenesená",J688,0)</f>
        <v>0</v>
      </c>
      <c r="BI688" s="172">
        <f>IF(N688="nulová",J688,0)</f>
        <v>0</v>
      </c>
      <c r="BJ688" s="25" t="s">
        <v>83</v>
      </c>
      <c r="BK688" s="172">
        <f>ROUND(I688*H688,2)</f>
        <v>0</v>
      </c>
      <c r="BL688" s="25" t="s">
        <v>367</v>
      </c>
      <c r="BM688" s="25" t="s">
        <v>1227</v>
      </c>
    </row>
    <row r="689" spans="2:65" s="1" customFormat="1" ht="60">
      <c r="B689" s="40"/>
      <c r="D689" s="173" t="s">
        <v>202</v>
      </c>
      <c r="F689" s="174" t="s">
        <v>1195</v>
      </c>
      <c r="L689" s="40"/>
      <c r="M689" s="175"/>
      <c r="N689" s="41"/>
      <c r="O689" s="41"/>
      <c r="P689" s="41"/>
      <c r="Q689" s="41"/>
      <c r="R689" s="41"/>
      <c r="S689" s="41"/>
      <c r="T689" s="69"/>
      <c r="AT689" s="25" t="s">
        <v>202</v>
      </c>
      <c r="AU689" s="25" t="s">
        <v>85</v>
      </c>
    </row>
    <row r="690" spans="2:65" s="1" customFormat="1" ht="25.5" customHeight="1">
      <c r="B690" s="161"/>
      <c r="C690" s="162" t="s">
        <v>1228</v>
      </c>
      <c r="D690" s="162" t="s">
        <v>195</v>
      </c>
      <c r="E690" s="163" t="s">
        <v>1229</v>
      </c>
      <c r="F690" s="164" t="s">
        <v>1230</v>
      </c>
      <c r="G690" s="165" t="s">
        <v>364</v>
      </c>
      <c r="H690" s="166">
        <v>131.76</v>
      </c>
      <c r="I690" s="167"/>
      <c r="J690" s="167">
        <f>ROUND(I690*H690,2)</f>
        <v>0</v>
      </c>
      <c r="K690" s="164" t="s">
        <v>485</v>
      </c>
      <c r="L690" s="40"/>
      <c r="M690" s="168" t="s">
        <v>5</v>
      </c>
      <c r="N690" s="169" t="s">
        <v>47</v>
      </c>
      <c r="O690" s="170">
        <v>0</v>
      </c>
      <c r="P690" s="170">
        <f>O690*H690</f>
        <v>0</v>
      </c>
      <c r="Q690" s="170">
        <v>0</v>
      </c>
      <c r="R690" s="170">
        <f>Q690*H690</f>
        <v>0</v>
      </c>
      <c r="S690" s="170">
        <v>0</v>
      </c>
      <c r="T690" s="171">
        <f>S690*H690</f>
        <v>0</v>
      </c>
      <c r="AR690" s="25" t="s">
        <v>367</v>
      </c>
      <c r="AT690" s="25" t="s">
        <v>195</v>
      </c>
      <c r="AU690" s="25" t="s">
        <v>85</v>
      </c>
      <c r="AY690" s="25" t="s">
        <v>192</v>
      </c>
      <c r="BE690" s="172">
        <f>IF(N690="základní",J690,0)</f>
        <v>0</v>
      </c>
      <c r="BF690" s="172">
        <f>IF(N690="snížená",J690,0)</f>
        <v>0</v>
      </c>
      <c r="BG690" s="172">
        <f>IF(N690="zákl. přenesená",J690,0)</f>
        <v>0</v>
      </c>
      <c r="BH690" s="172">
        <f>IF(N690="sníž. přenesená",J690,0)</f>
        <v>0</v>
      </c>
      <c r="BI690" s="172">
        <f>IF(N690="nulová",J690,0)</f>
        <v>0</v>
      </c>
      <c r="BJ690" s="25" t="s">
        <v>83</v>
      </c>
      <c r="BK690" s="172">
        <f>ROUND(I690*H690,2)</f>
        <v>0</v>
      </c>
      <c r="BL690" s="25" t="s">
        <v>367</v>
      </c>
      <c r="BM690" s="25" t="s">
        <v>1231</v>
      </c>
    </row>
    <row r="691" spans="2:65" s="1" customFormat="1" ht="60">
      <c r="B691" s="40"/>
      <c r="D691" s="173" t="s">
        <v>202</v>
      </c>
      <c r="F691" s="174" t="s">
        <v>1195</v>
      </c>
      <c r="L691" s="40"/>
      <c r="M691" s="175"/>
      <c r="N691" s="41"/>
      <c r="O691" s="41"/>
      <c r="P691" s="41"/>
      <c r="Q691" s="41"/>
      <c r="R691" s="41"/>
      <c r="S691" s="41"/>
      <c r="T691" s="69"/>
      <c r="AT691" s="25" t="s">
        <v>202</v>
      </c>
      <c r="AU691" s="25" t="s">
        <v>85</v>
      </c>
    </row>
    <row r="692" spans="2:65" s="1" customFormat="1" ht="16.5" customHeight="1">
      <c r="B692" s="161"/>
      <c r="C692" s="162" t="s">
        <v>1232</v>
      </c>
      <c r="D692" s="162" t="s">
        <v>195</v>
      </c>
      <c r="E692" s="163" t="s">
        <v>1233</v>
      </c>
      <c r="F692" s="164" t="s">
        <v>1234</v>
      </c>
      <c r="G692" s="165" t="s">
        <v>364</v>
      </c>
      <c r="H692" s="166">
        <v>33.299999999999997</v>
      </c>
      <c r="I692" s="167"/>
      <c r="J692" s="167">
        <f>ROUND(I692*H692,2)</f>
        <v>0</v>
      </c>
      <c r="K692" s="164" t="s">
        <v>485</v>
      </c>
      <c r="L692" s="40"/>
      <c r="M692" s="168" t="s">
        <v>5</v>
      </c>
      <c r="N692" s="169" t="s">
        <v>47</v>
      </c>
      <c r="O692" s="170">
        <v>0</v>
      </c>
      <c r="P692" s="170">
        <f>O692*H692</f>
        <v>0</v>
      </c>
      <c r="Q692" s="170">
        <v>0</v>
      </c>
      <c r="R692" s="170">
        <f>Q692*H692</f>
        <v>0</v>
      </c>
      <c r="S692" s="170">
        <v>0</v>
      </c>
      <c r="T692" s="171">
        <f>S692*H692</f>
        <v>0</v>
      </c>
      <c r="AR692" s="25" t="s">
        <v>367</v>
      </c>
      <c r="AT692" s="25" t="s">
        <v>195</v>
      </c>
      <c r="AU692" s="25" t="s">
        <v>85</v>
      </c>
      <c r="AY692" s="25" t="s">
        <v>192</v>
      </c>
      <c r="BE692" s="172">
        <f>IF(N692="základní",J692,0)</f>
        <v>0</v>
      </c>
      <c r="BF692" s="172">
        <f>IF(N692="snížená",J692,0)</f>
        <v>0</v>
      </c>
      <c r="BG692" s="172">
        <f>IF(N692="zákl. přenesená",J692,0)</f>
        <v>0</v>
      </c>
      <c r="BH692" s="172">
        <f>IF(N692="sníž. přenesená",J692,0)</f>
        <v>0</v>
      </c>
      <c r="BI692" s="172">
        <f>IF(N692="nulová",J692,0)</f>
        <v>0</v>
      </c>
      <c r="BJ692" s="25" t="s">
        <v>83</v>
      </c>
      <c r="BK692" s="172">
        <f>ROUND(I692*H692,2)</f>
        <v>0</v>
      </c>
      <c r="BL692" s="25" t="s">
        <v>367</v>
      </c>
      <c r="BM692" s="25" t="s">
        <v>1235</v>
      </c>
    </row>
    <row r="693" spans="2:65" s="1" customFormat="1" ht="60">
      <c r="B693" s="40"/>
      <c r="D693" s="173" t="s">
        <v>202</v>
      </c>
      <c r="F693" s="174" t="s">
        <v>1195</v>
      </c>
      <c r="L693" s="40"/>
      <c r="M693" s="175"/>
      <c r="N693" s="41"/>
      <c r="O693" s="41"/>
      <c r="P693" s="41"/>
      <c r="Q693" s="41"/>
      <c r="R693" s="41"/>
      <c r="S693" s="41"/>
      <c r="T693" s="69"/>
      <c r="AT693" s="25" t="s">
        <v>202</v>
      </c>
      <c r="AU693" s="25" t="s">
        <v>85</v>
      </c>
    </row>
    <row r="694" spans="2:65" s="1" customFormat="1" ht="25.5" customHeight="1">
      <c r="B694" s="161"/>
      <c r="C694" s="162" t="s">
        <v>1236</v>
      </c>
      <c r="D694" s="162" t="s">
        <v>195</v>
      </c>
      <c r="E694" s="163" t="s">
        <v>1237</v>
      </c>
      <c r="F694" s="164" t="s">
        <v>1238</v>
      </c>
      <c r="G694" s="165" t="s">
        <v>364</v>
      </c>
      <c r="H694" s="166">
        <v>63</v>
      </c>
      <c r="I694" s="167"/>
      <c r="J694" s="167">
        <f>ROUND(I694*H694,2)</f>
        <v>0</v>
      </c>
      <c r="K694" s="164" t="s">
        <v>485</v>
      </c>
      <c r="L694" s="40"/>
      <c r="M694" s="168" t="s">
        <v>5</v>
      </c>
      <c r="N694" s="169" t="s">
        <v>47</v>
      </c>
      <c r="O694" s="170">
        <v>0</v>
      </c>
      <c r="P694" s="170">
        <f>O694*H694</f>
        <v>0</v>
      </c>
      <c r="Q694" s="170">
        <v>0</v>
      </c>
      <c r="R694" s="170">
        <f>Q694*H694</f>
        <v>0</v>
      </c>
      <c r="S694" s="170">
        <v>0</v>
      </c>
      <c r="T694" s="171">
        <f>S694*H694</f>
        <v>0</v>
      </c>
      <c r="AR694" s="25" t="s">
        <v>367</v>
      </c>
      <c r="AT694" s="25" t="s">
        <v>195</v>
      </c>
      <c r="AU694" s="25" t="s">
        <v>85</v>
      </c>
      <c r="AY694" s="25" t="s">
        <v>192</v>
      </c>
      <c r="BE694" s="172">
        <f>IF(N694="základní",J694,0)</f>
        <v>0</v>
      </c>
      <c r="BF694" s="172">
        <f>IF(N694="snížená",J694,0)</f>
        <v>0</v>
      </c>
      <c r="BG694" s="172">
        <f>IF(N694="zákl. přenesená",J694,0)</f>
        <v>0</v>
      </c>
      <c r="BH694" s="172">
        <f>IF(N694="sníž. přenesená",J694,0)</f>
        <v>0</v>
      </c>
      <c r="BI694" s="172">
        <f>IF(N694="nulová",J694,0)</f>
        <v>0</v>
      </c>
      <c r="BJ694" s="25" t="s">
        <v>83</v>
      </c>
      <c r="BK694" s="172">
        <f>ROUND(I694*H694,2)</f>
        <v>0</v>
      </c>
      <c r="BL694" s="25" t="s">
        <v>367</v>
      </c>
      <c r="BM694" s="25" t="s">
        <v>1239</v>
      </c>
    </row>
    <row r="695" spans="2:65" s="1" customFormat="1" ht="60">
      <c r="B695" s="40"/>
      <c r="D695" s="173" t="s">
        <v>202</v>
      </c>
      <c r="F695" s="174" t="s">
        <v>1195</v>
      </c>
      <c r="L695" s="40"/>
      <c r="M695" s="175"/>
      <c r="N695" s="41"/>
      <c r="O695" s="41"/>
      <c r="P695" s="41"/>
      <c r="Q695" s="41"/>
      <c r="R695" s="41"/>
      <c r="S695" s="41"/>
      <c r="T695" s="69"/>
      <c r="AT695" s="25" t="s">
        <v>202</v>
      </c>
      <c r="AU695" s="25" t="s">
        <v>85</v>
      </c>
    </row>
    <row r="696" spans="2:65" s="1" customFormat="1" ht="25.5" customHeight="1">
      <c r="B696" s="161"/>
      <c r="C696" s="162" t="s">
        <v>1240</v>
      </c>
      <c r="D696" s="162" t="s">
        <v>195</v>
      </c>
      <c r="E696" s="163" t="s">
        <v>1241</v>
      </c>
      <c r="F696" s="164" t="s">
        <v>1242</v>
      </c>
      <c r="G696" s="165" t="s">
        <v>364</v>
      </c>
      <c r="H696" s="166">
        <v>92</v>
      </c>
      <c r="I696" s="167"/>
      <c r="J696" s="167">
        <f>ROUND(I696*H696,2)</f>
        <v>0</v>
      </c>
      <c r="K696" s="164" t="s">
        <v>485</v>
      </c>
      <c r="L696" s="40"/>
      <c r="M696" s="168" t="s">
        <v>5</v>
      </c>
      <c r="N696" s="169" t="s">
        <v>47</v>
      </c>
      <c r="O696" s="170">
        <v>0</v>
      </c>
      <c r="P696" s="170">
        <f>O696*H696</f>
        <v>0</v>
      </c>
      <c r="Q696" s="170">
        <v>0</v>
      </c>
      <c r="R696" s="170">
        <f>Q696*H696</f>
        <v>0</v>
      </c>
      <c r="S696" s="170">
        <v>0</v>
      </c>
      <c r="T696" s="171">
        <f>S696*H696</f>
        <v>0</v>
      </c>
      <c r="AR696" s="25" t="s">
        <v>367</v>
      </c>
      <c r="AT696" s="25" t="s">
        <v>195</v>
      </c>
      <c r="AU696" s="25" t="s">
        <v>85</v>
      </c>
      <c r="AY696" s="25" t="s">
        <v>192</v>
      </c>
      <c r="BE696" s="172">
        <f>IF(N696="základní",J696,0)</f>
        <v>0</v>
      </c>
      <c r="BF696" s="172">
        <f>IF(N696="snížená",J696,0)</f>
        <v>0</v>
      </c>
      <c r="BG696" s="172">
        <f>IF(N696="zákl. přenesená",J696,0)</f>
        <v>0</v>
      </c>
      <c r="BH696" s="172">
        <f>IF(N696="sníž. přenesená",J696,0)</f>
        <v>0</v>
      </c>
      <c r="BI696" s="172">
        <f>IF(N696="nulová",J696,0)</f>
        <v>0</v>
      </c>
      <c r="BJ696" s="25" t="s">
        <v>83</v>
      </c>
      <c r="BK696" s="172">
        <f>ROUND(I696*H696,2)</f>
        <v>0</v>
      </c>
      <c r="BL696" s="25" t="s">
        <v>367</v>
      </c>
      <c r="BM696" s="25" t="s">
        <v>1243</v>
      </c>
    </row>
    <row r="697" spans="2:65" s="1" customFormat="1" ht="60">
      <c r="B697" s="40"/>
      <c r="D697" s="173" t="s">
        <v>202</v>
      </c>
      <c r="F697" s="174" t="s">
        <v>1195</v>
      </c>
      <c r="L697" s="40"/>
      <c r="M697" s="175"/>
      <c r="N697" s="41"/>
      <c r="O697" s="41"/>
      <c r="P697" s="41"/>
      <c r="Q697" s="41"/>
      <c r="R697" s="41"/>
      <c r="S697" s="41"/>
      <c r="T697" s="69"/>
      <c r="AT697" s="25" t="s">
        <v>202</v>
      </c>
      <c r="AU697" s="25" t="s">
        <v>85</v>
      </c>
    </row>
    <row r="698" spans="2:65" s="1" customFormat="1" ht="25.5" customHeight="1">
      <c r="B698" s="161"/>
      <c r="C698" s="162" t="s">
        <v>1244</v>
      </c>
      <c r="D698" s="162" t="s">
        <v>195</v>
      </c>
      <c r="E698" s="163" t="s">
        <v>1245</v>
      </c>
      <c r="F698" s="164" t="s">
        <v>1246</v>
      </c>
      <c r="G698" s="165" t="s">
        <v>1008</v>
      </c>
      <c r="H698" s="166">
        <v>1</v>
      </c>
      <c r="I698" s="167"/>
      <c r="J698" s="167">
        <f>ROUND(I698*H698,2)</f>
        <v>0</v>
      </c>
      <c r="K698" s="164" t="s">
        <v>485</v>
      </c>
      <c r="L698" s="40"/>
      <c r="M698" s="168" t="s">
        <v>5</v>
      </c>
      <c r="N698" s="169" t="s">
        <v>47</v>
      </c>
      <c r="O698" s="170">
        <v>0</v>
      </c>
      <c r="P698" s="170">
        <f>O698*H698</f>
        <v>0</v>
      </c>
      <c r="Q698" s="170">
        <v>0</v>
      </c>
      <c r="R698" s="170">
        <f>Q698*H698</f>
        <v>0</v>
      </c>
      <c r="S698" s="170">
        <v>0</v>
      </c>
      <c r="T698" s="171">
        <f>S698*H698</f>
        <v>0</v>
      </c>
      <c r="AR698" s="25" t="s">
        <v>367</v>
      </c>
      <c r="AT698" s="25" t="s">
        <v>195</v>
      </c>
      <c r="AU698" s="25" t="s">
        <v>85</v>
      </c>
      <c r="AY698" s="25" t="s">
        <v>192</v>
      </c>
      <c r="BE698" s="172">
        <f>IF(N698="základní",J698,0)</f>
        <v>0</v>
      </c>
      <c r="BF698" s="172">
        <f>IF(N698="snížená",J698,0)</f>
        <v>0</v>
      </c>
      <c r="BG698" s="172">
        <f>IF(N698="zákl. přenesená",J698,0)</f>
        <v>0</v>
      </c>
      <c r="BH698" s="172">
        <f>IF(N698="sníž. přenesená",J698,0)</f>
        <v>0</v>
      </c>
      <c r="BI698" s="172">
        <f>IF(N698="nulová",J698,0)</f>
        <v>0</v>
      </c>
      <c r="BJ698" s="25" t="s">
        <v>83</v>
      </c>
      <c r="BK698" s="172">
        <f>ROUND(I698*H698,2)</f>
        <v>0</v>
      </c>
      <c r="BL698" s="25" t="s">
        <v>367</v>
      </c>
      <c r="BM698" s="25" t="s">
        <v>1247</v>
      </c>
    </row>
    <row r="699" spans="2:65" s="1" customFormat="1" ht="60">
      <c r="B699" s="40"/>
      <c r="D699" s="173" t="s">
        <v>202</v>
      </c>
      <c r="F699" s="174" t="s">
        <v>1195</v>
      </c>
      <c r="L699" s="40"/>
      <c r="M699" s="175"/>
      <c r="N699" s="41"/>
      <c r="O699" s="41"/>
      <c r="P699" s="41"/>
      <c r="Q699" s="41"/>
      <c r="R699" s="41"/>
      <c r="S699" s="41"/>
      <c r="T699" s="69"/>
      <c r="AT699" s="25" t="s">
        <v>202</v>
      </c>
      <c r="AU699" s="25" t="s">
        <v>85</v>
      </c>
    </row>
    <row r="700" spans="2:65" s="1" customFormat="1" ht="25.5" customHeight="1">
      <c r="B700" s="161"/>
      <c r="C700" s="162" t="s">
        <v>1248</v>
      </c>
      <c r="D700" s="162" t="s">
        <v>195</v>
      </c>
      <c r="E700" s="163" t="s">
        <v>1249</v>
      </c>
      <c r="F700" s="164" t="s">
        <v>1250</v>
      </c>
      <c r="G700" s="165" t="s">
        <v>1008</v>
      </c>
      <c r="H700" s="166">
        <v>1</v>
      </c>
      <c r="I700" s="167"/>
      <c r="J700" s="167">
        <f>ROUND(I700*H700,2)</f>
        <v>0</v>
      </c>
      <c r="K700" s="164" t="s">
        <v>485</v>
      </c>
      <c r="L700" s="40"/>
      <c r="M700" s="168" t="s">
        <v>5</v>
      </c>
      <c r="N700" s="169" t="s">
        <v>47</v>
      </c>
      <c r="O700" s="170">
        <v>0</v>
      </c>
      <c r="P700" s="170">
        <f>O700*H700</f>
        <v>0</v>
      </c>
      <c r="Q700" s="170">
        <v>0</v>
      </c>
      <c r="R700" s="170">
        <f>Q700*H700</f>
        <v>0</v>
      </c>
      <c r="S700" s="170">
        <v>0</v>
      </c>
      <c r="T700" s="171">
        <f>S700*H700</f>
        <v>0</v>
      </c>
      <c r="W700" s="172"/>
      <c r="AR700" s="25" t="s">
        <v>367</v>
      </c>
      <c r="AT700" s="25" t="s">
        <v>195</v>
      </c>
      <c r="AU700" s="25" t="s">
        <v>85</v>
      </c>
      <c r="AY700" s="25" t="s">
        <v>192</v>
      </c>
      <c r="BE700" s="172">
        <f>IF(N700="základní",J700,0)</f>
        <v>0</v>
      </c>
      <c r="BF700" s="172">
        <f>IF(N700="snížená",J700,0)</f>
        <v>0</v>
      </c>
      <c r="BG700" s="172">
        <f>IF(N700="zákl. přenesená",J700,0)</f>
        <v>0</v>
      </c>
      <c r="BH700" s="172">
        <f>IF(N700="sníž. přenesená",J700,0)</f>
        <v>0</v>
      </c>
      <c r="BI700" s="172">
        <f>IF(N700="nulová",J700,0)</f>
        <v>0</v>
      </c>
      <c r="BJ700" s="25" t="s">
        <v>83</v>
      </c>
      <c r="BK700" s="172">
        <f>ROUND(I700*H700,2)</f>
        <v>0</v>
      </c>
      <c r="BL700" s="25" t="s">
        <v>367</v>
      </c>
      <c r="BM700" s="25" t="s">
        <v>1251</v>
      </c>
    </row>
    <row r="701" spans="2:65" s="1" customFormat="1" ht="60">
      <c r="B701" s="40"/>
      <c r="D701" s="173" t="s">
        <v>202</v>
      </c>
      <c r="F701" s="174" t="s">
        <v>1073</v>
      </c>
      <c r="L701" s="40"/>
      <c r="M701" s="175"/>
      <c r="N701" s="41"/>
      <c r="O701" s="41"/>
      <c r="P701" s="41"/>
      <c r="Q701" s="41"/>
      <c r="R701" s="41"/>
      <c r="S701" s="41"/>
      <c r="T701" s="69"/>
      <c r="AT701" s="25" t="s">
        <v>202</v>
      </c>
      <c r="AU701" s="25" t="s">
        <v>85</v>
      </c>
    </row>
    <row r="702" spans="2:65" s="1" customFormat="1" ht="25.5" customHeight="1">
      <c r="B702" s="161"/>
      <c r="C702" s="162" t="s">
        <v>1252</v>
      </c>
      <c r="D702" s="162" t="s">
        <v>195</v>
      </c>
      <c r="E702" s="163" t="s">
        <v>1253</v>
      </c>
      <c r="F702" s="164" t="s">
        <v>1254</v>
      </c>
      <c r="G702" s="165" t="s">
        <v>1008</v>
      </c>
      <c r="H702" s="166">
        <v>1</v>
      </c>
      <c r="I702" s="167"/>
      <c r="J702" s="167">
        <f>ROUND(I702*H702,2)</f>
        <v>0</v>
      </c>
      <c r="K702" s="164" t="s">
        <v>485</v>
      </c>
      <c r="L702" s="40"/>
      <c r="M702" s="168" t="s">
        <v>5</v>
      </c>
      <c r="N702" s="169" t="s">
        <v>47</v>
      </c>
      <c r="O702" s="170">
        <v>0</v>
      </c>
      <c r="P702" s="170">
        <f>O702*H702</f>
        <v>0</v>
      </c>
      <c r="Q702" s="170">
        <v>0</v>
      </c>
      <c r="R702" s="170">
        <f>Q702*H702</f>
        <v>0</v>
      </c>
      <c r="S702" s="170">
        <v>0</v>
      </c>
      <c r="T702" s="171">
        <f>S702*H702</f>
        <v>0</v>
      </c>
      <c r="AR702" s="25" t="s">
        <v>367</v>
      </c>
      <c r="AT702" s="25" t="s">
        <v>195</v>
      </c>
      <c r="AU702" s="25" t="s">
        <v>85</v>
      </c>
      <c r="AY702" s="25" t="s">
        <v>192</v>
      </c>
      <c r="BE702" s="172">
        <f>IF(N702="základní",J702,0)</f>
        <v>0</v>
      </c>
      <c r="BF702" s="172">
        <f>IF(N702="snížená",J702,0)</f>
        <v>0</v>
      </c>
      <c r="BG702" s="172">
        <f>IF(N702="zákl. přenesená",J702,0)</f>
        <v>0</v>
      </c>
      <c r="BH702" s="172">
        <f>IF(N702="sníž. přenesená",J702,0)</f>
        <v>0</v>
      </c>
      <c r="BI702" s="172">
        <f>IF(N702="nulová",J702,0)</f>
        <v>0</v>
      </c>
      <c r="BJ702" s="25" t="s">
        <v>83</v>
      </c>
      <c r="BK702" s="172">
        <f>ROUND(I702*H702,2)</f>
        <v>0</v>
      </c>
      <c r="BL702" s="25" t="s">
        <v>367</v>
      </c>
      <c r="BM702" s="25" t="s">
        <v>1255</v>
      </c>
    </row>
    <row r="703" spans="2:65" s="1" customFormat="1" ht="60">
      <c r="B703" s="40"/>
      <c r="D703" s="173" t="s">
        <v>202</v>
      </c>
      <c r="F703" s="174" t="s">
        <v>1073</v>
      </c>
      <c r="L703" s="40"/>
      <c r="M703" s="175"/>
      <c r="N703" s="41"/>
      <c r="O703" s="41"/>
      <c r="P703" s="41"/>
      <c r="Q703" s="41"/>
      <c r="R703" s="41"/>
      <c r="S703" s="41"/>
      <c r="T703" s="69"/>
      <c r="AT703" s="25" t="s">
        <v>202</v>
      </c>
      <c r="AU703" s="25" t="s">
        <v>85</v>
      </c>
    </row>
    <row r="704" spans="2:65" s="1" customFormat="1" ht="25.5" customHeight="1">
      <c r="B704" s="161"/>
      <c r="C704" s="162" t="s">
        <v>1256</v>
      </c>
      <c r="D704" s="162" t="s">
        <v>195</v>
      </c>
      <c r="E704" s="163" t="s">
        <v>1257</v>
      </c>
      <c r="F704" s="164" t="s">
        <v>1258</v>
      </c>
      <c r="G704" s="165" t="s">
        <v>1008</v>
      </c>
      <c r="H704" s="166">
        <v>1</v>
      </c>
      <c r="I704" s="167"/>
      <c r="J704" s="167">
        <f>ROUND(I704*H704,2)</f>
        <v>0</v>
      </c>
      <c r="K704" s="164" t="s">
        <v>485</v>
      </c>
      <c r="L704" s="40"/>
      <c r="M704" s="168" t="s">
        <v>5</v>
      </c>
      <c r="N704" s="169" t="s">
        <v>47</v>
      </c>
      <c r="O704" s="170">
        <v>0</v>
      </c>
      <c r="P704" s="170">
        <f>O704*H704</f>
        <v>0</v>
      </c>
      <c r="Q704" s="170">
        <v>0</v>
      </c>
      <c r="R704" s="170">
        <f>Q704*H704</f>
        <v>0</v>
      </c>
      <c r="S704" s="170">
        <v>0</v>
      </c>
      <c r="T704" s="171">
        <f>S704*H704</f>
        <v>0</v>
      </c>
      <c r="AR704" s="25" t="s">
        <v>367</v>
      </c>
      <c r="AT704" s="25" t="s">
        <v>195</v>
      </c>
      <c r="AU704" s="25" t="s">
        <v>85</v>
      </c>
      <c r="AY704" s="25" t="s">
        <v>192</v>
      </c>
      <c r="BE704" s="172">
        <f>IF(N704="základní",J704,0)</f>
        <v>0</v>
      </c>
      <c r="BF704" s="172">
        <f>IF(N704="snížená",J704,0)</f>
        <v>0</v>
      </c>
      <c r="BG704" s="172">
        <f>IF(N704="zákl. přenesená",J704,0)</f>
        <v>0</v>
      </c>
      <c r="BH704" s="172">
        <f>IF(N704="sníž. přenesená",J704,0)</f>
        <v>0</v>
      </c>
      <c r="BI704" s="172">
        <f>IF(N704="nulová",J704,0)</f>
        <v>0</v>
      </c>
      <c r="BJ704" s="25" t="s">
        <v>83</v>
      </c>
      <c r="BK704" s="172">
        <f>ROUND(I704*H704,2)</f>
        <v>0</v>
      </c>
      <c r="BL704" s="25" t="s">
        <v>367</v>
      </c>
      <c r="BM704" s="25" t="s">
        <v>1259</v>
      </c>
    </row>
    <row r="705" spans="2:65" s="1" customFormat="1" ht="60">
      <c r="B705" s="40"/>
      <c r="D705" s="173" t="s">
        <v>202</v>
      </c>
      <c r="F705" s="174" t="s">
        <v>1073</v>
      </c>
      <c r="L705" s="40"/>
      <c r="M705" s="175"/>
      <c r="N705" s="41"/>
      <c r="O705" s="41"/>
      <c r="P705" s="41"/>
      <c r="Q705" s="41"/>
      <c r="R705" s="41"/>
      <c r="S705" s="41"/>
      <c r="T705" s="69"/>
      <c r="AT705" s="25" t="s">
        <v>202</v>
      </c>
      <c r="AU705" s="25" t="s">
        <v>85</v>
      </c>
    </row>
    <row r="706" spans="2:65" s="1" customFormat="1" ht="25.5" customHeight="1">
      <c r="B706" s="161"/>
      <c r="C706" s="162" t="s">
        <v>1260</v>
      </c>
      <c r="D706" s="162" t="s">
        <v>195</v>
      </c>
      <c r="E706" s="163" t="s">
        <v>1261</v>
      </c>
      <c r="F706" s="164" t="s">
        <v>1262</v>
      </c>
      <c r="G706" s="165" t="s">
        <v>1008</v>
      </c>
      <c r="H706" s="166">
        <v>1</v>
      </c>
      <c r="I706" s="167"/>
      <c r="J706" s="167">
        <f>ROUND(I706*H706,2)</f>
        <v>0</v>
      </c>
      <c r="K706" s="164" t="s">
        <v>485</v>
      </c>
      <c r="L706" s="40"/>
      <c r="M706" s="168" t="s">
        <v>5</v>
      </c>
      <c r="N706" s="169" t="s">
        <v>47</v>
      </c>
      <c r="O706" s="170">
        <v>0</v>
      </c>
      <c r="P706" s="170">
        <f>O706*H706</f>
        <v>0</v>
      </c>
      <c r="Q706" s="170">
        <v>0</v>
      </c>
      <c r="R706" s="170">
        <f>Q706*H706</f>
        <v>0</v>
      </c>
      <c r="S706" s="170">
        <v>0</v>
      </c>
      <c r="T706" s="171">
        <f>S706*H706</f>
        <v>0</v>
      </c>
      <c r="AR706" s="25" t="s">
        <v>367</v>
      </c>
      <c r="AT706" s="25" t="s">
        <v>195</v>
      </c>
      <c r="AU706" s="25" t="s">
        <v>85</v>
      </c>
      <c r="AY706" s="25" t="s">
        <v>192</v>
      </c>
      <c r="BE706" s="172">
        <f>IF(N706="základní",J706,0)</f>
        <v>0</v>
      </c>
      <c r="BF706" s="172">
        <f>IF(N706="snížená",J706,0)</f>
        <v>0</v>
      </c>
      <c r="BG706" s="172">
        <f>IF(N706="zákl. přenesená",J706,0)</f>
        <v>0</v>
      </c>
      <c r="BH706" s="172">
        <f>IF(N706="sníž. přenesená",J706,0)</f>
        <v>0</v>
      </c>
      <c r="BI706" s="172">
        <f>IF(N706="nulová",J706,0)</f>
        <v>0</v>
      </c>
      <c r="BJ706" s="25" t="s">
        <v>83</v>
      </c>
      <c r="BK706" s="172">
        <f>ROUND(I706*H706,2)</f>
        <v>0</v>
      </c>
      <c r="BL706" s="25" t="s">
        <v>367</v>
      </c>
      <c r="BM706" s="25" t="s">
        <v>1263</v>
      </c>
    </row>
    <row r="707" spans="2:65" s="1" customFormat="1" ht="60">
      <c r="B707" s="40"/>
      <c r="D707" s="173" t="s">
        <v>202</v>
      </c>
      <c r="F707" s="174" t="s">
        <v>1073</v>
      </c>
      <c r="L707" s="40"/>
      <c r="M707" s="175"/>
      <c r="N707" s="41"/>
      <c r="O707" s="41"/>
      <c r="P707" s="41"/>
      <c r="Q707" s="41"/>
      <c r="R707" s="41"/>
      <c r="S707" s="41"/>
      <c r="T707" s="69"/>
      <c r="AT707" s="25" t="s">
        <v>202</v>
      </c>
      <c r="AU707" s="25" t="s">
        <v>85</v>
      </c>
    </row>
    <row r="708" spans="2:65" s="1" customFormat="1" ht="25.5" customHeight="1">
      <c r="B708" s="161"/>
      <c r="C708" s="162" t="s">
        <v>1264</v>
      </c>
      <c r="D708" s="162" t="s">
        <v>195</v>
      </c>
      <c r="E708" s="163" t="s">
        <v>1265</v>
      </c>
      <c r="F708" s="164" t="s">
        <v>1266</v>
      </c>
      <c r="G708" s="165" t="s">
        <v>1008</v>
      </c>
      <c r="H708" s="166">
        <v>1</v>
      </c>
      <c r="I708" s="167"/>
      <c r="J708" s="167">
        <f>ROUND(I708*H708,2)</f>
        <v>0</v>
      </c>
      <c r="K708" s="164" t="s">
        <v>485</v>
      </c>
      <c r="L708" s="40"/>
      <c r="M708" s="168" t="s">
        <v>5</v>
      </c>
      <c r="N708" s="169" t="s">
        <v>47</v>
      </c>
      <c r="O708" s="170">
        <v>0</v>
      </c>
      <c r="P708" s="170">
        <f>O708*H708</f>
        <v>0</v>
      </c>
      <c r="Q708" s="170">
        <v>0</v>
      </c>
      <c r="R708" s="170">
        <f>Q708*H708</f>
        <v>0</v>
      </c>
      <c r="S708" s="170">
        <v>0</v>
      </c>
      <c r="T708" s="171">
        <f>S708*H708</f>
        <v>0</v>
      </c>
      <c r="AR708" s="25" t="s">
        <v>367</v>
      </c>
      <c r="AT708" s="25" t="s">
        <v>195</v>
      </c>
      <c r="AU708" s="25" t="s">
        <v>85</v>
      </c>
      <c r="AY708" s="25" t="s">
        <v>192</v>
      </c>
      <c r="BE708" s="172">
        <f>IF(N708="základní",J708,0)</f>
        <v>0</v>
      </c>
      <c r="BF708" s="172">
        <f>IF(N708="snížená",J708,0)</f>
        <v>0</v>
      </c>
      <c r="BG708" s="172">
        <f>IF(N708="zákl. přenesená",J708,0)</f>
        <v>0</v>
      </c>
      <c r="BH708" s="172">
        <f>IF(N708="sníž. přenesená",J708,0)</f>
        <v>0</v>
      </c>
      <c r="BI708" s="172">
        <f>IF(N708="nulová",J708,0)</f>
        <v>0</v>
      </c>
      <c r="BJ708" s="25" t="s">
        <v>83</v>
      </c>
      <c r="BK708" s="172">
        <f>ROUND(I708*H708,2)</f>
        <v>0</v>
      </c>
      <c r="BL708" s="25" t="s">
        <v>367</v>
      </c>
      <c r="BM708" s="25" t="s">
        <v>1267</v>
      </c>
    </row>
    <row r="709" spans="2:65" s="1" customFormat="1" ht="60">
      <c r="B709" s="40"/>
      <c r="D709" s="173" t="s">
        <v>202</v>
      </c>
      <c r="F709" s="174" t="s">
        <v>1073</v>
      </c>
      <c r="L709" s="40"/>
      <c r="M709" s="175"/>
      <c r="N709" s="41"/>
      <c r="O709" s="41"/>
      <c r="P709" s="41"/>
      <c r="Q709" s="41"/>
      <c r="R709" s="41"/>
      <c r="S709" s="41"/>
      <c r="T709" s="69"/>
      <c r="AT709" s="25" t="s">
        <v>202</v>
      </c>
      <c r="AU709" s="25" t="s">
        <v>85</v>
      </c>
    </row>
    <row r="710" spans="2:65" s="1" customFormat="1" ht="25.5" customHeight="1">
      <c r="B710" s="161"/>
      <c r="C710" s="162" t="s">
        <v>1268</v>
      </c>
      <c r="D710" s="162" t="s">
        <v>195</v>
      </c>
      <c r="E710" s="163" t="s">
        <v>1269</v>
      </c>
      <c r="F710" s="164" t="s">
        <v>1270</v>
      </c>
      <c r="G710" s="165" t="s">
        <v>1008</v>
      </c>
      <c r="H710" s="166">
        <v>1</v>
      </c>
      <c r="I710" s="167"/>
      <c r="J710" s="167">
        <f>ROUND(I710*H710,2)</f>
        <v>0</v>
      </c>
      <c r="K710" s="164" t="s">
        <v>485</v>
      </c>
      <c r="L710" s="40"/>
      <c r="M710" s="168" t="s">
        <v>5</v>
      </c>
      <c r="N710" s="169" t="s">
        <v>47</v>
      </c>
      <c r="O710" s="170">
        <v>0</v>
      </c>
      <c r="P710" s="170">
        <f>O710*H710</f>
        <v>0</v>
      </c>
      <c r="Q710" s="170">
        <v>0</v>
      </c>
      <c r="R710" s="170">
        <f>Q710*H710</f>
        <v>0</v>
      </c>
      <c r="S710" s="170">
        <v>0</v>
      </c>
      <c r="T710" s="171">
        <f>S710*H710</f>
        <v>0</v>
      </c>
      <c r="AR710" s="25" t="s">
        <v>367</v>
      </c>
      <c r="AT710" s="25" t="s">
        <v>195</v>
      </c>
      <c r="AU710" s="25" t="s">
        <v>85</v>
      </c>
      <c r="AY710" s="25" t="s">
        <v>192</v>
      </c>
      <c r="BE710" s="172">
        <f>IF(N710="základní",J710,0)</f>
        <v>0</v>
      </c>
      <c r="BF710" s="172">
        <f>IF(N710="snížená",J710,0)</f>
        <v>0</v>
      </c>
      <c r="BG710" s="172">
        <f>IF(N710="zákl. přenesená",J710,0)</f>
        <v>0</v>
      </c>
      <c r="BH710" s="172">
        <f>IF(N710="sníž. přenesená",J710,0)</f>
        <v>0</v>
      </c>
      <c r="BI710" s="172">
        <f>IF(N710="nulová",J710,0)</f>
        <v>0</v>
      </c>
      <c r="BJ710" s="25" t="s">
        <v>83</v>
      </c>
      <c r="BK710" s="172">
        <f>ROUND(I710*H710,2)</f>
        <v>0</v>
      </c>
      <c r="BL710" s="25" t="s">
        <v>367</v>
      </c>
      <c r="BM710" s="25" t="s">
        <v>1271</v>
      </c>
    </row>
    <row r="711" spans="2:65" s="1" customFormat="1" ht="60">
      <c r="B711" s="40"/>
      <c r="D711" s="173" t="s">
        <v>202</v>
      </c>
      <c r="F711" s="174" t="s">
        <v>1073</v>
      </c>
      <c r="L711" s="40"/>
      <c r="M711" s="175"/>
      <c r="N711" s="41"/>
      <c r="O711" s="41"/>
      <c r="P711" s="41"/>
      <c r="Q711" s="41"/>
      <c r="R711" s="41"/>
      <c r="S711" s="41"/>
      <c r="T711" s="69"/>
      <c r="AT711" s="25" t="s">
        <v>202</v>
      </c>
      <c r="AU711" s="25" t="s">
        <v>85</v>
      </c>
    </row>
    <row r="712" spans="2:65" s="1" customFormat="1" ht="25.5" customHeight="1">
      <c r="B712" s="161"/>
      <c r="C712" s="162" t="s">
        <v>1272</v>
      </c>
      <c r="D712" s="162" t="s">
        <v>195</v>
      </c>
      <c r="E712" s="163" t="s">
        <v>1273</v>
      </c>
      <c r="F712" s="164" t="s">
        <v>1274</v>
      </c>
      <c r="G712" s="165" t="s">
        <v>1008</v>
      </c>
      <c r="H712" s="166">
        <v>1</v>
      </c>
      <c r="I712" s="167"/>
      <c r="J712" s="167">
        <f>ROUND(I712*H712,2)</f>
        <v>0</v>
      </c>
      <c r="K712" s="164" t="s">
        <v>485</v>
      </c>
      <c r="L712" s="40"/>
      <c r="M712" s="168" t="s">
        <v>5</v>
      </c>
      <c r="N712" s="169" t="s">
        <v>47</v>
      </c>
      <c r="O712" s="170">
        <v>0</v>
      </c>
      <c r="P712" s="170">
        <f>O712*H712</f>
        <v>0</v>
      </c>
      <c r="Q712" s="170">
        <v>0</v>
      </c>
      <c r="R712" s="170">
        <f>Q712*H712</f>
        <v>0</v>
      </c>
      <c r="S712" s="170">
        <v>0</v>
      </c>
      <c r="T712" s="171">
        <f>S712*H712</f>
        <v>0</v>
      </c>
      <c r="AR712" s="25" t="s">
        <v>367</v>
      </c>
      <c r="AT712" s="25" t="s">
        <v>195</v>
      </c>
      <c r="AU712" s="25" t="s">
        <v>85</v>
      </c>
      <c r="AY712" s="25" t="s">
        <v>192</v>
      </c>
      <c r="BE712" s="172">
        <f>IF(N712="základní",J712,0)</f>
        <v>0</v>
      </c>
      <c r="BF712" s="172">
        <f>IF(N712="snížená",J712,0)</f>
        <v>0</v>
      </c>
      <c r="BG712" s="172">
        <f>IF(N712="zákl. přenesená",J712,0)</f>
        <v>0</v>
      </c>
      <c r="BH712" s="172">
        <f>IF(N712="sníž. přenesená",J712,0)</f>
        <v>0</v>
      </c>
      <c r="BI712" s="172">
        <f>IF(N712="nulová",J712,0)</f>
        <v>0</v>
      </c>
      <c r="BJ712" s="25" t="s">
        <v>83</v>
      </c>
      <c r="BK712" s="172">
        <f>ROUND(I712*H712,2)</f>
        <v>0</v>
      </c>
      <c r="BL712" s="25" t="s">
        <v>367</v>
      </c>
      <c r="BM712" s="25" t="s">
        <v>1275</v>
      </c>
    </row>
    <row r="713" spans="2:65" s="1" customFormat="1" ht="60">
      <c r="B713" s="40"/>
      <c r="D713" s="173" t="s">
        <v>202</v>
      </c>
      <c r="F713" s="174" t="s">
        <v>1073</v>
      </c>
      <c r="L713" s="40"/>
      <c r="M713" s="175"/>
      <c r="N713" s="41"/>
      <c r="O713" s="41"/>
      <c r="P713" s="41"/>
      <c r="Q713" s="41"/>
      <c r="R713" s="41"/>
      <c r="S713" s="41"/>
      <c r="T713" s="69"/>
      <c r="AT713" s="25" t="s">
        <v>202</v>
      </c>
      <c r="AU713" s="25" t="s">
        <v>85</v>
      </c>
    </row>
    <row r="714" spans="2:65" s="1" customFormat="1" ht="25.5" customHeight="1">
      <c r="B714" s="161"/>
      <c r="C714" s="162" t="s">
        <v>1276</v>
      </c>
      <c r="D714" s="162" t="s">
        <v>195</v>
      </c>
      <c r="E714" s="163" t="s">
        <v>1277</v>
      </c>
      <c r="F714" s="164" t="s">
        <v>1278</v>
      </c>
      <c r="G714" s="165" t="s">
        <v>1008</v>
      </c>
      <c r="H714" s="166">
        <v>1</v>
      </c>
      <c r="I714" s="167"/>
      <c r="J714" s="167">
        <f>ROUND(I714*H714,2)</f>
        <v>0</v>
      </c>
      <c r="K714" s="164" t="s">
        <v>485</v>
      </c>
      <c r="L714" s="40"/>
      <c r="M714" s="168" t="s">
        <v>5</v>
      </c>
      <c r="N714" s="169" t="s">
        <v>47</v>
      </c>
      <c r="O714" s="170">
        <v>0</v>
      </c>
      <c r="P714" s="170">
        <f>O714*H714</f>
        <v>0</v>
      </c>
      <c r="Q714" s="170">
        <v>0</v>
      </c>
      <c r="R714" s="170">
        <f>Q714*H714</f>
        <v>0</v>
      </c>
      <c r="S714" s="170">
        <v>0</v>
      </c>
      <c r="T714" s="171">
        <f>S714*H714</f>
        <v>0</v>
      </c>
      <c r="AR714" s="25" t="s">
        <v>367</v>
      </c>
      <c r="AT714" s="25" t="s">
        <v>195</v>
      </c>
      <c r="AU714" s="25" t="s">
        <v>85</v>
      </c>
      <c r="AY714" s="25" t="s">
        <v>192</v>
      </c>
      <c r="BE714" s="172">
        <f>IF(N714="základní",J714,0)</f>
        <v>0</v>
      </c>
      <c r="BF714" s="172">
        <f>IF(N714="snížená",J714,0)</f>
        <v>0</v>
      </c>
      <c r="BG714" s="172">
        <f>IF(N714="zákl. přenesená",J714,0)</f>
        <v>0</v>
      </c>
      <c r="BH714" s="172">
        <f>IF(N714="sníž. přenesená",J714,0)</f>
        <v>0</v>
      </c>
      <c r="BI714" s="172">
        <f>IF(N714="nulová",J714,0)</f>
        <v>0</v>
      </c>
      <c r="BJ714" s="25" t="s">
        <v>83</v>
      </c>
      <c r="BK714" s="172">
        <f>ROUND(I714*H714,2)</f>
        <v>0</v>
      </c>
      <c r="BL714" s="25" t="s">
        <v>367</v>
      </c>
      <c r="BM714" s="25" t="s">
        <v>1279</v>
      </c>
    </row>
    <row r="715" spans="2:65" s="1" customFormat="1" ht="60">
      <c r="B715" s="40"/>
      <c r="D715" s="173" t="s">
        <v>202</v>
      </c>
      <c r="F715" s="174" t="s">
        <v>1073</v>
      </c>
      <c r="L715" s="40"/>
      <c r="M715" s="175"/>
      <c r="N715" s="41"/>
      <c r="O715" s="41"/>
      <c r="P715" s="41"/>
      <c r="Q715" s="41"/>
      <c r="R715" s="41"/>
      <c r="S715" s="41"/>
      <c r="T715" s="69"/>
      <c r="AT715" s="25" t="s">
        <v>202</v>
      </c>
      <c r="AU715" s="25" t="s">
        <v>85</v>
      </c>
    </row>
    <row r="716" spans="2:65" s="1" customFormat="1" ht="25.5" customHeight="1">
      <c r="B716" s="161"/>
      <c r="C716" s="162" t="s">
        <v>1280</v>
      </c>
      <c r="D716" s="162" t="s">
        <v>195</v>
      </c>
      <c r="E716" s="163" t="s">
        <v>1281</v>
      </c>
      <c r="F716" s="164" t="s">
        <v>1282</v>
      </c>
      <c r="G716" s="165" t="s">
        <v>1008</v>
      </c>
      <c r="H716" s="166">
        <v>1</v>
      </c>
      <c r="I716" s="167"/>
      <c r="J716" s="167">
        <f>ROUND(I716*H716,2)</f>
        <v>0</v>
      </c>
      <c r="K716" s="164" t="s">
        <v>485</v>
      </c>
      <c r="L716" s="40"/>
      <c r="M716" s="168" t="s">
        <v>5</v>
      </c>
      <c r="N716" s="169" t="s">
        <v>47</v>
      </c>
      <c r="O716" s="170">
        <v>0</v>
      </c>
      <c r="P716" s="170">
        <f>O716*H716</f>
        <v>0</v>
      </c>
      <c r="Q716" s="170">
        <v>0</v>
      </c>
      <c r="R716" s="170">
        <f>Q716*H716</f>
        <v>0</v>
      </c>
      <c r="S716" s="170">
        <v>0</v>
      </c>
      <c r="T716" s="171">
        <f>S716*H716</f>
        <v>0</v>
      </c>
      <c r="AR716" s="25" t="s">
        <v>367</v>
      </c>
      <c r="AT716" s="25" t="s">
        <v>195</v>
      </c>
      <c r="AU716" s="25" t="s">
        <v>85</v>
      </c>
      <c r="AY716" s="25" t="s">
        <v>192</v>
      </c>
      <c r="BE716" s="172">
        <f>IF(N716="základní",J716,0)</f>
        <v>0</v>
      </c>
      <c r="BF716" s="172">
        <f>IF(N716="snížená",J716,0)</f>
        <v>0</v>
      </c>
      <c r="BG716" s="172">
        <f>IF(N716="zákl. přenesená",J716,0)</f>
        <v>0</v>
      </c>
      <c r="BH716" s="172">
        <f>IF(N716="sníž. přenesená",J716,0)</f>
        <v>0</v>
      </c>
      <c r="BI716" s="172">
        <f>IF(N716="nulová",J716,0)</f>
        <v>0</v>
      </c>
      <c r="BJ716" s="25" t="s">
        <v>83</v>
      </c>
      <c r="BK716" s="172">
        <f>ROUND(I716*H716,2)</f>
        <v>0</v>
      </c>
      <c r="BL716" s="25" t="s">
        <v>367</v>
      </c>
      <c r="BM716" s="25" t="s">
        <v>1283</v>
      </c>
    </row>
    <row r="717" spans="2:65" s="1" customFormat="1" ht="60">
      <c r="B717" s="40"/>
      <c r="D717" s="173" t="s">
        <v>202</v>
      </c>
      <c r="F717" s="174" t="s">
        <v>1073</v>
      </c>
      <c r="L717" s="40"/>
      <c r="M717" s="175"/>
      <c r="N717" s="41"/>
      <c r="O717" s="41"/>
      <c r="P717" s="41"/>
      <c r="Q717" s="41"/>
      <c r="R717" s="41"/>
      <c r="S717" s="41"/>
      <c r="T717" s="69"/>
      <c r="AT717" s="25" t="s">
        <v>202</v>
      </c>
      <c r="AU717" s="25" t="s">
        <v>85</v>
      </c>
    </row>
    <row r="718" spans="2:65" s="1" customFormat="1" ht="25.5" customHeight="1">
      <c r="B718" s="161"/>
      <c r="C718" s="162" t="s">
        <v>1284</v>
      </c>
      <c r="D718" s="162" t="s">
        <v>195</v>
      </c>
      <c r="E718" s="163" t="s">
        <v>1285</v>
      </c>
      <c r="F718" s="164" t="s">
        <v>1286</v>
      </c>
      <c r="G718" s="165" t="s">
        <v>1008</v>
      </c>
      <c r="H718" s="166">
        <v>1</v>
      </c>
      <c r="I718" s="167"/>
      <c r="J718" s="167">
        <f>ROUND(I718*H718,2)</f>
        <v>0</v>
      </c>
      <c r="K718" s="164" t="s">
        <v>485</v>
      </c>
      <c r="L718" s="40"/>
      <c r="M718" s="168" t="s">
        <v>5</v>
      </c>
      <c r="N718" s="169" t="s">
        <v>47</v>
      </c>
      <c r="O718" s="170">
        <v>0</v>
      </c>
      <c r="P718" s="170">
        <f>O718*H718</f>
        <v>0</v>
      </c>
      <c r="Q718" s="170">
        <v>0</v>
      </c>
      <c r="R718" s="170">
        <f>Q718*H718</f>
        <v>0</v>
      </c>
      <c r="S718" s="170">
        <v>0</v>
      </c>
      <c r="T718" s="171">
        <f>S718*H718</f>
        <v>0</v>
      </c>
      <c r="AR718" s="25" t="s">
        <v>367</v>
      </c>
      <c r="AT718" s="25" t="s">
        <v>195</v>
      </c>
      <c r="AU718" s="25" t="s">
        <v>85</v>
      </c>
      <c r="AY718" s="25" t="s">
        <v>192</v>
      </c>
      <c r="BE718" s="172">
        <f>IF(N718="základní",J718,0)</f>
        <v>0</v>
      </c>
      <c r="BF718" s="172">
        <f>IF(N718="snížená",J718,0)</f>
        <v>0</v>
      </c>
      <c r="BG718" s="172">
        <f>IF(N718="zákl. přenesená",J718,0)</f>
        <v>0</v>
      </c>
      <c r="BH718" s="172">
        <f>IF(N718="sníž. přenesená",J718,0)</f>
        <v>0</v>
      </c>
      <c r="BI718" s="172">
        <f>IF(N718="nulová",J718,0)</f>
        <v>0</v>
      </c>
      <c r="BJ718" s="25" t="s">
        <v>83</v>
      </c>
      <c r="BK718" s="172">
        <f>ROUND(I718*H718,2)</f>
        <v>0</v>
      </c>
      <c r="BL718" s="25" t="s">
        <v>367</v>
      </c>
      <c r="BM718" s="25" t="s">
        <v>1287</v>
      </c>
    </row>
    <row r="719" spans="2:65" s="1" customFormat="1" ht="60">
      <c r="B719" s="40"/>
      <c r="D719" s="173" t="s">
        <v>202</v>
      </c>
      <c r="F719" s="174" t="s">
        <v>1090</v>
      </c>
      <c r="L719" s="40"/>
      <c r="M719" s="175"/>
      <c r="N719" s="41"/>
      <c r="O719" s="41"/>
      <c r="P719" s="41"/>
      <c r="Q719" s="41"/>
      <c r="R719" s="41"/>
      <c r="S719" s="41"/>
      <c r="T719" s="69"/>
      <c r="AT719" s="25" t="s">
        <v>202</v>
      </c>
      <c r="AU719" s="25" t="s">
        <v>85</v>
      </c>
    </row>
    <row r="720" spans="2:65" s="1" customFormat="1" ht="25.5" customHeight="1">
      <c r="B720" s="161"/>
      <c r="C720" s="162" t="s">
        <v>1288</v>
      </c>
      <c r="D720" s="162" t="s">
        <v>195</v>
      </c>
      <c r="E720" s="163" t="s">
        <v>1289</v>
      </c>
      <c r="F720" s="164" t="s">
        <v>1290</v>
      </c>
      <c r="G720" s="165" t="s">
        <v>1008</v>
      </c>
      <c r="H720" s="166">
        <v>1</v>
      </c>
      <c r="I720" s="167"/>
      <c r="J720" s="167">
        <f>ROUND(I720*H720,2)</f>
        <v>0</v>
      </c>
      <c r="K720" s="164" t="s">
        <v>485</v>
      </c>
      <c r="L720" s="40"/>
      <c r="M720" s="168" t="s">
        <v>5</v>
      </c>
      <c r="N720" s="169" t="s">
        <v>47</v>
      </c>
      <c r="O720" s="170">
        <v>0</v>
      </c>
      <c r="P720" s="170">
        <f>O720*H720</f>
        <v>0</v>
      </c>
      <c r="Q720" s="170">
        <v>0</v>
      </c>
      <c r="R720" s="170">
        <f>Q720*H720</f>
        <v>0</v>
      </c>
      <c r="S720" s="170">
        <v>0</v>
      </c>
      <c r="T720" s="171">
        <f>S720*H720</f>
        <v>0</v>
      </c>
      <c r="AR720" s="25" t="s">
        <v>367</v>
      </c>
      <c r="AT720" s="25" t="s">
        <v>195</v>
      </c>
      <c r="AU720" s="25" t="s">
        <v>85</v>
      </c>
      <c r="AY720" s="25" t="s">
        <v>192</v>
      </c>
      <c r="BE720" s="172">
        <f>IF(N720="základní",J720,0)</f>
        <v>0</v>
      </c>
      <c r="BF720" s="172">
        <f>IF(N720="snížená",J720,0)</f>
        <v>0</v>
      </c>
      <c r="BG720" s="172">
        <f>IF(N720="zákl. přenesená",J720,0)</f>
        <v>0</v>
      </c>
      <c r="BH720" s="172">
        <f>IF(N720="sníž. přenesená",J720,0)</f>
        <v>0</v>
      </c>
      <c r="BI720" s="172">
        <f>IF(N720="nulová",J720,0)</f>
        <v>0</v>
      </c>
      <c r="BJ720" s="25" t="s">
        <v>83</v>
      </c>
      <c r="BK720" s="172">
        <f>ROUND(I720*H720,2)</f>
        <v>0</v>
      </c>
      <c r="BL720" s="25" t="s">
        <v>367</v>
      </c>
      <c r="BM720" s="25" t="s">
        <v>1291</v>
      </c>
    </row>
    <row r="721" spans="2:65" s="1" customFormat="1" ht="60">
      <c r="B721" s="40"/>
      <c r="D721" s="173" t="s">
        <v>202</v>
      </c>
      <c r="F721" s="174" t="s">
        <v>1090</v>
      </c>
      <c r="L721" s="40"/>
      <c r="M721" s="175"/>
      <c r="N721" s="41"/>
      <c r="O721" s="41"/>
      <c r="P721" s="41"/>
      <c r="Q721" s="41"/>
      <c r="R721" s="41"/>
      <c r="S721" s="41"/>
      <c r="T721" s="69"/>
      <c r="AT721" s="25" t="s">
        <v>202</v>
      </c>
      <c r="AU721" s="25" t="s">
        <v>85</v>
      </c>
    </row>
    <row r="722" spans="2:65" s="1" customFormat="1" ht="25.5" customHeight="1">
      <c r="B722" s="161"/>
      <c r="C722" s="162" t="s">
        <v>1292</v>
      </c>
      <c r="D722" s="162" t="s">
        <v>195</v>
      </c>
      <c r="E722" s="163" t="s">
        <v>1293</v>
      </c>
      <c r="F722" s="164" t="s">
        <v>1294</v>
      </c>
      <c r="G722" s="165" t="s">
        <v>1008</v>
      </c>
      <c r="H722" s="166">
        <v>1</v>
      </c>
      <c r="I722" s="167"/>
      <c r="J722" s="167">
        <f>ROUND(I722*H722,2)</f>
        <v>0</v>
      </c>
      <c r="K722" s="164" t="s">
        <v>485</v>
      </c>
      <c r="L722" s="40"/>
      <c r="M722" s="168" t="s">
        <v>5</v>
      </c>
      <c r="N722" s="169" t="s">
        <v>47</v>
      </c>
      <c r="O722" s="170">
        <v>0</v>
      </c>
      <c r="P722" s="170">
        <f>O722*H722</f>
        <v>0</v>
      </c>
      <c r="Q722" s="170">
        <v>0</v>
      </c>
      <c r="R722" s="170">
        <f>Q722*H722</f>
        <v>0</v>
      </c>
      <c r="S722" s="170">
        <v>0</v>
      </c>
      <c r="T722" s="171">
        <f>S722*H722</f>
        <v>0</v>
      </c>
      <c r="AR722" s="25" t="s">
        <v>367</v>
      </c>
      <c r="AT722" s="25" t="s">
        <v>195</v>
      </c>
      <c r="AU722" s="25" t="s">
        <v>85</v>
      </c>
      <c r="AY722" s="25" t="s">
        <v>192</v>
      </c>
      <c r="BE722" s="172">
        <f>IF(N722="základní",J722,0)</f>
        <v>0</v>
      </c>
      <c r="BF722" s="172">
        <f>IF(N722="snížená",J722,0)</f>
        <v>0</v>
      </c>
      <c r="BG722" s="172">
        <f>IF(N722="zákl. přenesená",J722,0)</f>
        <v>0</v>
      </c>
      <c r="BH722" s="172">
        <f>IF(N722="sníž. přenesená",J722,0)</f>
        <v>0</v>
      </c>
      <c r="BI722" s="172">
        <f>IF(N722="nulová",J722,0)</f>
        <v>0</v>
      </c>
      <c r="BJ722" s="25" t="s">
        <v>83</v>
      </c>
      <c r="BK722" s="172">
        <f>ROUND(I722*H722,2)</f>
        <v>0</v>
      </c>
      <c r="BL722" s="25" t="s">
        <v>367</v>
      </c>
      <c r="BM722" s="25" t="s">
        <v>1295</v>
      </c>
    </row>
    <row r="723" spans="2:65" s="1" customFormat="1" ht="60">
      <c r="B723" s="40"/>
      <c r="D723" s="173" t="s">
        <v>202</v>
      </c>
      <c r="F723" s="174" t="s">
        <v>1131</v>
      </c>
      <c r="L723" s="40"/>
      <c r="M723" s="175"/>
      <c r="N723" s="41"/>
      <c r="O723" s="41"/>
      <c r="P723" s="41"/>
      <c r="Q723" s="41"/>
      <c r="R723" s="41"/>
      <c r="S723" s="41"/>
      <c r="T723" s="69"/>
      <c r="AT723" s="25" t="s">
        <v>202</v>
      </c>
      <c r="AU723" s="25" t="s">
        <v>85</v>
      </c>
    </row>
    <row r="724" spans="2:65" s="1" customFormat="1" ht="25.5" customHeight="1">
      <c r="B724" s="161"/>
      <c r="C724" s="162" t="s">
        <v>1296</v>
      </c>
      <c r="D724" s="162" t="s">
        <v>195</v>
      </c>
      <c r="E724" s="163" t="s">
        <v>1297</v>
      </c>
      <c r="F724" s="164" t="s">
        <v>1298</v>
      </c>
      <c r="G724" s="165" t="s">
        <v>1008</v>
      </c>
      <c r="H724" s="166">
        <v>1</v>
      </c>
      <c r="I724" s="167"/>
      <c r="J724" s="167">
        <f>ROUND(I724*H724,2)</f>
        <v>0</v>
      </c>
      <c r="K724" s="164" t="s">
        <v>485</v>
      </c>
      <c r="L724" s="40"/>
      <c r="M724" s="168" t="s">
        <v>5</v>
      </c>
      <c r="N724" s="169" t="s">
        <v>47</v>
      </c>
      <c r="O724" s="170">
        <v>0</v>
      </c>
      <c r="P724" s="170">
        <f>O724*H724</f>
        <v>0</v>
      </c>
      <c r="Q724" s="170">
        <v>0</v>
      </c>
      <c r="R724" s="170">
        <f>Q724*H724</f>
        <v>0</v>
      </c>
      <c r="S724" s="170">
        <v>0</v>
      </c>
      <c r="T724" s="171">
        <f>S724*H724</f>
        <v>0</v>
      </c>
      <c r="AR724" s="25" t="s">
        <v>367</v>
      </c>
      <c r="AT724" s="25" t="s">
        <v>195</v>
      </c>
      <c r="AU724" s="25" t="s">
        <v>85</v>
      </c>
      <c r="AY724" s="25" t="s">
        <v>192</v>
      </c>
      <c r="BE724" s="172">
        <f>IF(N724="základní",J724,0)</f>
        <v>0</v>
      </c>
      <c r="BF724" s="172">
        <f>IF(N724="snížená",J724,0)</f>
        <v>0</v>
      </c>
      <c r="BG724" s="172">
        <f>IF(N724="zákl. přenesená",J724,0)</f>
        <v>0</v>
      </c>
      <c r="BH724" s="172">
        <f>IF(N724="sníž. přenesená",J724,0)</f>
        <v>0</v>
      </c>
      <c r="BI724" s="172">
        <f>IF(N724="nulová",J724,0)</f>
        <v>0</v>
      </c>
      <c r="BJ724" s="25" t="s">
        <v>83</v>
      </c>
      <c r="BK724" s="172">
        <f>ROUND(I724*H724,2)</f>
        <v>0</v>
      </c>
      <c r="BL724" s="25" t="s">
        <v>367</v>
      </c>
      <c r="BM724" s="25" t="s">
        <v>1299</v>
      </c>
    </row>
    <row r="725" spans="2:65" s="1" customFormat="1" ht="60">
      <c r="B725" s="40"/>
      <c r="D725" s="173" t="s">
        <v>202</v>
      </c>
      <c r="F725" s="174" t="s">
        <v>1131</v>
      </c>
      <c r="L725" s="40"/>
      <c r="M725" s="175"/>
      <c r="N725" s="41"/>
      <c r="O725" s="41"/>
      <c r="P725" s="41"/>
      <c r="Q725" s="41"/>
      <c r="R725" s="41"/>
      <c r="S725" s="41"/>
      <c r="T725" s="69"/>
      <c r="AT725" s="25" t="s">
        <v>202</v>
      </c>
      <c r="AU725" s="25" t="s">
        <v>85</v>
      </c>
    </row>
    <row r="726" spans="2:65" s="1" customFormat="1" ht="25.5" customHeight="1">
      <c r="B726" s="161"/>
      <c r="C726" s="162" t="s">
        <v>1300</v>
      </c>
      <c r="D726" s="162" t="s">
        <v>195</v>
      </c>
      <c r="E726" s="163" t="s">
        <v>1301</v>
      </c>
      <c r="F726" s="164" t="s">
        <v>1302</v>
      </c>
      <c r="G726" s="165" t="s">
        <v>1008</v>
      </c>
      <c r="H726" s="166">
        <v>1</v>
      </c>
      <c r="I726" s="167"/>
      <c r="J726" s="167">
        <f>ROUND(I726*H726,2)</f>
        <v>0</v>
      </c>
      <c r="K726" s="164" t="s">
        <v>485</v>
      </c>
      <c r="L726" s="40"/>
      <c r="M726" s="168" t="s">
        <v>5</v>
      </c>
      <c r="N726" s="169" t="s">
        <v>47</v>
      </c>
      <c r="O726" s="170">
        <v>0</v>
      </c>
      <c r="P726" s="170">
        <f>O726*H726</f>
        <v>0</v>
      </c>
      <c r="Q726" s="170">
        <v>0</v>
      </c>
      <c r="R726" s="170">
        <f>Q726*H726</f>
        <v>0</v>
      </c>
      <c r="S726" s="170">
        <v>0</v>
      </c>
      <c r="T726" s="171">
        <f>S726*H726</f>
        <v>0</v>
      </c>
      <c r="AR726" s="25" t="s">
        <v>367</v>
      </c>
      <c r="AT726" s="25" t="s">
        <v>195</v>
      </c>
      <c r="AU726" s="25" t="s">
        <v>85</v>
      </c>
      <c r="AY726" s="25" t="s">
        <v>192</v>
      </c>
      <c r="BE726" s="172">
        <f>IF(N726="základní",J726,0)</f>
        <v>0</v>
      </c>
      <c r="BF726" s="172">
        <f>IF(N726="snížená",J726,0)</f>
        <v>0</v>
      </c>
      <c r="BG726" s="172">
        <f>IF(N726="zákl. přenesená",J726,0)</f>
        <v>0</v>
      </c>
      <c r="BH726" s="172">
        <f>IF(N726="sníž. přenesená",J726,0)</f>
        <v>0</v>
      </c>
      <c r="BI726" s="172">
        <f>IF(N726="nulová",J726,0)</f>
        <v>0</v>
      </c>
      <c r="BJ726" s="25" t="s">
        <v>83</v>
      </c>
      <c r="BK726" s="172">
        <f>ROUND(I726*H726,2)</f>
        <v>0</v>
      </c>
      <c r="BL726" s="25" t="s">
        <v>367</v>
      </c>
      <c r="BM726" s="25" t="s">
        <v>1303</v>
      </c>
    </row>
    <row r="727" spans="2:65" s="1" customFormat="1" ht="60">
      <c r="B727" s="40"/>
      <c r="D727" s="173" t="s">
        <v>202</v>
      </c>
      <c r="F727" s="174" t="s">
        <v>1131</v>
      </c>
      <c r="L727" s="40"/>
      <c r="M727" s="175"/>
      <c r="N727" s="41"/>
      <c r="O727" s="41"/>
      <c r="P727" s="41"/>
      <c r="Q727" s="41"/>
      <c r="R727" s="41"/>
      <c r="S727" s="41"/>
      <c r="T727" s="69"/>
      <c r="AT727" s="25" t="s">
        <v>202</v>
      </c>
      <c r="AU727" s="25" t="s">
        <v>85</v>
      </c>
    </row>
    <row r="728" spans="2:65" s="1" customFormat="1" ht="16.5" customHeight="1">
      <c r="B728" s="161"/>
      <c r="C728" s="162" t="s">
        <v>1304</v>
      </c>
      <c r="D728" s="162" t="s">
        <v>195</v>
      </c>
      <c r="E728" s="163" t="s">
        <v>1305</v>
      </c>
      <c r="F728" s="164" t="s">
        <v>1306</v>
      </c>
      <c r="G728" s="165" t="s">
        <v>734</v>
      </c>
      <c r="H728" s="166">
        <v>8770.8719999999994</v>
      </c>
      <c r="I728" s="167"/>
      <c r="J728" s="167">
        <f>ROUND(I728*H728,2)</f>
        <v>0</v>
      </c>
      <c r="K728" s="164" t="s">
        <v>199</v>
      </c>
      <c r="L728" s="40"/>
      <c r="M728" s="168" t="s">
        <v>5</v>
      </c>
      <c r="N728" s="169" t="s">
        <v>47</v>
      </c>
      <c r="O728" s="170">
        <v>0</v>
      </c>
      <c r="P728" s="170">
        <f>O728*H728</f>
        <v>0</v>
      </c>
      <c r="Q728" s="170">
        <v>0</v>
      </c>
      <c r="R728" s="170">
        <f>Q728*H728</f>
        <v>0</v>
      </c>
      <c r="S728" s="170">
        <v>0</v>
      </c>
      <c r="T728" s="171">
        <f>S728*H728</f>
        <v>0</v>
      </c>
      <c r="AR728" s="25" t="s">
        <v>367</v>
      </c>
      <c r="AT728" s="25" t="s">
        <v>195</v>
      </c>
      <c r="AU728" s="25" t="s">
        <v>85</v>
      </c>
      <c r="AY728" s="25" t="s">
        <v>192</v>
      </c>
      <c r="BE728" s="172">
        <f>IF(N728="základní",J728,0)</f>
        <v>0</v>
      </c>
      <c r="BF728" s="172">
        <f>IF(N728="snížená",J728,0)</f>
        <v>0</v>
      </c>
      <c r="BG728" s="172">
        <f>IF(N728="zákl. přenesená",J728,0)</f>
        <v>0</v>
      </c>
      <c r="BH728" s="172">
        <f>IF(N728="sníž. přenesená",J728,0)</f>
        <v>0</v>
      </c>
      <c r="BI728" s="172">
        <f>IF(N728="nulová",J728,0)</f>
        <v>0</v>
      </c>
      <c r="BJ728" s="25" t="s">
        <v>83</v>
      </c>
      <c r="BK728" s="172">
        <f>ROUND(I728*H728,2)</f>
        <v>0</v>
      </c>
      <c r="BL728" s="25" t="s">
        <v>367</v>
      </c>
      <c r="BM728" s="25" t="s">
        <v>1307</v>
      </c>
    </row>
    <row r="729" spans="2:65" s="11" customFormat="1" ht="29.85" customHeight="1">
      <c r="B729" s="149"/>
      <c r="D729" s="150" t="s">
        <v>75</v>
      </c>
      <c r="E729" s="159" t="s">
        <v>1308</v>
      </c>
      <c r="F729" s="159" t="s">
        <v>1309</v>
      </c>
      <c r="J729" s="160">
        <f>BK729</f>
        <v>0</v>
      </c>
      <c r="L729" s="149"/>
      <c r="M729" s="153"/>
      <c r="N729" s="154"/>
      <c r="O729" s="154"/>
      <c r="P729" s="155">
        <f>SUM(P730:P745)</f>
        <v>112.86</v>
      </c>
      <c r="Q729" s="154"/>
      <c r="R729" s="155">
        <f>SUM(R730:R745)</f>
        <v>3.4767000000000001</v>
      </c>
      <c r="S729" s="154"/>
      <c r="T729" s="156">
        <f>SUM(T730:T745)</f>
        <v>0</v>
      </c>
      <c r="AR729" s="150" t="s">
        <v>85</v>
      </c>
      <c r="AT729" s="157" t="s">
        <v>75</v>
      </c>
      <c r="AU729" s="157" t="s">
        <v>83</v>
      </c>
      <c r="AY729" s="150" t="s">
        <v>192</v>
      </c>
      <c r="BK729" s="158">
        <f>SUM(BK730:BK745)</f>
        <v>0</v>
      </c>
    </row>
    <row r="730" spans="2:65" s="1" customFormat="1" ht="25.5" customHeight="1">
      <c r="B730" s="161"/>
      <c r="C730" s="162" t="s">
        <v>1310</v>
      </c>
      <c r="D730" s="162" t="s">
        <v>195</v>
      </c>
      <c r="E730" s="163" t="s">
        <v>1311</v>
      </c>
      <c r="F730" s="164" t="s">
        <v>1312</v>
      </c>
      <c r="G730" s="165" t="s">
        <v>355</v>
      </c>
      <c r="H730" s="166">
        <v>90</v>
      </c>
      <c r="I730" s="167"/>
      <c r="J730" s="167">
        <f>ROUND(I730*H730,2)</f>
        <v>0</v>
      </c>
      <c r="K730" s="164" t="s">
        <v>199</v>
      </c>
      <c r="L730" s="40"/>
      <c r="M730" s="168" t="s">
        <v>5</v>
      </c>
      <c r="N730" s="169" t="s">
        <v>47</v>
      </c>
      <c r="O730" s="170">
        <v>0.68500000000000005</v>
      </c>
      <c r="P730" s="170">
        <f>O730*H730</f>
        <v>61.650000000000006</v>
      </c>
      <c r="Q730" s="170">
        <v>3.9199999999999999E-3</v>
      </c>
      <c r="R730" s="170">
        <f>Q730*H730</f>
        <v>0.3528</v>
      </c>
      <c r="S730" s="170">
        <v>0</v>
      </c>
      <c r="T730" s="171">
        <f>S730*H730</f>
        <v>0</v>
      </c>
      <c r="AR730" s="25" t="s">
        <v>367</v>
      </c>
      <c r="AT730" s="25" t="s">
        <v>195</v>
      </c>
      <c r="AU730" s="25" t="s">
        <v>85</v>
      </c>
      <c r="AY730" s="25" t="s">
        <v>192</v>
      </c>
      <c r="BE730" s="172">
        <f>IF(N730="základní",J730,0)</f>
        <v>0</v>
      </c>
      <c r="BF730" s="172">
        <f>IF(N730="snížená",J730,0)</f>
        <v>0</v>
      </c>
      <c r="BG730" s="172">
        <f>IF(N730="zákl. přenesená",J730,0)</f>
        <v>0</v>
      </c>
      <c r="BH730" s="172">
        <f>IF(N730="sníž. přenesená",J730,0)</f>
        <v>0</v>
      </c>
      <c r="BI730" s="172">
        <f>IF(N730="nulová",J730,0)</f>
        <v>0</v>
      </c>
      <c r="BJ730" s="25" t="s">
        <v>83</v>
      </c>
      <c r="BK730" s="172">
        <f>ROUND(I730*H730,2)</f>
        <v>0</v>
      </c>
      <c r="BL730" s="25" t="s">
        <v>367</v>
      </c>
      <c r="BM730" s="25" t="s">
        <v>1313</v>
      </c>
    </row>
    <row r="731" spans="2:65" s="14" customFormat="1">
      <c r="B731" s="193"/>
      <c r="D731" s="173" t="s">
        <v>299</v>
      </c>
      <c r="E731" s="194" t="s">
        <v>5</v>
      </c>
      <c r="F731" s="195" t="s">
        <v>311</v>
      </c>
      <c r="H731" s="194" t="s">
        <v>5</v>
      </c>
      <c r="L731" s="193"/>
      <c r="M731" s="196"/>
      <c r="N731" s="197"/>
      <c r="O731" s="197"/>
      <c r="P731" s="197"/>
      <c r="Q731" s="197"/>
      <c r="R731" s="197"/>
      <c r="S731" s="197"/>
      <c r="T731" s="198"/>
      <c r="AT731" s="194" t="s">
        <v>299</v>
      </c>
      <c r="AU731" s="194" t="s">
        <v>85</v>
      </c>
      <c r="AV731" s="14" t="s">
        <v>83</v>
      </c>
      <c r="AW731" s="14" t="s">
        <v>39</v>
      </c>
      <c r="AX731" s="14" t="s">
        <v>76</v>
      </c>
      <c r="AY731" s="194" t="s">
        <v>192</v>
      </c>
    </row>
    <row r="732" spans="2:65" s="12" customFormat="1">
      <c r="B732" s="179"/>
      <c r="D732" s="173" t="s">
        <v>299</v>
      </c>
      <c r="E732" s="180" t="s">
        <v>5</v>
      </c>
      <c r="F732" s="181" t="s">
        <v>723</v>
      </c>
      <c r="H732" s="182">
        <v>23.89</v>
      </c>
      <c r="L732" s="179"/>
      <c r="M732" s="183"/>
      <c r="N732" s="184"/>
      <c r="O732" s="184"/>
      <c r="P732" s="184"/>
      <c r="Q732" s="184"/>
      <c r="R732" s="184"/>
      <c r="S732" s="184"/>
      <c r="T732" s="185"/>
      <c r="AT732" s="180" t="s">
        <v>299</v>
      </c>
      <c r="AU732" s="180" t="s">
        <v>85</v>
      </c>
      <c r="AV732" s="12" t="s">
        <v>85</v>
      </c>
      <c r="AW732" s="12" t="s">
        <v>39</v>
      </c>
      <c r="AX732" s="12" t="s">
        <v>76</v>
      </c>
      <c r="AY732" s="180" t="s">
        <v>192</v>
      </c>
    </row>
    <row r="733" spans="2:65" s="12" customFormat="1">
      <c r="B733" s="179"/>
      <c r="D733" s="173" t="s">
        <v>299</v>
      </c>
      <c r="E733" s="180" t="s">
        <v>5</v>
      </c>
      <c r="F733" s="181" t="s">
        <v>724</v>
      </c>
      <c r="H733" s="182">
        <v>66.11</v>
      </c>
      <c r="L733" s="179"/>
      <c r="M733" s="183"/>
      <c r="N733" s="184"/>
      <c r="O733" s="184"/>
      <c r="P733" s="184"/>
      <c r="Q733" s="184"/>
      <c r="R733" s="184"/>
      <c r="S733" s="184"/>
      <c r="T733" s="185"/>
      <c r="AT733" s="180" t="s">
        <v>299</v>
      </c>
      <c r="AU733" s="180" t="s">
        <v>85</v>
      </c>
      <c r="AV733" s="12" t="s">
        <v>85</v>
      </c>
      <c r="AW733" s="12" t="s">
        <v>39</v>
      </c>
      <c r="AX733" s="12" t="s">
        <v>76</v>
      </c>
      <c r="AY733" s="180" t="s">
        <v>192</v>
      </c>
    </row>
    <row r="734" spans="2:65" s="13" customFormat="1">
      <c r="B734" s="186"/>
      <c r="D734" s="173" t="s">
        <v>299</v>
      </c>
      <c r="E734" s="187" t="s">
        <v>5</v>
      </c>
      <c r="F734" s="188" t="s">
        <v>301</v>
      </c>
      <c r="H734" s="189">
        <v>90</v>
      </c>
      <c r="L734" s="186"/>
      <c r="M734" s="190"/>
      <c r="N734" s="191"/>
      <c r="O734" s="191"/>
      <c r="P734" s="191"/>
      <c r="Q734" s="191"/>
      <c r="R734" s="191"/>
      <c r="S734" s="191"/>
      <c r="T734" s="192"/>
      <c r="AT734" s="187" t="s">
        <v>299</v>
      </c>
      <c r="AU734" s="187" t="s">
        <v>85</v>
      </c>
      <c r="AV734" s="13" t="s">
        <v>211</v>
      </c>
      <c r="AW734" s="13" t="s">
        <v>39</v>
      </c>
      <c r="AX734" s="13" t="s">
        <v>83</v>
      </c>
      <c r="AY734" s="187" t="s">
        <v>192</v>
      </c>
    </row>
    <row r="735" spans="2:65" s="1" customFormat="1" ht="16.5" customHeight="1">
      <c r="B735" s="161"/>
      <c r="C735" s="199" t="s">
        <v>1314</v>
      </c>
      <c r="D735" s="199" t="s">
        <v>347</v>
      </c>
      <c r="E735" s="200" t="s">
        <v>1315</v>
      </c>
      <c r="F735" s="201" t="s">
        <v>1316</v>
      </c>
      <c r="G735" s="202" t="s">
        <v>355</v>
      </c>
      <c r="H735" s="203">
        <v>103.5</v>
      </c>
      <c r="I735" s="204"/>
      <c r="J735" s="204">
        <f>ROUND(I735*H735,2)</f>
        <v>0</v>
      </c>
      <c r="K735" s="201" t="s">
        <v>485</v>
      </c>
      <c r="L735" s="205"/>
      <c r="M735" s="206" t="s">
        <v>5</v>
      </c>
      <c r="N735" s="207" t="s">
        <v>47</v>
      </c>
      <c r="O735" s="170">
        <v>0</v>
      </c>
      <c r="P735" s="170">
        <f>O735*H735</f>
        <v>0</v>
      </c>
      <c r="Q735" s="170">
        <v>1.9199999999999998E-2</v>
      </c>
      <c r="R735" s="170">
        <f>Q735*H735</f>
        <v>1.9871999999999999</v>
      </c>
      <c r="S735" s="170">
        <v>0</v>
      </c>
      <c r="T735" s="171">
        <f>S735*H735</f>
        <v>0</v>
      </c>
      <c r="AR735" s="25" t="s">
        <v>446</v>
      </c>
      <c r="AT735" s="25" t="s">
        <v>347</v>
      </c>
      <c r="AU735" s="25" t="s">
        <v>85</v>
      </c>
      <c r="AY735" s="25" t="s">
        <v>192</v>
      </c>
      <c r="BE735" s="172">
        <f>IF(N735="základní",J735,0)</f>
        <v>0</v>
      </c>
      <c r="BF735" s="172">
        <f>IF(N735="snížená",J735,0)</f>
        <v>0</v>
      </c>
      <c r="BG735" s="172">
        <f>IF(N735="zákl. přenesená",J735,0)</f>
        <v>0</v>
      </c>
      <c r="BH735" s="172">
        <f>IF(N735="sníž. přenesená",J735,0)</f>
        <v>0</v>
      </c>
      <c r="BI735" s="172">
        <f>IF(N735="nulová",J735,0)</f>
        <v>0</v>
      </c>
      <c r="BJ735" s="25" t="s">
        <v>83</v>
      </c>
      <c r="BK735" s="172">
        <f>ROUND(I735*H735,2)</f>
        <v>0</v>
      </c>
      <c r="BL735" s="25" t="s">
        <v>367</v>
      </c>
      <c r="BM735" s="25" t="s">
        <v>1317</v>
      </c>
    </row>
    <row r="736" spans="2:65" s="1" customFormat="1" ht="84">
      <c r="B736" s="40"/>
      <c r="D736" s="173" t="s">
        <v>202</v>
      </c>
      <c r="F736" s="174" t="s">
        <v>1318</v>
      </c>
      <c r="L736" s="40"/>
      <c r="M736" s="175"/>
      <c r="N736" s="41"/>
      <c r="O736" s="41"/>
      <c r="P736" s="41"/>
      <c r="Q736" s="41"/>
      <c r="R736" s="41"/>
      <c r="S736" s="41"/>
      <c r="T736" s="69"/>
      <c r="AT736" s="25" t="s">
        <v>202</v>
      </c>
      <c r="AU736" s="25" t="s">
        <v>85</v>
      </c>
    </row>
    <row r="737" spans="2:65" s="12" customFormat="1">
      <c r="B737" s="179"/>
      <c r="D737" s="173" t="s">
        <v>299</v>
      </c>
      <c r="F737" s="181" t="s">
        <v>1319</v>
      </c>
      <c r="H737" s="182">
        <v>103.5</v>
      </c>
      <c r="L737" s="179"/>
      <c r="M737" s="183"/>
      <c r="N737" s="184"/>
      <c r="O737" s="184"/>
      <c r="P737" s="184"/>
      <c r="Q737" s="184"/>
      <c r="R737" s="184"/>
      <c r="S737" s="184"/>
      <c r="T737" s="185"/>
      <c r="AT737" s="180" t="s">
        <v>299</v>
      </c>
      <c r="AU737" s="180" t="s">
        <v>85</v>
      </c>
      <c r="AV737" s="12" t="s">
        <v>85</v>
      </c>
      <c r="AW737" s="12" t="s">
        <v>6</v>
      </c>
      <c r="AX737" s="12" t="s">
        <v>83</v>
      </c>
      <c r="AY737" s="180" t="s">
        <v>192</v>
      </c>
    </row>
    <row r="738" spans="2:65" s="1" customFormat="1" ht="16.5" customHeight="1">
      <c r="B738" s="161"/>
      <c r="C738" s="162" t="s">
        <v>1320</v>
      </c>
      <c r="D738" s="162" t="s">
        <v>195</v>
      </c>
      <c r="E738" s="163" t="s">
        <v>1321</v>
      </c>
      <c r="F738" s="164" t="s">
        <v>1322</v>
      </c>
      <c r="G738" s="165" t="s">
        <v>355</v>
      </c>
      <c r="H738" s="166">
        <v>90</v>
      </c>
      <c r="I738" s="167"/>
      <c r="J738" s="167">
        <f>ROUND(I738*H738,2)</f>
        <v>0</v>
      </c>
      <c r="K738" s="164" t="s">
        <v>199</v>
      </c>
      <c r="L738" s="40"/>
      <c r="M738" s="168" t="s">
        <v>5</v>
      </c>
      <c r="N738" s="169" t="s">
        <v>47</v>
      </c>
      <c r="O738" s="170">
        <v>0.1</v>
      </c>
      <c r="P738" s="170">
        <f>O738*H738</f>
        <v>9</v>
      </c>
      <c r="Q738" s="170">
        <v>0</v>
      </c>
      <c r="R738" s="170">
        <f>Q738*H738</f>
        <v>0</v>
      </c>
      <c r="S738" s="170">
        <v>0</v>
      </c>
      <c r="T738" s="171">
        <f>S738*H738</f>
        <v>0</v>
      </c>
      <c r="AR738" s="25" t="s">
        <v>367</v>
      </c>
      <c r="AT738" s="25" t="s">
        <v>195</v>
      </c>
      <c r="AU738" s="25" t="s">
        <v>85</v>
      </c>
      <c r="AY738" s="25" t="s">
        <v>192</v>
      </c>
      <c r="BE738" s="172">
        <f>IF(N738="základní",J738,0)</f>
        <v>0</v>
      </c>
      <c r="BF738" s="172">
        <f>IF(N738="snížená",J738,0)</f>
        <v>0</v>
      </c>
      <c r="BG738" s="172">
        <f>IF(N738="zákl. přenesená",J738,0)</f>
        <v>0</v>
      </c>
      <c r="BH738" s="172">
        <f>IF(N738="sníž. přenesená",J738,0)</f>
        <v>0</v>
      </c>
      <c r="BI738" s="172">
        <f>IF(N738="nulová",J738,0)</f>
        <v>0</v>
      </c>
      <c r="BJ738" s="25" t="s">
        <v>83</v>
      </c>
      <c r="BK738" s="172">
        <f>ROUND(I738*H738,2)</f>
        <v>0</v>
      </c>
      <c r="BL738" s="25" t="s">
        <v>367</v>
      </c>
      <c r="BM738" s="25" t="s">
        <v>1323</v>
      </c>
    </row>
    <row r="739" spans="2:65" s="1" customFormat="1" ht="16.5" customHeight="1">
      <c r="B739" s="161"/>
      <c r="C739" s="162" t="s">
        <v>1324</v>
      </c>
      <c r="D739" s="162" t="s">
        <v>195</v>
      </c>
      <c r="E739" s="163" t="s">
        <v>1325</v>
      </c>
      <c r="F739" s="164" t="s">
        <v>1326</v>
      </c>
      <c r="G739" s="165" t="s">
        <v>355</v>
      </c>
      <c r="H739" s="166">
        <v>90</v>
      </c>
      <c r="I739" s="167"/>
      <c r="J739" s="167">
        <f>ROUND(I739*H739,2)</f>
        <v>0</v>
      </c>
      <c r="K739" s="164" t="s">
        <v>199</v>
      </c>
      <c r="L739" s="40"/>
      <c r="M739" s="168" t="s">
        <v>5</v>
      </c>
      <c r="N739" s="169" t="s">
        <v>47</v>
      </c>
      <c r="O739" s="170">
        <v>4.3999999999999997E-2</v>
      </c>
      <c r="P739" s="170">
        <f>O739*H739</f>
        <v>3.96</v>
      </c>
      <c r="Q739" s="170">
        <v>2.9999999999999997E-4</v>
      </c>
      <c r="R739" s="170">
        <f>Q739*H739</f>
        <v>2.6999999999999996E-2</v>
      </c>
      <c r="S739" s="170">
        <v>0</v>
      </c>
      <c r="T739" s="171">
        <f>S739*H739</f>
        <v>0</v>
      </c>
      <c r="AR739" s="25" t="s">
        <v>367</v>
      </c>
      <c r="AT739" s="25" t="s">
        <v>195</v>
      </c>
      <c r="AU739" s="25" t="s">
        <v>85</v>
      </c>
      <c r="AY739" s="25" t="s">
        <v>192</v>
      </c>
      <c r="BE739" s="172">
        <f>IF(N739="základní",J739,0)</f>
        <v>0</v>
      </c>
      <c r="BF739" s="172">
        <f>IF(N739="snížená",J739,0)</f>
        <v>0</v>
      </c>
      <c r="BG739" s="172">
        <f>IF(N739="zákl. přenesená",J739,0)</f>
        <v>0</v>
      </c>
      <c r="BH739" s="172">
        <f>IF(N739="sníž. přenesená",J739,0)</f>
        <v>0</v>
      </c>
      <c r="BI739" s="172">
        <f>IF(N739="nulová",J739,0)</f>
        <v>0</v>
      </c>
      <c r="BJ739" s="25" t="s">
        <v>83</v>
      </c>
      <c r="BK739" s="172">
        <f>ROUND(I739*H739,2)</f>
        <v>0</v>
      </c>
      <c r="BL739" s="25" t="s">
        <v>367</v>
      </c>
      <c r="BM739" s="25" t="s">
        <v>1327</v>
      </c>
    </row>
    <row r="740" spans="2:65" s="1" customFormat="1" ht="28.2" customHeight="1">
      <c r="B740" s="161"/>
      <c r="C740" s="162" t="s">
        <v>1328</v>
      </c>
      <c r="D740" s="162" t="s">
        <v>195</v>
      </c>
      <c r="E740" s="163" t="s">
        <v>1329</v>
      </c>
      <c r="F740" s="164" t="s">
        <v>1818</v>
      </c>
      <c r="G740" s="165" t="s">
        <v>355</v>
      </c>
      <c r="H740" s="166">
        <v>90</v>
      </c>
      <c r="I740" s="167"/>
      <c r="J740" s="167">
        <f>ROUND(I740*H740,2)</f>
        <v>0</v>
      </c>
      <c r="K740" s="164" t="s">
        <v>199</v>
      </c>
      <c r="L740" s="40"/>
      <c r="M740" s="168" t="s">
        <v>5</v>
      </c>
      <c r="N740" s="169" t="s">
        <v>47</v>
      </c>
      <c r="O740" s="170">
        <v>0.125</v>
      </c>
      <c r="P740" s="170">
        <f>O740*H740</f>
        <v>11.25</v>
      </c>
      <c r="Q740" s="170">
        <v>4.6299999999999996E-3</v>
      </c>
      <c r="R740" s="170">
        <f>Q740*H740</f>
        <v>0.41669999999999996</v>
      </c>
      <c r="S740" s="170">
        <v>0</v>
      </c>
      <c r="T740" s="171">
        <f>S740*H740</f>
        <v>0</v>
      </c>
      <c r="AR740" s="25" t="s">
        <v>367</v>
      </c>
      <c r="AT740" s="25" t="s">
        <v>195</v>
      </c>
      <c r="AU740" s="25" t="s">
        <v>85</v>
      </c>
      <c r="AY740" s="25" t="s">
        <v>192</v>
      </c>
      <c r="BE740" s="172">
        <f>IF(N740="základní",J740,0)</f>
        <v>0</v>
      </c>
      <c r="BF740" s="172">
        <f>IF(N740="snížená",J740,0)</f>
        <v>0</v>
      </c>
      <c r="BG740" s="172">
        <f>IF(N740="zákl. přenesená",J740,0)</f>
        <v>0</v>
      </c>
      <c r="BH740" s="172">
        <f>IF(N740="sníž. přenesená",J740,0)</f>
        <v>0</v>
      </c>
      <c r="BI740" s="172">
        <f>IF(N740="nulová",J740,0)</f>
        <v>0</v>
      </c>
      <c r="BJ740" s="25" t="s">
        <v>83</v>
      </c>
      <c r="BK740" s="172">
        <f>ROUND(I740*H740,2)</f>
        <v>0</v>
      </c>
      <c r="BL740" s="25" t="s">
        <v>367</v>
      </c>
      <c r="BM740" s="25" t="s">
        <v>1330</v>
      </c>
    </row>
    <row r="741" spans="2:65" s="1" customFormat="1" ht="16.5" customHeight="1">
      <c r="B741" s="161"/>
      <c r="C741" s="162" t="s">
        <v>1331</v>
      </c>
      <c r="D741" s="162" t="s">
        <v>195</v>
      </c>
      <c r="E741" s="163" t="s">
        <v>1332</v>
      </c>
      <c r="F741" s="164" t="s">
        <v>1333</v>
      </c>
      <c r="G741" s="165" t="s">
        <v>355</v>
      </c>
      <c r="H741" s="166">
        <v>90</v>
      </c>
      <c r="I741" s="167"/>
      <c r="J741" s="167">
        <f>ROUND(I741*H741,2)</f>
        <v>0</v>
      </c>
      <c r="K741" s="164" t="s">
        <v>199</v>
      </c>
      <c r="L741" s="40"/>
      <c r="M741" s="168" t="s">
        <v>5</v>
      </c>
      <c r="N741" s="169" t="s">
        <v>47</v>
      </c>
      <c r="O741" s="170">
        <v>0.3</v>
      </c>
      <c r="P741" s="170">
        <f>O741*H741</f>
        <v>27</v>
      </c>
      <c r="Q741" s="170">
        <v>7.7000000000000002E-3</v>
      </c>
      <c r="R741" s="170">
        <f>Q741*H741</f>
        <v>0.69300000000000006</v>
      </c>
      <c r="S741" s="170">
        <v>0</v>
      </c>
      <c r="T741" s="171">
        <f>S741*H741</f>
        <v>0</v>
      </c>
      <c r="AR741" s="25" t="s">
        <v>367</v>
      </c>
      <c r="AT741" s="25" t="s">
        <v>195</v>
      </c>
      <c r="AU741" s="25" t="s">
        <v>85</v>
      </c>
      <c r="AY741" s="25" t="s">
        <v>192</v>
      </c>
      <c r="BE741" s="172">
        <f>IF(N741="základní",J741,0)</f>
        <v>0</v>
      </c>
      <c r="BF741" s="172">
        <f>IF(N741="snížená",J741,0)</f>
        <v>0</v>
      </c>
      <c r="BG741" s="172">
        <f>IF(N741="zákl. přenesená",J741,0)</f>
        <v>0</v>
      </c>
      <c r="BH741" s="172">
        <f>IF(N741="sníž. přenesená",J741,0)</f>
        <v>0</v>
      </c>
      <c r="BI741" s="172">
        <f>IF(N741="nulová",J741,0)</f>
        <v>0</v>
      </c>
      <c r="BJ741" s="25" t="s">
        <v>83</v>
      </c>
      <c r="BK741" s="172">
        <f>ROUND(I741*H741,2)</f>
        <v>0</v>
      </c>
      <c r="BL741" s="25" t="s">
        <v>367</v>
      </c>
      <c r="BM741" s="25" t="s">
        <v>1334</v>
      </c>
    </row>
    <row r="742" spans="2:65" s="1" customFormat="1" ht="24">
      <c r="B742" s="40"/>
      <c r="D742" s="173" t="s">
        <v>202</v>
      </c>
      <c r="F742" s="174" t="s">
        <v>1335</v>
      </c>
      <c r="L742" s="40"/>
      <c r="M742" s="175"/>
      <c r="N742" s="41"/>
      <c r="O742" s="41"/>
      <c r="P742" s="41"/>
      <c r="Q742" s="41"/>
      <c r="R742" s="41"/>
      <c r="S742" s="41"/>
      <c r="T742" s="69"/>
      <c r="AT742" s="25" t="s">
        <v>202</v>
      </c>
      <c r="AU742" s="25" t="s">
        <v>85</v>
      </c>
    </row>
    <row r="743" spans="2:65" s="1" customFormat="1" ht="25.5" customHeight="1">
      <c r="B743" s="161"/>
      <c r="C743" s="162" t="s">
        <v>1336</v>
      </c>
      <c r="D743" s="162" t="s">
        <v>195</v>
      </c>
      <c r="E743" s="163" t="s">
        <v>1337</v>
      </c>
      <c r="F743" s="164" t="s">
        <v>1338</v>
      </c>
      <c r="G743" s="165" t="s">
        <v>355</v>
      </c>
      <c r="H743" s="166">
        <v>90</v>
      </c>
      <c r="I743" s="167"/>
      <c r="J743" s="167">
        <f>ROUND(I743*H743,2)</f>
        <v>0</v>
      </c>
      <c r="K743" s="164" t="s">
        <v>5</v>
      </c>
      <c r="L743" s="40"/>
      <c r="M743" s="168" t="s">
        <v>5</v>
      </c>
      <c r="N743" s="169" t="s">
        <v>47</v>
      </c>
      <c r="O743" s="170">
        <v>0</v>
      </c>
      <c r="P743" s="170">
        <f>O743*H743</f>
        <v>0</v>
      </c>
      <c r="Q743" s="170">
        <v>0</v>
      </c>
      <c r="R743" s="170">
        <f>Q743*H743</f>
        <v>0</v>
      </c>
      <c r="S743" s="170">
        <v>0</v>
      </c>
      <c r="T743" s="171">
        <f>S743*H743</f>
        <v>0</v>
      </c>
      <c r="AR743" s="25" t="s">
        <v>367</v>
      </c>
      <c r="AT743" s="25" t="s">
        <v>195</v>
      </c>
      <c r="AU743" s="25" t="s">
        <v>85</v>
      </c>
      <c r="AY743" s="25" t="s">
        <v>192</v>
      </c>
      <c r="BE743" s="172">
        <f>IF(N743="základní",J743,0)</f>
        <v>0</v>
      </c>
      <c r="BF743" s="172">
        <f>IF(N743="snížená",J743,0)</f>
        <v>0</v>
      </c>
      <c r="BG743" s="172">
        <f>IF(N743="zákl. přenesená",J743,0)</f>
        <v>0</v>
      </c>
      <c r="BH743" s="172">
        <f>IF(N743="sníž. přenesená",J743,0)</f>
        <v>0</v>
      </c>
      <c r="BI743" s="172">
        <f>IF(N743="nulová",J743,0)</f>
        <v>0</v>
      </c>
      <c r="BJ743" s="25" t="s">
        <v>83</v>
      </c>
      <c r="BK743" s="172">
        <f>ROUND(I743*H743,2)</f>
        <v>0</v>
      </c>
      <c r="BL743" s="25" t="s">
        <v>367</v>
      </c>
      <c r="BM743" s="25" t="s">
        <v>1339</v>
      </c>
    </row>
    <row r="744" spans="2:65" s="1" customFormat="1" ht="48">
      <c r="B744" s="40"/>
      <c r="D744" s="173" t="s">
        <v>202</v>
      </c>
      <c r="F744" s="174" t="s">
        <v>1340</v>
      </c>
      <c r="L744" s="40"/>
      <c r="M744" s="175"/>
      <c r="N744" s="41"/>
      <c r="O744" s="41"/>
      <c r="P744" s="41"/>
      <c r="Q744" s="41"/>
      <c r="R744" s="41"/>
      <c r="S744" s="41"/>
      <c r="T744" s="69"/>
      <c r="AT744" s="25" t="s">
        <v>202</v>
      </c>
      <c r="AU744" s="25" t="s">
        <v>85</v>
      </c>
    </row>
    <row r="745" spans="2:65" s="1" customFormat="1" ht="16.5" customHeight="1">
      <c r="B745" s="161"/>
      <c r="C745" s="162" t="s">
        <v>1341</v>
      </c>
      <c r="D745" s="162" t="s">
        <v>195</v>
      </c>
      <c r="E745" s="163" t="s">
        <v>1342</v>
      </c>
      <c r="F745" s="164" t="s">
        <v>1343</v>
      </c>
      <c r="G745" s="165" t="s">
        <v>734</v>
      </c>
      <c r="H745" s="166">
        <v>1518.75</v>
      </c>
      <c r="I745" s="167"/>
      <c r="J745" s="167">
        <f>ROUND(I745*H745,2)</f>
        <v>0</v>
      </c>
      <c r="K745" s="164" t="s">
        <v>199</v>
      </c>
      <c r="L745" s="40"/>
      <c r="M745" s="168" t="s">
        <v>5</v>
      </c>
      <c r="N745" s="169" t="s">
        <v>47</v>
      </c>
      <c r="O745" s="170">
        <v>0</v>
      </c>
      <c r="P745" s="170">
        <f>O745*H745</f>
        <v>0</v>
      </c>
      <c r="Q745" s="170">
        <v>0</v>
      </c>
      <c r="R745" s="170">
        <f>Q745*H745</f>
        <v>0</v>
      </c>
      <c r="S745" s="170">
        <v>0</v>
      </c>
      <c r="T745" s="171">
        <f>S745*H745</f>
        <v>0</v>
      </c>
      <c r="AR745" s="25" t="s">
        <v>367</v>
      </c>
      <c r="AT745" s="25" t="s">
        <v>195</v>
      </c>
      <c r="AU745" s="25" t="s">
        <v>85</v>
      </c>
      <c r="AY745" s="25" t="s">
        <v>192</v>
      </c>
      <c r="BE745" s="172">
        <f>IF(N745="základní",J745,0)</f>
        <v>0</v>
      </c>
      <c r="BF745" s="172">
        <f>IF(N745="snížená",J745,0)</f>
        <v>0</v>
      </c>
      <c r="BG745" s="172">
        <f>IF(N745="zákl. přenesená",J745,0)</f>
        <v>0</v>
      </c>
      <c r="BH745" s="172">
        <f>IF(N745="sníž. přenesená",J745,0)</f>
        <v>0</v>
      </c>
      <c r="BI745" s="172">
        <f>IF(N745="nulová",J745,0)</f>
        <v>0</v>
      </c>
      <c r="BJ745" s="25" t="s">
        <v>83</v>
      </c>
      <c r="BK745" s="172">
        <f>ROUND(I745*H745,2)</f>
        <v>0</v>
      </c>
      <c r="BL745" s="25" t="s">
        <v>367</v>
      </c>
      <c r="BM745" s="25" t="s">
        <v>1344</v>
      </c>
    </row>
    <row r="746" spans="2:65" s="11" customFormat="1" ht="29.85" customHeight="1">
      <c r="B746" s="149"/>
      <c r="D746" s="150" t="s">
        <v>75</v>
      </c>
      <c r="E746" s="159" t="s">
        <v>1345</v>
      </c>
      <c r="F746" s="159" t="s">
        <v>1346</v>
      </c>
      <c r="J746" s="160">
        <f>BK746</f>
        <v>0</v>
      </c>
      <c r="L746" s="149"/>
      <c r="M746" s="153"/>
      <c r="N746" s="154"/>
      <c r="O746" s="154"/>
      <c r="P746" s="155">
        <f>SUM(P747:P770)</f>
        <v>199.05096</v>
      </c>
      <c r="Q746" s="154"/>
      <c r="R746" s="155">
        <f>SUM(R747:R770)</f>
        <v>3.7651662400000001</v>
      </c>
      <c r="S746" s="154"/>
      <c r="T746" s="156">
        <f>SUM(T747:T770)</f>
        <v>0</v>
      </c>
      <c r="AR746" s="150" t="s">
        <v>85</v>
      </c>
      <c r="AT746" s="157" t="s">
        <v>75</v>
      </c>
      <c r="AU746" s="157" t="s">
        <v>83</v>
      </c>
      <c r="AY746" s="150" t="s">
        <v>192</v>
      </c>
      <c r="BK746" s="158">
        <f>SUM(BK747:BK770)</f>
        <v>0</v>
      </c>
    </row>
    <row r="747" spans="2:65" s="1" customFormat="1" ht="16.5" customHeight="1">
      <c r="B747" s="161"/>
      <c r="C747" s="162" t="s">
        <v>1347</v>
      </c>
      <c r="D747" s="162" t="s">
        <v>195</v>
      </c>
      <c r="E747" s="163" t="s">
        <v>1348</v>
      </c>
      <c r="F747" s="164" t="s">
        <v>1349</v>
      </c>
      <c r="G747" s="165" t="s">
        <v>355</v>
      </c>
      <c r="H747" s="166">
        <v>312.60000000000002</v>
      </c>
      <c r="I747" s="167"/>
      <c r="J747" s="167">
        <f>ROUND(I747*H747,2)</f>
        <v>0</v>
      </c>
      <c r="K747" s="164" t="s">
        <v>199</v>
      </c>
      <c r="L747" s="40"/>
      <c r="M747" s="168" t="s">
        <v>5</v>
      </c>
      <c r="N747" s="169" t="s">
        <v>47</v>
      </c>
      <c r="O747" s="170">
        <v>2.4E-2</v>
      </c>
      <c r="P747" s="170">
        <f>O747*H747</f>
        <v>7.5024000000000006</v>
      </c>
      <c r="Q747" s="170">
        <v>0</v>
      </c>
      <c r="R747" s="170">
        <f>Q747*H747</f>
        <v>0</v>
      </c>
      <c r="S747" s="170">
        <v>0</v>
      </c>
      <c r="T747" s="171">
        <f>S747*H747</f>
        <v>0</v>
      </c>
      <c r="AR747" s="25" t="s">
        <v>367</v>
      </c>
      <c r="AT747" s="25" t="s">
        <v>195</v>
      </c>
      <c r="AU747" s="25" t="s">
        <v>85</v>
      </c>
      <c r="AY747" s="25" t="s">
        <v>192</v>
      </c>
      <c r="BE747" s="172">
        <f>IF(N747="základní",J747,0)</f>
        <v>0</v>
      </c>
      <c r="BF747" s="172">
        <f>IF(N747="snížená",J747,0)</f>
        <v>0</v>
      </c>
      <c r="BG747" s="172">
        <f>IF(N747="zákl. přenesená",J747,0)</f>
        <v>0</v>
      </c>
      <c r="BH747" s="172">
        <f>IF(N747="sníž. přenesená",J747,0)</f>
        <v>0</v>
      </c>
      <c r="BI747" s="172">
        <f>IF(N747="nulová",J747,0)</f>
        <v>0</v>
      </c>
      <c r="BJ747" s="25" t="s">
        <v>83</v>
      </c>
      <c r="BK747" s="172">
        <f>ROUND(I747*H747,2)</f>
        <v>0</v>
      </c>
      <c r="BL747" s="25" t="s">
        <v>367</v>
      </c>
      <c r="BM747" s="25" t="s">
        <v>1350</v>
      </c>
    </row>
    <row r="748" spans="2:65" s="12" customFormat="1">
      <c r="B748" s="179"/>
      <c r="D748" s="173" t="s">
        <v>299</v>
      </c>
      <c r="E748" s="180" t="s">
        <v>5</v>
      </c>
      <c r="F748" s="181" t="s">
        <v>1351</v>
      </c>
      <c r="H748" s="182">
        <v>312.60000000000002</v>
      </c>
      <c r="L748" s="179"/>
      <c r="M748" s="183"/>
      <c r="N748" s="184"/>
      <c r="O748" s="184"/>
      <c r="P748" s="184"/>
      <c r="Q748" s="184"/>
      <c r="R748" s="184"/>
      <c r="S748" s="184"/>
      <c r="T748" s="185"/>
      <c r="AT748" s="180" t="s">
        <v>299</v>
      </c>
      <c r="AU748" s="180" t="s">
        <v>85</v>
      </c>
      <c r="AV748" s="12" t="s">
        <v>85</v>
      </c>
      <c r="AW748" s="12" t="s">
        <v>39</v>
      </c>
      <c r="AX748" s="12" t="s">
        <v>76</v>
      </c>
      <c r="AY748" s="180" t="s">
        <v>192</v>
      </c>
    </row>
    <row r="749" spans="2:65" s="13" customFormat="1">
      <c r="B749" s="186"/>
      <c r="D749" s="173" t="s">
        <v>299</v>
      </c>
      <c r="E749" s="187" t="s">
        <v>5</v>
      </c>
      <c r="F749" s="188" t="s">
        <v>301</v>
      </c>
      <c r="H749" s="189">
        <v>312.60000000000002</v>
      </c>
      <c r="L749" s="186"/>
      <c r="M749" s="190"/>
      <c r="N749" s="191"/>
      <c r="O749" s="191"/>
      <c r="P749" s="191"/>
      <c r="Q749" s="191"/>
      <c r="R749" s="191"/>
      <c r="S749" s="191"/>
      <c r="T749" s="192"/>
      <c r="AT749" s="187" t="s">
        <v>299</v>
      </c>
      <c r="AU749" s="187" t="s">
        <v>85</v>
      </c>
      <c r="AV749" s="13" t="s">
        <v>211</v>
      </c>
      <c r="AW749" s="13" t="s">
        <v>39</v>
      </c>
      <c r="AX749" s="13" t="s">
        <v>83</v>
      </c>
      <c r="AY749" s="187" t="s">
        <v>192</v>
      </c>
    </row>
    <row r="750" spans="2:65" s="1" customFormat="1" ht="25.5" customHeight="1">
      <c r="B750" s="161"/>
      <c r="C750" s="162" t="s">
        <v>1352</v>
      </c>
      <c r="D750" s="162" t="s">
        <v>195</v>
      </c>
      <c r="E750" s="163" t="s">
        <v>1353</v>
      </c>
      <c r="F750" s="164" t="s">
        <v>1354</v>
      </c>
      <c r="G750" s="165" t="s">
        <v>355</v>
      </c>
      <c r="H750" s="166">
        <v>312.60000000000002</v>
      </c>
      <c r="I750" s="167"/>
      <c r="J750" s="167">
        <f>ROUND(I750*H750,2)</f>
        <v>0</v>
      </c>
      <c r="K750" s="164" t="s">
        <v>199</v>
      </c>
      <c r="L750" s="40"/>
      <c r="M750" s="168" t="s">
        <v>5</v>
      </c>
      <c r="N750" s="169" t="s">
        <v>47</v>
      </c>
      <c r="O750" s="170">
        <v>5.8000000000000003E-2</v>
      </c>
      <c r="P750" s="170">
        <f>O750*H750</f>
        <v>18.130800000000001</v>
      </c>
      <c r="Q750" s="170">
        <v>3.0000000000000001E-5</v>
      </c>
      <c r="R750" s="170">
        <f>Q750*H750</f>
        <v>9.3780000000000009E-3</v>
      </c>
      <c r="S750" s="170">
        <v>0</v>
      </c>
      <c r="T750" s="171">
        <f>S750*H750</f>
        <v>0</v>
      </c>
      <c r="AR750" s="25" t="s">
        <v>367</v>
      </c>
      <c r="AT750" s="25" t="s">
        <v>195</v>
      </c>
      <c r="AU750" s="25" t="s">
        <v>85</v>
      </c>
      <c r="AY750" s="25" t="s">
        <v>192</v>
      </c>
      <c r="BE750" s="172">
        <f>IF(N750="základní",J750,0)</f>
        <v>0</v>
      </c>
      <c r="BF750" s="172">
        <f>IF(N750="snížená",J750,0)</f>
        <v>0</v>
      </c>
      <c r="BG750" s="172">
        <f>IF(N750="zákl. přenesená",J750,0)</f>
        <v>0</v>
      </c>
      <c r="BH750" s="172">
        <f>IF(N750="sníž. přenesená",J750,0)</f>
        <v>0</v>
      </c>
      <c r="BI750" s="172">
        <f>IF(N750="nulová",J750,0)</f>
        <v>0</v>
      </c>
      <c r="BJ750" s="25" t="s">
        <v>83</v>
      </c>
      <c r="BK750" s="172">
        <f>ROUND(I750*H750,2)</f>
        <v>0</v>
      </c>
      <c r="BL750" s="25" t="s">
        <v>367</v>
      </c>
      <c r="BM750" s="25" t="s">
        <v>1355</v>
      </c>
    </row>
    <row r="751" spans="2:65" s="1" customFormat="1" ht="16.5" customHeight="1">
      <c r="B751" s="161"/>
      <c r="C751" s="162" t="s">
        <v>1356</v>
      </c>
      <c r="D751" s="162" t="s">
        <v>195</v>
      </c>
      <c r="E751" s="163" t="s">
        <v>1357</v>
      </c>
      <c r="F751" s="164" t="s">
        <v>1358</v>
      </c>
      <c r="G751" s="165" t="s">
        <v>355</v>
      </c>
      <c r="H751" s="166">
        <v>312.60000000000002</v>
      </c>
      <c r="I751" s="167"/>
      <c r="J751" s="167">
        <f>ROUND(I751*H751,2)</f>
        <v>0</v>
      </c>
      <c r="K751" s="164" t="s">
        <v>199</v>
      </c>
      <c r="L751" s="40"/>
      <c r="M751" s="168" t="s">
        <v>5</v>
      </c>
      <c r="N751" s="169" t="s">
        <v>47</v>
      </c>
      <c r="O751" s="170">
        <v>0.245</v>
      </c>
      <c r="P751" s="170">
        <f>O751*H751</f>
        <v>76.587000000000003</v>
      </c>
      <c r="Q751" s="170">
        <v>7.4999999999999997E-3</v>
      </c>
      <c r="R751" s="170">
        <f>Q751*H751</f>
        <v>2.3445</v>
      </c>
      <c r="S751" s="170">
        <v>0</v>
      </c>
      <c r="T751" s="171">
        <f>S751*H751</f>
        <v>0</v>
      </c>
      <c r="AR751" s="25" t="s">
        <v>367</v>
      </c>
      <c r="AT751" s="25" t="s">
        <v>195</v>
      </c>
      <c r="AU751" s="25" t="s">
        <v>85</v>
      </c>
      <c r="AY751" s="25" t="s">
        <v>192</v>
      </c>
      <c r="BE751" s="172">
        <f>IF(N751="základní",J751,0)</f>
        <v>0</v>
      </c>
      <c r="BF751" s="172">
        <f>IF(N751="snížená",J751,0)</f>
        <v>0</v>
      </c>
      <c r="BG751" s="172">
        <f>IF(N751="zákl. přenesená",J751,0)</f>
        <v>0</v>
      </c>
      <c r="BH751" s="172">
        <f>IF(N751="sníž. přenesená",J751,0)</f>
        <v>0</v>
      </c>
      <c r="BI751" s="172">
        <f>IF(N751="nulová",J751,0)</f>
        <v>0</v>
      </c>
      <c r="BJ751" s="25" t="s">
        <v>83</v>
      </c>
      <c r="BK751" s="172">
        <f>ROUND(I751*H751,2)</f>
        <v>0</v>
      </c>
      <c r="BL751" s="25" t="s">
        <v>367</v>
      </c>
      <c r="BM751" s="25" t="s">
        <v>1359</v>
      </c>
    </row>
    <row r="752" spans="2:65" s="1" customFormat="1" ht="24">
      <c r="B752" s="40"/>
      <c r="D752" s="173" t="s">
        <v>202</v>
      </c>
      <c r="F752" s="174" t="s">
        <v>1335</v>
      </c>
      <c r="L752" s="40"/>
      <c r="M752" s="175"/>
      <c r="N752" s="41"/>
      <c r="O752" s="41"/>
      <c r="P752" s="41"/>
      <c r="Q752" s="41"/>
      <c r="R752" s="41"/>
      <c r="S752" s="41"/>
      <c r="T752" s="69"/>
      <c r="AT752" s="25" t="s">
        <v>202</v>
      </c>
      <c r="AU752" s="25" t="s">
        <v>85</v>
      </c>
    </row>
    <row r="753" spans="2:65" s="1" customFormat="1" ht="16.5" customHeight="1">
      <c r="B753" s="161"/>
      <c r="C753" s="162" t="s">
        <v>1360</v>
      </c>
      <c r="D753" s="162" t="s">
        <v>195</v>
      </c>
      <c r="E753" s="163" t="s">
        <v>1361</v>
      </c>
      <c r="F753" s="164" t="s">
        <v>1362</v>
      </c>
      <c r="G753" s="165" t="s">
        <v>355</v>
      </c>
      <c r="H753" s="166">
        <v>11.98</v>
      </c>
      <c r="I753" s="167"/>
      <c r="J753" s="167">
        <f>ROUND(I753*H753,2)</f>
        <v>0</v>
      </c>
      <c r="K753" s="164" t="s">
        <v>199</v>
      </c>
      <c r="L753" s="40"/>
      <c r="M753" s="168" t="s">
        <v>5</v>
      </c>
      <c r="N753" s="169" t="s">
        <v>47</v>
      </c>
      <c r="O753" s="170">
        <v>0.379</v>
      </c>
      <c r="P753" s="170">
        <f>O753*H753</f>
        <v>4.5404200000000001</v>
      </c>
      <c r="Q753" s="170">
        <v>4.0000000000000002E-4</v>
      </c>
      <c r="R753" s="170">
        <f>Q753*H753</f>
        <v>4.7920000000000003E-3</v>
      </c>
      <c r="S753" s="170">
        <v>0</v>
      </c>
      <c r="T753" s="171">
        <f>S753*H753</f>
        <v>0</v>
      </c>
      <c r="AR753" s="25" t="s">
        <v>367</v>
      </c>
      <c r="AT753" s="25" t="s">
        <v>195</v>
      </c>
      <c r="AU753" s="25" t="s">
        <v>85</v>
      </c>
      <c r="AY753" s="25" t="s">
        <v>192</v>
      </c>
      <c r="BE753" s="172">
        <f>IF(N753="základní",J753,0)</f>
        <v>0</v>
      </c>
      <c r="BF753" s="172">
        <f>IF(N753="snížená",J753,0)</f>
        <v>0</v>
      </c>
      <c r="BG753" s="172">
        <f>IF(N753="zákl. přenesená",J753,0)</f>
        <v>0</v>
      </c>
      <c r="BH753" s="172">
        <f>IF(N753="sníž. přenesená",J753,0)</f>
        <v>0</v>
      </c>
      <c r="BI753" s="172">
        <f>IF(N753="nulová",J753,0)</f>
        <v>0</v>
      </c>
      <c r="BJ753" s="25" t="s">
        <v>83</v>
      </c>
      <c r="BK753" s="172">
        <f>ROUND(I753*H753,2)</f>
        <v>0</v>
      </c>
      <c r="BL753" s="25" t="s">
        <v>367</v>
      </c>
      <c r="BM753" s="25" t="s">
        <v>1363</v>
      </c>
    </row>
    <row r="754" spans="2:65" s="1" customFormat="1" ht="60">
      <c r="B754" s="40"/>
      <c r="D754" s="173" t="s">
        <v>202</v>
      </c>
      <c r="F754" s="174" t="s">
        <v>1364</v>
      </c>
      <c r="L754" s="40"/>
      <c r="M754" s="175"/>
      <c r="N754" s="41"/>
      <c r="O754" s="41"/>
      <c r="P754" s="41"/>
      <c r="Q754" s="41"/>
      <c r="R754" s="41"/>
      <c r="S754" s="41"/>
      <c r="T754" s="69"/>
      <c r="AT754" s="25" t="s">
        <v>202</v>
      </c>
      <c r="AU754" s="25" t="s">
        <v>85</v>
      </c>
    </row>
    <row r="755" spans="2:65" s="14" customFormat="1">
      <c r="B755" s="193"/>
      <c r="D755" s="173" t="s">
        <v>299</v>
      </c>
      <c r="E755" s="194" t="s">
        <v>5</v>
      </c>
      <c r="F755" s="195" t="s">
        <v>311</v>
      </c>
      <c r="H755" s="194" t="s">
        <v>5</v>
      </c>
      <c r="L755" s="193"/>
      <c r="M755" s="196"/>
      <c r="N755" s="197"/>
      <c r="O755" s="197"/>
      <c r="P755" s="197"/>
      <c r="Q755" s="197"/>
      <c r="R755" s="197"/>
      <c r="S755" s="197"/>
      <c r="T755" s="198"/>
      <c r="AT755" s="194" t="s">
        <v>299</v>
      </c>
      <c r="AU755" s="194" t="s">
        <v>85</v>
      </c>
      <c r="AV755" s="14" t="s">
        <v>83</v>
      </c>
      <c r="AW755" s="14" t="s">
        <v>39</v>
      </c>
      <c r="AX755" s="14" t="s">
        <v>76</v>
      </c>
      <c r="AY755" s="194" t="s">
        <v>192</v>
      </c>
    </row>
    <row r="756" spans="2:65" s="12" customFormat="1">
      <c r="B756" s="179"/>
      <c r="D756" s="173" t="s">
        <v>299</v>
      </c>
      <c r="E756" s="180" t="s">
        <v>5</v>
      </c>
      <c r="F756" s="181" t="s">
        <v>1365</v>
      </c>
      <c r="H756" s="182">
        <v>11.98</v>
      </c>
      <c r="L756" s="179"/>
      <c r="M756" s="183"/>
      <c r="N756" s="184"/>
      <c r="O756" s="184"/>
      <c r="P756" s="184"/>
      <c r="Q756" s="184"/>
      <c r="R756" s="184"/>
      <c r="S756" s="184"/>
      <c r="T756" s="185"/>
      <c r="AT756" s="180" t="s">
        <v>299</v>
      </c>
      <c r="AU756" s="180" t="s">
        <v>85</v>
      </c>
      <c r="AV756" s="12" t="s">
        <v>85</v>
      </c>
      <c r="AW756" s="12" t="s">
        <v>39</v>
      </c>
      <c r="AX756" s="12" t="s">
        <v>76</v>
      </c>
      <c r="AY756" s="180" t="s">
        <v>192</v>
      </c>
    </row>
    <row r="757" spans="2:65" s="13" customFormat="1">
      <c r="B757" s="186"/>
      <c r="D757" s="173" t="s">
        <v>299</v>
      </c>
      <c r="E757" s="187" t="s">
        <v>5</v>
      </c>
      <c r="F757" s="188" t="s">
        <v>301</v>
      </c>
      <c r="H757" s="189">
        <v>11.98</v>
      </c>
      <c r="L757" s="186"/>
      <c r="M757" s="190"/>
      <c r="N757" s="191"/>
      <c r="O757" s="191"/>
      <c r="P757" s="191"/>
      <c r="Q757" s="191"/>
      <c r="R757" s="191"/>
      <c r="S757" s="191"/>
      <c r="T757" s="192"/>
      <c r="AT757" s="187" t="s">
        <v>299</v>
      </c>
      <c r="AU757" s="187" t="s">
        <v>85</v>
      </c>
      <c r="AV757" s="13" t="s">
        <v>211</v>
      </c>
      <c r="AW757" s="13" t="s">
        <v>39</v>
      </c>
      <c r="AX757" s="13" t="s">
        <v>83</v>
      </c>
      <c r="AY757" s="187" t="s">
        <v>192</v>
      </c>
    </row>
    <row r="758" spans="2:65" s="1" customFormat="1" ht="25.5" customHeight="1">
      <c r="B758" s="161"/>
      <c r="C758" s="199" t="s">
        <v>1366</v>
      </c>
      <c r="D758" s="199" t="s">
        <v>347</v>
      </c>
      <c r="E758" s="200" t="s">
        <v>1367</v>
      </c>
      <c r="F758" s="201" t="s">
        <v>1368</v>
      </c>
      <c r="G758" s="202" t="s">
        <v>355</v>
      </c>
      <c r="H758" s="203">
        <v>13.776999999999999</v>
      </c>
      <c r="I758" s="204"/>
      <c r="J758" s="204">
        <f>ROUND(I758*H758,2)</f>
        <v>0</v>
      </c>
      <c r="K758" s="201" t="s">
        <v>485</v>
      </c>
      <c r="L758" s="205"/>
      <c r="M758" s="206" t="s">
        <v>5</v>
      </c>
      <c r="N758" s="207" t="s">
        <v>47</v>
      </c>
      <c r="O758" s="170">
        <v>0</v>
      </c>
      <c r="P758" s="170">
        <f>O758*H758</f>
        <v>0</v>
      </c>
      <c r="Q758" s="170">
        <v>3.2000000000000002E-3</v>
      </c>
      <c r="R758" s="170">
        <f>Q758*H758</f>
        <v>4.4086399999999998E-2</v>
      </c>
      <c r="S758" s="170">
        <v>0</v>
      </c>
      <c r="T758" s="171">
        <f>S758*H758</f>
        <v>0</v>
      </c>
      <c r="AR758" s="25" t="s">
        <v>446</v>
      </c>
      <c r="AT758" s="25" t="s">
        <v>347</v>
      </c>
      <c r="AU758" s="25" t="s">
        <v>85</v>
      </c>
      <c r="AY758" s="25" t="s">
        <v>192</v>
      </c>
      <c r="BE758" s="172">
        <f>IF(N758="základní",J758,0)</f>
        <v>0</v>
      </c>
      <c r="BF758" s="172">
        <f>IF(N758="snížená",J758,0)</f>
        <v>0</v>
      </c>
      <c r="BG758" s="172">
        <f>IF(N758="zákl. přenesená",J758,0)</f>
        <v>0</v>
      </c>
      <c r="BH758" s="172">
        <f>IF(N758="sníž. přenesená",J758,0)</f>
        <v>0</v>
      </c>
      <c r="BI758" s="172">
        <f>IF(N758="nulová",J758,0)</f>
        <v>0</v>
      </c>
      <c r="BJ758" s="25" t="s">
        <v>83</v>
      </c>
      <c r="BK758" s="172">
        <f>ROUND(I758*H758,2)</f>
        <v>0</v>
      </c>
      <c r="BL758" s="25" t="s">
        <v>367</v>
      </c>
      <c r="BM758" s="25" t="s">
        <v>1369</v>
      </c>
    </row>
    <row r="759" spans="2:65" s="1" customFormat="1" ht="144">
      <c r="B759" s="40"/>
      <c r="D759" s="173" t="s">
        <v>202</v>
      </c>
      <c r="F759" s="174" t="s">
        <v>1370</v>
      </c>
      <c r="L759" s="40"/>
      <c r="M759" s="175"/>
      <c r="N759" s="41"/>
      <c r="O759" s="41"/>
      <c r="P759" s="41"/>
      <c r="Q759" s="41"/>
      <c r="R759" s="41"/>
      <c r="S759" s="41"/>
      <c r="T759" s="69"/>
      <c r="AT759" s="25" t="s">
        <v>202</v>
      </c>
      <c r="AU759" s="25" t="s">
        <v>85</v>
      </c>
    </row>
    <row r="760" spans="2:65" s="12" customFormat="1">
      <c r="B760" s="179"/>
      <c r="D760" s="173" t="s">
        <v>299</v>
      </c>
      <c r="F760" s="181" t="s">
        <v>1371</v>
      </c>
      <c r="H760" s="182">
        <v>13.776999999999999</v>
      </c>
      <c r="L760" s="179"/>
      <c r="M760" s="183"/>
      <c r="N760" s="184"/>
      <c r="O760" s="184"/>
      <c r="P760" s="184"/>
      <c r="Q760" s="184"/>
      <c r="R760" s="184"/>
      <c r="S760" s="184"/>
      <c r="T760" s="185"/>
      <c r="AT760" s="180" t="s">
        <v>299</v>
      </c>
      <c r="AU760" s="180" t="s">
        <v>85</v>
      </c>
      <c r="AV760" s="12" t="s">
        <v>85</v>
      </c>
      <c r="AW760" s="12" t="s">
        <v>6</v>
      </c>
      <c r="AX760" s="12" t="s">
        <v>83</v>
      </c>
      <c r="AY760" s="180" t="s">
        <v>192</v>
      </c>
    </row>
    <row r="761" spans="2:65" s="1" customFormat="1" ht="16.5" customHeight="1">
      <c r="B761" s="161"/>
      <c r="C761" s="162" t="s">
        <v>1372</v>
      </c>
      <c r="D761" s="162" t="s">
        <v>195</v>
      </c>
      <c r="E761" s="163" t="s">
        <v>1373</v>
      </c>
      <c r="F761" s="164" t="s">
        <v>1374</v>
      </c>
      <c r="G761" s="165" t="s">
        <v>355</v>
      </c>
      <c r="H761" s="166">
        <v>300.62</v>
      </c>
      <c r="I761" s="167"/>
      <c r="J761" s="167">
        <f>ROUND(I761*H761,2)</f>
        <v>0</v>
      </c>
      <c r="K761" s="164" t="s">
        <v>199</v>
      </c>
      <c r="L761" s="40"/>
      <c r="M761" s="168" t="s">
        <v>5</v>
      </c>
      <c r="N761" s="169" t="s">
        <v>47</v>
      </c>
      <c r="O761" s="170">
        <v>0.307</v>
      </c>
      <c r="P761" s="170">
        <f>O761*H761</f>
        <v>92.29034</v>
      </c>
      <c r="Q761" s="170">
        <v>2.9999999999999997E-4</v>
      </c>
      <c r="R761" s="170">
        <f>Q761*H761</f>
        <v>9.0185999999999988E-2</v>
      </c>
      <c r="S761" s="170">
        <v>0</v>
      </c>
      <c r="T761" s="171">
        <f>S761*H761</f>
        <v>0</v>
      </c>
      <c r="AR761" s="25" t="s">
        <v>367</v>
      </c>
      <c r="AT761" s="25" t="s">
        <v>195</v>
      </c>
      <c r="AU761" s="25" t="s">
        <v>85</v>
      </c>
      <c r="AY761" s="25" t="s">
        <v>192</v>
      </c>
      <c r="BE761" s="172">
        <f>IF(N761="základní",J761,0)</f>
        <v>0</v>
      </c>
      <c r="BF761" s="172">
        <f>IF(N761="snížená",J761,0)</f>
        <v>0</v>
      </c>
      <c r="BG761" s="172">
        <f>IF(N761="zákl. přenesená",J761,0)</f>
        <v>0</v>
      </c>
      <c r="BH761" s="172">
        <f>IF(N761="sníž. přenesená",J761,0)</f>
        <v>0</v>
      </c>
      <c r="BI761" s="172">
        <f>IF(N761="nulová",J761,0)</f>
        <v>0</v>
      </c>
      <c r="BJ761" s="25" t="s">
        <v>83</v>
      </c>
      <c r="BK761" s="172">
        <f>ROUND(I761*H761,2)</f>
        <v>0</v>
      </c>
      <c r="BL761" s="25" t="s">
        <v>367</v>
      </c>
      <c r="BM761" s="25" t="s">
        <v>1375</v>
      </c>
    </row>
    <row r="762" spans="2:65" s="1" customFormat="1" ht="60">
      <c r="B762" s="40"/>
      <c r="D762" s="173" t="s">
        <v>202</v>
      </c>
      <c r="F762" s="174" t="s">
        <v>1364</v>
      </c>
      <c r="L762" s="40"/>
      <c r="M762" s="175"/>
      <c r="N762" s="41"/>
      <c r="O762" s="41"/>
      <c r="P762" s="41"/>
      <c r="Q762" s="41"/>
      <c r="R762" s="41"/>
      <c r="S762" s="41"/>
      <c r="T762" s="69"/>
      <c r="AT762" s="25" t="s">
        <v>202</v>
      </c>
      <c r="AU762" s="25" t="s">
        <v>85</v>
      </c>
    </row>
    <row r="763" spans="2:65" s="14" customFormat="1">
      <c r="B763" s="193"/>
      <c r="D763" s="173" t="s">
        <v>299</v>
      </c>
      <c r="E763" s="194" t="s">
        <v>5</v>
      </c>
      <c r="F763" s="195" t="s">
        <v>311</v>
      </c>
      <c r="H763" s="194" t="s">
        <v>5</v>
      </c>
      <c r="L763" s="193"/>
      <c r="M763" s="196"/>
      <c r="N763" s="197"/>
      <c r="O763" s="197"/>
      <c r="P763" s="197"/>
      <c r="Q763" s="197"/>
      <c r="R763" s="197"/>
      <c r="S763" s="197"/>
      <c r="T763" s="198"/>
      <c r="AT763" s="194" t="s">
        <v>299</v>
      </c>
      <c r="AU763" s="194" t="s">
        <v>85</v>
      </c>
      <c r="AV763" s="14" t="s">
        <v>83</v>
      </c>
      <c r="AW763" s="14" t="s">
        <v>39</v>
      </c>
      <c r="AX763" s="14" t="s">
        <v>76</v>
      </c>
      <c r="AY763" s="194" t="s">
        <v>192</v>
      </c>
    </row>
    <row r="764" spans="2:65" s="12" customFormat="1">
      <c r="B764" s="179"/>
      <c r="D764" s="173" t="s">
        <v>299</v>
      </c>
      <c r="E764" s="180" t="s">
        <v>5</v>
      </c>
      <c r="F764" s="181" t="s">
        <v>1376</v>
      </c>
      <c r="H764" s="182">
        <v>11.98</v>
      </c>
      <c r="L764" s="179"/>
      <c r="M764" s="183"/>
      <c r="N764" s="184"/>
      <c r="O764" s="184"/>
      <c r="P764" s="184"/>
      <c r="Q764" s="184"/>
      <c r="R764" s="184"/>
      <c r="S764" s="184"/>
      <c r="T764" s="185"/>
      <c r="AT764" s="180" t="s">
        <v>299</v>
      </c>
      <c r="AU764" s="180" t="s">
        <v>85</v>
      </c>
      <c r="AV764" s="12" t="s">
        <v>85</v>
      </c>
      <c r="AW764" s="12" t="s">
        <v>39</v>
      </c>
      <c r="AX764" s="12" t="s">
        <v>76</v>
      </c>
      <c r="AY764" s="180" t="s">
        <v>192</v>
      </c>
    </row>
    <row r="765" spans="2:65" s="12" customFormat="1">
      <c r="B765" s="179"/>
      <c r="D765" s="173" t="s">
        <v>299</v>
      </c>
      <c r="E765" s="180" t="s">
        <v>5</v>
      </c>
      <c r="F765" s="181" t="s">
        <v>1377</v>
      </c>
      <c r="H765" s="182">
        <v>288.64</v>
      </c>
      <c r="L765" s="179"/>
      <c r="M765" s="183"/>
      <c r="N765" s="184"/>
      <c r="O765" s="184"/>
      <c r="P765" s="184"/>
      <c r="Q765" s="184"/>
      <c r="R765" s="184"/>
      <c r="S765" s="184"/>
      <c r="T765" s="185"/>
      <c r="AT765" s="180" t="s">
        <v>299</v>
      </c>
      <c r="AU765" s="180" t="s">
        <v>85</v>
      </c>
      <c r="AV765" s="12" t="s">
        <v>85</v>
      </c>
      <c r="AW765" s="12" t="s">
        <v>39</v>
      </c>
      <c r="AX765" s="12" t="s">
        <v>76</v>
      </c>
      <c r="AY765" s="180" t="s">
        <v>192</v>
      </c>
    </row>
    <row r="766" spans="2:65" s="13" customFormat="1">
      <c r="B766" s="186"/>
      <c r="D766" s="173" t="s">
        <v>299</v>
      </c>
      <c r="E766" s="187" t="s">
        <v>5</v>
      </c>
      <c r="F766" s="188" t="s">
        <v>301</v>
      </c>
      <c r="H766" s="189">
        <v>300.62</v>
      </c>
      <c r="L766" s="186"/>
      <c r="M766" s="190"/>
      <c r="N766" s="191"/>
      <c r="O766" s="191"/>
      <c r="P766" s="191"/>
      <c r="Q766" s="191"/>
      <c r="R766" s="191"/>
      <c r="S766" s="191"/>
      <c r="T766" s="192"/>
      <c r="AT766" s="187" t="s">
        <v>299</v>
      </c>
      <c r="AU766" s="187" t="s">
        <v>85</v>
      </c>
      <c r="AV766" s="13" t="s">
        <v>211</v>
      </c>
      <c r="AW766" s="13" t="s">
        <v>39</v>
      </c>
      <c r="AX766" s="13" t="s">
        <v>83</v>
      </c>
      <c r="AY766" s="187" t="s">
        <v>192</v>
      </c>
    </row>
    <row r="767" spans="2:65" s="1" customFormat="1" ht="16.5" customHeight="1">
      <c r="B767" s="161"/>
      <c r="C767" s="199" t="s">
        <v>1378</v>
      </c>
      <c r="D767" s="199" t="s">
        <v>347</v>
      </c>
      <c r="E767" s="200" t="s">
        <v>1379</v>
      </c>
      <c r="F767" s="201" t="s">
        <v>1380</v>
      </c>
      <c r="G767" s="202" t="s">
        <v>355</v>
      </c>
      <c r="H767" s="203">
        <v>345.71300000000002</v>
      </c>
      <c r="I767" s="204"/>
      <c r="J767" s="204">
        <f>ROUND(I767*H767,2)</f>
        <v>0</v>
      </c>
      <c r="K767" s="201" t="s">
        <v>485</v>
      </c>
      <c r="L767" s="205"/>
      <c r="M767" s="206" t="s">
        <v>5</v>
      </c>
      <c r="N767" s="207" t="s">
        <v>47</v>
      </c>
      <c r="O767" s="170">
        <v>0</v>
      </c>
      <c r="P767" s="170">
        <f>O767*H767</f>
        <v>0</v>
      </c>
      <c r="Q767" s="170">
        <v>3.6800000000000001E-3</v>
      </c>
      <c r="R767" s="170">
        <f>Q767*H767</f>
        <v>1.2722238400000001</v>
      </c>
      <c r="S767" s="170">
        <v>0</v>
      </c>
      <c r="T767" s="171">
        <f>S767*H767</f>
        <v>0</v>
      </c>
      <c r="AR767" s="25" t="s">
        <v>446</v>
      </c>
      <c r="AT767" s="25" t="s">
        <v>347</v>
      </c>
      <c r="AU767" s="25" t="s">
        <v>85</v>
      </c>
      <c r="AY767" s="25" t="s">
        <v>192</v>
      </c>
      <c r="BE767" s="172">
        <f>IF(N767="základní",J767,0)</f>
        <v>0</v>
      </c>
      <c r="BF767" s="172">
        <f>IF(N767="snížená",J767,0)</f>
        <v>0</v>
      </c>
      <c r="BG767" s="172">
        <f>IF(N767="zákl. přenesená",J767,0)</f>
        <v>0</v>
      </c>
      <c r="BH767" s="172">
        <f>IF(N767="sníž. přenesená",J767,0)</f>
        <v>0</v>
      </c>
      <c r="BI767" s="172">
        <f>IF(N767="nulová",J767,0)</f>
        <v>0</v>
      </c>
      <c r="BJ767" s="25" t="s">
        <v>83</v>
      </c>
      <c r="BK767" s="172">
        <f>ROUND(I767*H767,2)</f>
        <v>0</v>
      </c>
      <c r="BL767" s="25" t="s">
        <v>367</v>
      </c>
      <c r="BM767" s="25" t="s">
        <v>1381</v>
      </c>
    </row>
    <row r="768" spans="2:65" s="1" customFormat="1" ht="144">
      <c r="B768" s="40"/>
      <c r="D768" s="173" t="s">
        <v>202</v>
      </c>
      <c r="F768" s="174" t="s">
        <v>1382</v>
      </c>
      <c r="L768" s="40"/>
      <c r="M768" s="175"/>
      <c r="N768" s="41"/>
      <c r="O768" s="41"/>
      <c r="P768" s="41"/>
      <c r="Q768" s="41"/>
      <c r="R768" s="41"/>
      <c r="S768" s="41"/>
      <c r="T768" s="69"/>
      <c r="AT768" s="25" t="s">
        <v>202</v>
      </c>
      <c r="AU768" s="25" t="s">
        <v>85</v>
      </c>
    </row>
    <row r="769" spans="2:65" s="12" customFormat="1">
      <c r="B769" s="179"/>
      <c r="D769" s="173" t="s">
        <v>299</v>
      </c>
      <c r="F769" s="181" t="s">
        <v>1383</v>
      </c>
      <c r="H769" s="182">
        <v>345.71300000000002</v>
      </c>
      <c r="L769" s="179"/>
      <c r="M769" s="183"/>
      <c r="N769" s="184"/>
      <c r="O769" s="184"/>
      <c r="P769" s="184"/>
      <c r="Q769" s="184"/>
      <c r="R769" s="184"/>
      <c r="S769" s="184"/>
      <c r="T769" s="185"/>
      <c r="AT769" s="180" t="s">
        <v>299</v>
      </c>
      <c r="AU769" s="180" t="s">
        <v>85</v>
      </c>
      <c r="AV769" s="12" t="s">
        <v>85</v>
      </c>
      <c r="AW769" s="12" t="s">
        <v>6</v>
      </c>
      <c r="AX769" s="12" t="s">
        <v>83</v>
      </c>
      <c r="AY769" s="180" t="s">
        <v>192</v>
      </c>
    </row>
    <row r="770" spans="2:65" s="1" customFormat="1" ht="16.5" customHeight="1">
      <c r="B770" s="161"/>
      <c r="C770" s="162" t="s">
        <v>1384</v>
      </c>
      <c r="D770" s="162" t="s">
        <v>195</v>
      </c>
      <c r="E770" s="163" t="s">
        <v>1385</v>
      </c>
      <c r="F770" s="164" t="s">
        <v>1386</v>
      </c>
      <c r="G770" s="165" t="s">
        <v>734</v>
      </c>
      <c r="H770" s="166">
        <v>3737.8020000000001</v>
      </c>
      <c r="I770" s="167"/>
      <c r="J770" s="167">
        <f>ROUND(I770*H770,2)</f>
        <v>0</v>
      </c>
      <c r="K770" s="164" t="s">
        <v>199</v>
      </c>
      <c r="L770" s="40"/>
      <c r="M770" s="168" t="s">
        <v>5</v>
      </c>
      <c r="N770" s="169" t="s">
        <v>47</v>
      </c>
      <c r="O770" s="170">
        <v>0</v>
      </c>
      <c r="P770" s="170">
        <f>O770*H770</f>
        <v>0</v>
      </c>
      <c r="Q770" s="170">
        <v>0</v>
      </c>
      <c r="R770" s="170">
        <f>Q770*H770</f>
        <v>0</v>
      </c>
      <c r="S770" s="170">
        <v>0</v>
      </c>
      <c r="T770" s="171">
        <f>S770*H770</f>
        <v>0</v>
      </c>
      <c r="AR770" s="25" t="s">
        <v>367</v>
      </c>
      <c r="AT770" s="25" t="s">
        <v>195</v>
      </c>
      <c r="AU770" s="25" t="s">
        <v>85</v>
      </c>
      <c r="AY770" s="25" t="s">
        <v>192</v>
      </c>
      <c r="BE770" s="172">
        <f>IF(N770="základní",J770,0)</f>
        <v>0</v>
      </c>
      <c r="BF770" s="172">
        <f>IF(N770="snížená",J770,0)</f>
        <v>0</v>
      </c>
      <c r="BG770" s="172">
        <f>IF(N770="zákl. přenesená",J770,0)</f>
        <v>0</v>
      </c>
      <c r="BH770" s="172">
        <f>IF(N770="sníž. přenesená",J770,0)</f>
        <v>0</v>
      </c>
      <c r="BI770" s="172">
        <f>IF(N770="nulová",J770,0)</f>
        <v>0</v>
      </c>
      <c r="BJ770" s="25" t="s">
        <v>83</v>
      </c>
      <c r="BK770" s="172">
        <f>ROUND(I770*H770,2)</f>
        <v>0</v>
      </c>
      <c r="BL770" s="25" t="s">
        <v>367</v>
      </c>
      <c r="BM770" s="25" t="s">
        <v>1387</v>
      </c>
    </row>
    <row r="771" spans="2:65" s="11" customFormat="1" ht="29.85" customHeight="1">
      <c r="B771" s="149"/>
      <c r="D771" s="150" t="s">
        <v>75</v>
      </c>
      <c r="E771" s="159" t="s">
        <v>1388</v>
      </c>
      <c r="F771" s="159" t="s">
        <v>1389</v>
      </c>
      <c r="J771" s="160">
        <f>BK771</f>
        <v>0</v>
      </c>
      <c r="L771" s="149"/>
      <c r="M771" s="153"/>
      <c r="N771" s="154"/>
      <c r="O771" s="154"/>
      <c r="P771" s="155">
        <f>SUM(P772:P785)</f>
        <v>253.77108000000004</v>
      </c>
      <c r="Q771" s="154"/>
      <c r="R771" s="155">
        <f>SUM(R772:R785)</f>
        <v>4.1039773000000004</v>
      </c>
      <c r="S771" s="154"/>
      <c r="T771" s="156">
        <f>SUM(T772:T785)</f>
        <v>0</v>
      </c>
      <c r="AR771" s="150" t="s">
        <v>85</v>
      </c>
      <c r="AT771" s="157" t="s">
        <v>75</v>
      </c>
      <c r="AU771" s="157" t="s">
        <v>83</v>
      </c>
      <c r="AY771" s="150" t="s">
        <v>192</v>
      </c>
      <c r="BK771" s="158">
        <f>SUM(BK772:BK785)</f>
        <v>0</v>
      </c>
    </row>
    <row r="772" spans="2:65" s="1" customFormat="1" ht="25.5" customHeight="1">
      <c r="B772" s="161"/>
      <c r="C772" s="162" t="s">
        <v>1390</v>
      </c>
      <c r="D772" s="162" t="s">
        <v>195</v>
      </c>
      <c r="E772" s="163" t="s">
        <v>1391</v>
      </c>
      <c r="F772" s="164" t="s">
        <v>1392</v>
      </c>
      <c r="G772" s="165" t="s">
        <v>355</v>
      </c>
      <c r="H772" s="166">
        <v>255.56</v>
      </c>
      <c r="I772" s="167"/>
      <c r="J772" s="167">
        <f>ROUND(I772*H772,2)</f>
        <v>0</v>
      </c>
      <c r="K772" s="164" t="s">
        <v>199</v>
      </c>
      <c r="L772" s="40"/>
      <c r="M772" s="168" t="s">
        <v>5</v>
      </c>
      <c r="N772" s="169" t="s">
        <v>47</v>
      </c>
      <c r="O772" s="170">
        <v>0.79300000000000004</v>
      </c>
      <c r="P772" s="170">
        <f>O772*H772</f>
        <v>202.65908000000002</v>
      </c>
      <c r="Q772" s="170">
        <v>3.0000000000000001E-3</v>
      </c>
      <c r="R772" s="170">
        <f>Q772*H772</f>
        <v>0.76668000000000003</v>
      </c>
      <c r="S772" s="170">
        <v>0</v>
      </c>
      <c r="T772" s="171">
        <f>S772*H772</f>
        <v>0</v>
      </c>
      <c r="AR772" s="25" t="s">
        <v>367</v>
      </c>
      <c r="AT772" s="25" t="s">
        <v>195</v>
      </c>
      <c r="AU772" s="25" t="s">
        <v>85</v>
      </c>
      <c r="AY772" s="25" t="s">
        <v>192</v>
      </c>
      <c r="BE772" s="172">
        <f>IF(N772="základní",J772,0)</f>
        <v>0</v>
      </c>
      <c r="BF772" s="172">
        <f>IF(N772="snížená",J772,0)</f>
        <v>0</v>
      </c>
      <c r="BG772" s="172">
        <f>IF(N772="zákl. přenesená",J772,0)</f>
        <v>0</v>
      </c>
      <c r="BH772" s="172">
        <f>IF(N772="sníž. přenesená",J772,0)</f>
        <v>0</v>
      </c>
      <c r="BI772" s="172">
        <f>IF(N772="nulová",J772,0)</f>
        <v>0</v>
      </c>
      <c r="BJ772" s="25" t="s">
        <v>83</v>
      </c>
      <c r="BK772" s="172">
        <f>ROUND(I772*H772,2)</f>
        <v>0</v>
      </c>
      <c r="BL772" s="25" t="s">
        <v>367</v>
      </c>
      <c r="BM772" s="25" t="s">
        <v>1393</v>
      </c>
    </row>
    <row r="773" spans="2:65" s="14" customFormat="1">
      <c r="B773" s="193"/>
      <c r="D773" s="173" t="s">
        <v>299</v>
      </c>
      <c r="E773" s="194" t="s">
        <v>5</v>
      </c>
      <c r="F773" s="195" t="s">
        <v>311</v>
      </c>
      <c r="H773" s="194" t="s">
        <v>5</v>
      </c>
      <c r="L773" s="193"/>
      <c r="M773" s="196"/>
      <c r="N773" s="197"/>
      <c r="O773" s="197"/>
      <c r="P773" s="197"/>
      <c r="Q773" s="197"/>
      <c r="R773" s="197"/>
      <c r="S773" s="197"/>
      <c r="T773" s="198"/>
      <c r="AT773" s="194" t="s">
        <v>299</v>
      </c>
      <c r="AU773" s="194" t="s">
        <v>85</v>
      </c>
      <c r="AV773" s="14" t="s">
        <v>83</v>
      </c>
      <c r="AW773" s="14" t="s">
        <v>39</v>
      </c>
      <c r="AX773" s="14" t="s">
        <v>76</v>
      </c>
      <c r="AY773" s="194" t="s">
        <v>192</v>
      </c>
    </row>
    <row r="774" spans="2:65" s="12" customFormat="1">
      <c r="B774" s="179"/>
      <c r="D774" s="173" t="s">
        <v>299</v>
      </c>
      <c r="E774" s="180" t="s">
        <v>5</v>
      </c>
      <c r="F774" s="181" t="s">
        <v>1394</v>
      </c>
      <c r="H774" s="182">
        <v>251.8</v>
      </c>
      <c r="L774" s="179"/>
      <c r="M774" s="183"/>
      <c r="N774" s="184"/>
      <c r="O774" s="184"/>
      <c r="P774" s="184"/>
      <c r="Q774" s="184"/>
      <c r="R774" s="184"/>
      <c r="S774" s="184"/>
      <c r="T774" s="185"/>
      <c r="AT774" s="180" t="s">
        <v>299</v>
      </c>
      <c r="AU774" s="180" t="s">
        <v>85</v>
      </c>
      <c r="AV774" s="12" t="s">
        <v>85</v>
      </c>
      <c r="AW774" s="12" t="s">
        <v>39</v>
      </c>
      <c r="AX774" s="12" t="s">
        <v>76</v>
      </c>
      <c r="AY774" s="180" t="s">
        <v>192</v>
      </c>
    </row>
    <row r="775" spans="2:65" s="12" customFormat="1">
      <c r="B775" s="179"/>
      <c r="D775" s="173" t="s">
        <v>299</v>
      </c>
      <c r="E775" s="180" t="s">
        <v>5</v>
      </c>
      <c r="F775" s="181" t="s">
        <v>1395</v>
      </c>
      <c r="H775" s="182">
        <v>3.76</v>
      </c>
      <c r="L775" s="179"/>
      <c r="M775" s="183"/>
      <c r="N775" s="184"/>
      <c r="O775" s="184"/>
      <c r="P775" s="184"/>
      <c r="Q775" s="184"/>
      <c r="R775" s="184"/>
      <c r="S775" s="184"/>
      <c r="T775" s="185"/>
      <c r="AT775" s="180" t="s">
        <v>299</v>
      </c>
      <c r="AU775" s="180" t="s">
        <v>85</v>
      </c>
      <c r="AV775" s="12" t="s">
        <v>85</v>
      </c>
      <c r="AW775" s="12" t="s">
        <v>39</v>
      </c>
      <c r="AX775" s="12" t="s">
        <v>76</v>
      </c>
      <c r="AY775" s="180" t="s">
        <v>192</v>
      </c>
    </row>
    <row r="776" spans="2:65" s="13" customFormat="1">
      <c r="B776" s="186"/>
      <c r="D776" s="173" t="s">
        <v>299</v>
      </c>
      <c r="E776" s="187" t="s">
        <v>5</v>
      </c>
      <c r="F776" s="188" t="s">
        <v>301</v>
      </c>
      <c r="H776" s="189">
        <v>255.56</v>
      </c>
      <c r="L776" s="186"/>
      <c r="M776" s="190"/>
      <c r="N776" s="191"/>
      <c r="O776" s="191"/>
      <c r="P776" s="191"/>
      <c r="Q776" s="191"/>
      <c r="R776" s="191"/>
      <c r="S776" s="191"/>
      <c r="T776" s="192"/>
      <c r="AT776" s="187" t="s">
        <v>299</v>
      </c>
      <c r="AU776" s="187" t="s">
        <v>85</v>
      </c>
      <c r="AV776" s="13" t="s">
        <v>211</v>
      </c>
      <c r="AW776" s="13" t="s">
        <v>39</v>
      </c>
      <c r="AX776" s="13" t="s">
        <v>83</v>
      </c>
      <c r="AY776" s="187" t="s">
        <v>192</v>
      </c>
    </row>
    <row r="777" spans="2:65" s="1" customFormat="1" ht="16.5" customHeight="1">
      <c r="B777" s="161"/>
      <c r="C777" s="199" t="s">
        <v>1396</v>
      </c>
      <c r="D777" s="199" t="s">
        <v>347</v>
      </c>
      <c r="E777" s="200" t="s">
        <v>1397</v>
      </c>
      <c r="F777" s="201" t="s">
        <v>1398</v>
      </c>
      <c r="G777" s="202" t="s">
        <v>355</v>
      </c>
      <c r="H777" s="203">
        <v>281.11599999999999</v>
      </c>
      <c r="I777" s="204"/>
      <c r="J777" s="204">
        <f>ROUND(I777*H777,2)</f>
        <v>0</v>
      </c>
      <c r="K777" s="201" t="s">
        <v>485</v>
      </c>
      <c r="L777" s="205"/>
      <c r="M777" s="206" t="s">
        <v>5</v>
      </c>
      <c r="N777" s="207" t="s">
        <v>47</v>
      </c>
      <c r="O777" s="170">
        <v>0</v>
      </c>
      <c r="P777" s="170">
        <f>O777*H777</f>
        <v>0</v>
      </c>
      <c r="Q777" s="170">
        <v>1.18E-2</v>
      </c>
      <c r="R777" s="170">
        <f>Q777*H777</f>
        <v>3.3171687999999997</v>
      </c>
      <c r="S777" s="170">
        <v>0</v>
      </c>
      <c r="T777" s="171">
        <f>S777*H777</f>
        <v>0</v>
      </c>
      <c r="AR777" s="25" t="s">
        <v>446</v>
      </c>
      <c r="AT777" s="25" t="s">
        <v>347</v>
      </c>
      <c r="AU777" s="25" t="s">
        <v>85</v>
      </c>
      <c r="AY777" s="25" t="s">
        <v>192</v>
      </c>
      <c r="BE777" s="172">
        <f>IF(N777="základní",J777,0)</f>
        <v>0</v>
      </c>
      <c r="BF777" s="172">
        <f>IF(N777="snížená",J777,0)</f>
        <v>0</v>
      </c>
      <c r="BG777" s="172">
        <f>IF(N777="zákl. přenesená",J777,0)</f>
        <v>0</v>
      </c>
      <c r="BH777" s="172">
        <f>IF(N777="sníž. přenesená",J777,0)</f>
        <v>0</v>
      </c>
      <c r="BI777" s="172">
        <f>IF(N777="nulová",J777,0)</f>
        <v>0</v>
      </c>
      <c r="BJ777" s="25" t="s">
        <v>83</v>
      </c>
      <c r="BK777" s="172">
        <f>ROUND(I777*H777,2)</f>
        <v>0</v>
      </c>
      <c r="BL777" s="25" t="s">
        <v>367</v>
      </c>
      <c r="BM777" s="25" t="s">
        <v>1399</v>
      </c>
    </row>
    <row r="778" spans="2:65" s="1" customFormat="1" ht="60">
      <c r="B778" s="40"/>
      <c r="D778" s="173" t="s">
        <v>202</v>
      </c>
      <c r="F778" s="174" t="s">
        <v>1400</v>
      </c>
      <c r="L778" s="40"/>
      <c r="M778" s="175"/>
      <c r="N778" s="41"/>
      <c r="O778" s="41"/>
      <c r="P778" s="41"/>
      <c r="Q778" s="41"/>
      <c r="R778" s="41"/>
      <c r="S778" s="41"/>
      <c r="T778" s="69"/>
      <c r="AT778" s="25" t="s">
        <v>202</v>
      </c>
      <c r="AU778" s="25" t="s">
        <v>85</v>
      </c>
    </row>
    <row r="779" spans="2:65" s="12" customFormat="1">
      <c r="B779" s="179"/>
      <c r="D779" s="173" t="s">
        <v>299</v>
      </c>
      <c r="F779" s="181" t="s">
        <v>1401</v>
      </c>
      <c r="H779" s="182">
        <v>281.11599999999999</v>
      </c>
      <c r="L779" s="179"/>
      <c r="M779" s="183"/>
      <c r="N779" s="184"/>
      <c r="O779" s="184"/>
      <c r="P779" s="184"/>
      <c r="Q779" s="184"/>
      <c r="R779" s="184"/>
      <c r="S779" s="184"/>
      <c r="T779" s="185"/>
      <c r="AT779" s="180" t="s">
        <v>299</v>
      </c>
      <c r="AU779" s="180" t="s">
        <v>85</v>
      </c>
      <c r="AV779" s="12" t="s">
        <v>85</v>
      </c>
      <c r="AW779" s="12" t="s">
        <v>6</v>
      </c>
      <c r="AX779" s="12" t="s">
        <v>83</v>
      </c>
      <c r="AY779" s="180" t="s">
        <v>192</v>
      </c>
    </row>
    <row r="780" spans="2:65" s="1" customFormat="1" ht="16.5" customHeight="1">
      <c r="B780" s="161"/>
      <c r="C780" s="162" t="s">
        <v>1402</v>
      </c>
      <c r="D780" s="162" t="s">
        <v>195</v>
      </c>
      <c r="E780" s="163" t="s">
        <v>1403</v>
      </c>
      <c r="F780" s="164" t="s">
        <v>1404</v>
      </c>
      <c r="G780" s="165" t="s">
        <v>355</v>
      </c>
      <c r="H780" s="166">
        <v>255.56</v>
      </c>
      <c r="I780" s="167"/>
      <c r="J780" s="167">
        <f>ROUND(I780*H780,2)</f>
        <v>0</v>
      </c>
      <c r="K780" s="164" t="s">
        <v>199</v>
      </c>
      <c r="L780" s="40"/>
      <c r="M780" s="168" t="s">
        <v>5</v>
      </c>
      <c r="N780" s="169" t="s">
        <v>47</v>
      </c>
      <c r="O780" s="170">
        <v>0.1</v>
      </c>
      <c r="P780" s="170">
        <f>O780*H780</f>
        <v>25.556000000000001</v>
      </c>
      <c r="Q780" s="170">
        <v>0</v>
      </c>
      <c r="R780" s="170">
        <f>Q780*H780</f>
        <v>0</v>
      </c>
      <c r="S780" s="170">
        <v>0</v>
      </c>
      <c r="T780" s="171">
        <f>S780*H780</f>
        <v>0</v>
      </c>
      <c r="AR780" s="25" t="s">
        <v>367</v>
      </c>
      <c r="AT780" s="25" t="s">
        <v>195</v>
      </c>
      <c r="AU780" s="25" t="s">
        <v>85</v>
      </c>
      <c r="AY780" s="25" t="s">
        <v>192</v>
      </c>
      <c r="BE780" s="172">
        <f>IF(N780="základní",J780,0)</f>
        <v>0</v>
      </c>
      <c r="BF780" s="172">
        <f>IF(N780="snížená",J780,0)</f>
        <v>0</v>
      </c>
      <c r="BG780" s="172">
        <f>IF(N780="zákl. přenesená",J780,0)</f>
        <v>0</v>
      </c>
      <c r="BH780" s="172">
        <f>IF(N780="sníž. přenesená",J780,0)</f>
        <v>0</v>
      </c>
      <c r="BI780" s="172">
        <f>IF(N780="nulová",J780,0)</f>
        <v>0</v>
      </c>
      <c r="BJ780" s="25" t="s">
        <v>83</v>
      </c>
      <c r="BK780" s="172">
        <f>ROUND(I780*H780,2)</f>
        <v>0</v>
      </c>
      <c r="BL780" s="25" t="s">
        <v>367</v>
      </c>
      <c r="BM780" s="25" t="s">
        <v>1405</v>
      </c>
    </row>
    <row r="781" spans="2:65" s="1" customFormat="1" ht="16.5" customHeight="1">
      <c r="B781" s="161"/>
      <c r="C781" s="162" t="s">
        <v>1406</v>
      </c>
      <c r="D781" s="162" t="s">
        <v>195</v>
      </c>
      <c r="E781" s="163" t="s">
        <v>1407</v>
      </c>
      <c r="F781" s="164" t="s">
        <v>1408</v>
      </c>
      <c r="G781" s="165" t="s">
        <v>416</v>
      </c>
      <c r="H781" s="166">
        <v>223.65</v>
      </c>
      <c r="I781" s="167"/>
      <c r="J781" s="167">
        <f>ROUND(I781*H781,2)</f>
        <v>0</v>
      </c>
      <c r="K781" s="164" t="s">
        <v>199</v>
      </c>
      <c r="L781" s="40"/>
      <c r="M781" s="168" t="s">
        <v>5</v>
      </c>
      <c r="N781" s="169" t="s">
        <v>47</v>
      </c>
      <c r="O781" s="170">
        <v>0</v>
      </c>
      <c r="P781" s="170">
        <f>O781*H781</f>
        <v>0</v>
      </c>
      <c r="Q781" s="170">
        <v>9.0000000000000006E-5</v>
      </c>
      <c r="R781" s="170">
        <f>Q781*H781</f>
        <v>2.0128500000000001E-2</v>
      </c>
      <c r="S781" s="170">
        <v>0</v>
      </c>
      <c r="T781" s="171">
        <f>S781*H781</f>
        <v>0</v>
      </c>
      <c r="AR781" s="25" t="s">
        <v>367</v>
      </c>
      <c r="AT781" s="25" t="s">
        <v>195</v>
      </c>
      <c r="AU781" s="25" t="s">
        <v>85</v>
      </c>
      <c r="AY781" s="25" t="s">
        <v>192</v>
      </c>
      <c r="BE781" s="172">
        <f>IF(N781="základní",J781,0)</f>
        <v>0</v>
      </c>
      <c r="BF781" s="172">
        <f>IF(N781="snížená",J781,0)</f>
        <v>0</v>
      </c>
      <c r="BG781" s="172">
        <f>IF(N781="zákl. přenesená",J781,0)</f>
        <v>0</v>
      </c>
      <c r="BH781" s="172">
        <f>IF(N781="sníž. přenesená",J781,0)</f>
        <v>0</v>
      </c>
      <c r="BI781" s="172">
        <f>IF(N781="nulová",J781,0)</f>
        <v>0</v>
      </c>
      <c r="BJ781" s="25" t="s">
        <v>83</v>
      </c>
      <c r="BK781" s="172">
        <f>ROUND(I781*H781,2)</f>
        <v>0</v>
      </c>
      <c r="BL781" s="25" t="s">
        <v>367</v>
      </c>
      <c r="BM781" s="25" t="s">
        <v>1409</v>
      </c>
    </row>
    <row r="782" spans="2:65" s="1" customFormat="1" ht="16.5" customHeight="1">
      <c r="B782" s="161"/>
      <c r="C782" s="162" t="s">
        <v>1410</v>
      </c>
      <c r="D782" s="162" t="s">
        <v>195</v>
      </c>
      <c r="E782" s="163" t="s">
        <v>1411</v>
      </c>
      <c r="F782" s="164" t="s">
        <v>1412</v>
      </c>
      <c r="G782" s="165" t="s">
        <v>355</v>
      </c>
      <c r="H782" s="166">
        <v>255.56</v>
      </c>
      <c r="I782" s="167"/>
      <c r="J782" s="167">
        <f>ROUND(I782*H782,2)</f>
        <v>0</v>
      </c>
      <c r="K782" s="164" t="s">
        <v>199</v>
      </c>
      <c r="L782" s="40"/>
      <c r="M782" s="168" t="s">
        <v>5</v>
      </c>
      <c r="N782" s="169" t="s">
        <v>47</v>
      </c>
      <c r="O782" s="170">
        <v>0.1</v>
      </c>
      <c r="P782" s="170">
        <f>O782*H782</f>
        <v>25.556000000000001</v>
      </c>
      <c r="Q782" s="170">
        <v>0</v>
      </c>
      <c r="R782" s="170">
        <f>Q782*H782</f>
        <v>0</v>
      </c>
      <c r="S782" s="170">
        <v>0</v>
      </c>
      <c r="T782" s="171">
        <f>S782*H782</f>
        <v>0</v>
      </c>
      <c r="AR782" s="25" t="s">
        <v>367</v>
      </c>
      <c r="AT782" s="25" t="s">
        <v>195</v>
      </c>
      <c r="AU782" s="25" t="s">
        <v>85</v>
      </c>
      <c r="AY782" s="25" t="s">
        <v>192</v>
      </c>
      <c r="BE782" s="172">
        <f>IF(N782="základní",J782,0)</f>
        <v>0</v>
      </c>
      <c r="BF782" s="172">
        <f>IF(N782="snížená",J782,0)</f>
        <v>0</v>
      </c>
      <c r="BG782" s="172">
        <f>IF(N782="zákl. přenesená",J782,0)</f>
        <v>0</v>
      </c>
      <c r="BH782" s="172">
        <f>IF(N782="sníž. přenesená",J782,0)</f>
        <v>0</v>
      </c>
      <c r="BI782" s="172">
        <f>IF(N782="nulová",J782,0)</f>
        <v>0</v>
      </c>
      <c r="BJ782" s="25" t="s">
        <v>83</v>
      </c>
      <c r="BK782" s="172">
        <f>ROUND(I782*H782,2)</f>
        <v>0</v>
      </c>
      <c r="BL782" s="25" t="s">
        <v>367</v>
      </c>
      <c r="BM782" s="25" t="s">
        <v>1413</v>
      </c>
    </row>
    <row r="783" spans="2:65" s="1" customFormat="1" ht="25.5" customHeight="1">
      <c r="B783" s="161"/>
      <c r="C783" s="162" t="s">
        <v>1414</v>
      </c>
      <c r="D783" s="162" t="s">
        <v>195</v>
      </c>
      <c r="E783" s="163" t="s">
        <v>1337</v>
      </c>
      <c r="F783" s="164" t="s">
        <v>1338</v>
      </c>
      <c r="G783" s="165" t="s">
        <v>355</v>
      </c>
      <c r="H783" s="166">
        <v>255.56</v>
      </c>
      <c r="I783" s="167"/>
      <c r="J783" s="167">
        <f>ROUND(I783*H783,2)</f>
        <v>0</v>
      </c>
      <c r="K783" s="164" t="s">
        <v>5</v>
      </c>
      <c r="L783" s="40"/>
      <c r="M783" s="168" t="s">
        <v>5</v>
      </c>
      <c r="N783" s="169" t="s">
        <v>47</v>
      </c>
      <c r="O783" s="170">
        <v>0</v>
      </c>
      <c r="P783" s="170">
        <f>O783*H783</f>
        <v>0</v>
      </c>
      <c r="Q783" s="170">
        <v>0</v>
      </c>
      <c r="R783" s="170">
        <f>Q783*H783</f>
        <v>0</v>
      </c>
      <c r="S783" s="170">
        <v>0</v>
      </c>
      <c r="T783" s="171">
        <f>S783*H783</f>
        <v>0</v>
      </c>
      <c r="AR783" s="25" t="s">
        <v>367</v>
      </c>
      <c r="AT783" s="25" t="s">
        <v>195</v>
      </c>
      <c r="AU783" s="25" t="s">
        <v>85</v>
      </c>
      <c r="AY783" s="25" t="s">
        <v>192</v>
      </c>
      <c r="BE783" s="172">
        <f>IF(N783="základní",J783,0)</f>
        <v>0</v>
      </c>
      <c r="BF783" s="172">
        <f>IF(N783="snížená",J783,0)</f>
        <v>0</v>
      </c>
      <c r="BG783" s="172">
        <f>IF(N783="zákl. přenesená",J783,0)</f>
        <v>0</v>
      </c>
      <c r="BH783" s="172">
        <f>IF(N783="sníž. přenesená",J783,0)</f>
        <v>0</v>
      </c>
      <c r="BI783" s="172">
        <f>IF(N783="nulová",J783,0)</f>
        <v>0</v>
      </c>
      <c r="BJ783" s="25" t="s">
        <v>83</v>
      </c>
      <c r="BK783" s="172">
        <f>ROUND(I783*H783,2)</f>
        <v>0</v>
      </c>
      <c r="BL783" s="25" t="s">
        <v>367</v>
      </c>
      <c r="BM783" s="25" t="s">
        <v>1415</v>
      </c>
    </row>
    <row r="784" spans="2:65" s="1" customFormat="1" ht="48">
      <c r="B784" s="40"/>
      <c r="D784" s="173" t="s">
        <v>202</v>
      </c>
      <c r="F784" s="174" t="s">
        <v>1340</v>
      </c>
      <c r="L784" s="40"/>
      <c r="M784" s="175"/>
      <c r="N784" s="41"/>
      <c r="O784" s="41"/>
      <c r="P784" s="41"/>
      <c r="Q784" s="41"/>
      <c r="R784" s="41"/>
      <c r="S784" s="41"/>
      <c r="T784" s="69"/>
      <c r="AT784" s="25" t="s">
        <v>202</v>
      </c>
      <c r="AU784" s="25" t="s">
        <v>85</v>
      </c>
    </row>
    <row r="785" spans="2:65" s="1" customFormat="1" ht="16.5" customHeight="1">
      <c r="B785" s="161"/>
      <c r="C785" s="162" t="s">
        <v>1416</v>
      </c>
      <c r="D785" s="162" t="s">
        <v>195</v>
      </c>
      <c r="E785" s="163" t="s">
        <v>1417</v>
      </c>
      <c r="F785" s="164" t="s">
        <v>1418</v>
      </c>
      <c r="G785" s="165" t="s">
        <v>734</v>
      </c>
      <c r="H785" s="166">
        <v>2120.7109999999998</v>
      </c>
      <c r="I785" s="167"/>
      <c r="J785" s="167">
        <f>ROUND(I785*H785,2)</f>
        <v>0</v>
      </c>
      <c r="K785" s="164" t="s">
        <v>199</v>
      </c>
      <c r="L785" s="40"/>
      <c r="M785" s="168" t="s">
        <v>5</v>
      </c>
      <c r="N785" s="169" t="s">
        <v>47</v>
      </c>
      <c r="O785" s="170">
        <v>0</v>
      </c>
      <c r="P785" s="170">
        <f>O785*H785</f>
        <v>0</v>
      </c>
      <c r="Q785" s="170">
        <v>0</v>
      </c>
      <c r="R785" s="170">
        <f>Q785*H785</f>
        <v>0</v>
      </c>
      <c r="S785" s="170">
        <v>0</v>
      </c>
      <c r="T785" s="171">
        <f>S785*H785</f>
        <v>0</v>
      </c>
      <c r="AR785" s="25" t="s">
        <v>367</v>
      </c>
      <c r="AT785" s="25" t="s">
        <v>195</v>
      </c>
      <c r="AU785" s="25" t="s">
        <v>85</v>
      </c>
      <c r="AY785" s="25" t="s">
        <v>192</v>
      </c>
      <c r="BE785" s="172">
        <f>IF(N785="základní",J785,0)</f>
        <v>0</v>
      </c>
      <c r="BF785" s="172">
        <f>IF(N785="snížená",J785,0)</f>
        <v>0</v>
      </c>
      <c r="BG785" s="172">
        <f>IF(N785="zákl. přenesená",J785,0)</f>
        <v>0</v>
      </c>
      <c r="BH785" s="172">
        <f>IF(N785="sníž. přenesená",J785,0)</f>
        <v>0</v>
      </c>
      <c r="BI785" s="172">
        <f>IF(N785="nulová",J785,0)</f>
        <v>0</v>
      </c>
      <c r="BJ785" s="25" t="s">
        <v>83</v>
      </c>
      <c r="BK785" s="172">
        <f>ROUND(I785*H785,2)</f>
        <v>0</v>
      </c>
      <c r="BL785" s="25" t="s">
        <v>367</v>
      </c>
      <c r="BM785" s="25" t="s">
        <v>1419</v>
      </c>
    </row>
    <row r="786" spans="2:65" s="11" customFormat="1" ht="29.85" customHeight="1">
      <c r="B786" s="149"/>
      <c r="D786" s="150" t="s">
        <v>75</v>
      </c>
      <c r="E786" s="159" t="s">
        <v>1420</v>
      </c>
      <c r="F786" s="159" t="s">
        <v>1421</v>
      </c>
      <c r="J786" s="160">
        <f>BK786</f>
        <v>0</v>
      </c>
      <c r="L786" s="149"/>
      <c r="M786" s="153"/>
      <c r="N786" s="154"/>
      <c r="O786" s="154"/>
      <c r="P786" s="155">
        <f>SUM(P787:P788)</f>
        <v>191.726417</v>
      </c>
      <c r="Q786" s="154"/>
      <c r="R786" s="155">
        <f>SUM(R787:R788)</f>
        <v>0.96851489000000002</v>
      </c>
      <c r="S786" s="154"/>
      <c r="T786" s="156">
        <f>SUM(T787:T788)</f>
        <v>0</v>
      </c>
      <c r="AR786" s="150" t="s">
        <v>85</v>
      </c>
      <c r="AT786" s="157" t="s">
        <v>75</v>
      </c>
      <c r="AU786" s="157" t="s">
        <v>83</v>
      </c>
      <c r="AY786" s="150" t="s">
        <v>192</v>
      </c>
      <c r="BK786" s="158">
        <f>SUM(BK787:BK788)</f>
        <v>0</v>
      </c>
    </row>
    <row r="787" spans="2:65" s="1" customFormat="1" ht="25.5" customHeight="1">
      <c r="B787" s="161"/>
      <c r="C787" s="162" t="s">
        <v>1422</v>
      </c>
      <c r="D787" s="162" t="s">
        <v>195</v>
      </c>
      <c r="E787" s="163" t="s">
        <v>1423</v>
      </c>
      <c r="F787" s="164" t="s">
        <v>1424</v>
      </c>
      <c r="G787" s="165" t="s">
        <v>355</v>
      </c>
      <c r="H787" s="166">
        <v>1976.5609999999999</v>
      </c>
      <c r="I787" s="167"/>
      <c r="J787" s="167">
        <f>ROUND(I787*H787,2)</f>
        <v>0</v>
      </c>
      <c r="K787" s="164" t="s">
        <v>199</v>
      </c>
      <c r="L787" s="40"/>
      <c r="M787" s="168" t="s">
        <v>5</v>
      </c>
      <c r="N787" s="169" t="s">
        <v>47</v>
      </c>
      <c r="O787" s="170">
        <v>3.3000000000000002E-2</v>
      </c>
      <c r="P787" s="170">
        <f>O787*H787</f>
        <v>65.226512999999997</v>
      </c>
      <c r="Q787" s="170">
        <v>2.0000000000000001E-4</v>
      </c>
      <c r="R787" s="170">
        <f>Q787*H787</f>
        <v>0.3953122</v>
      </c>
      <c r="S787" s="170">
        <v>0</v>
      </c>
      <c r="T787" s="171">
        <f>S787*H787</f>
        <v>0</v>
      </c>
      <c r="AR787" s="25" t="s">
        <v>367</v>
      </c>
      <c r="AT787" s="25" t="s">
        <v>195</v>
      </c>
      <c r="AU787" s="25" t="s">
        <v>85</v>
      </c>
      <c r="AY787" s="25" t="s">
        <v>192</v>
      </c>
      <c r="BE787" s="172">
        <f>IF(N787="základní",J787,0)</f>
        <v>0</v>
      </c>
      <c r="BF787" s="172">
        <f>IF(N787="snížená",J787,0)</f>
        <v>0</v>
      </c>
      <c r="BG787" s="172">
        <f>IF(N787="zákl. přenesená",J787,0)</f>
        <v>0</v>
      </c>
      <c r="BH787" s="172">
        <f>IF(N787="sníž. přenesená",J787,0)</f>
        <v>0</v>
      </c>
      <c r="BI787" s="172">
        <f>IF(N787="nulová",J787,0)</f>
        <v>0</v>
      </c>
      <c r="BJ787" s="25" t="s">
        <v>83</v>
      </c>
      <c r="BK787" s="172">
        <f>ROUND(I787*H787,2)</f>
        <v>0</v>
      </c>
      <c r="BL787" s="25" t="s">
        <v>367</v>
      </c>
      <c r="BM787" s="25" t="s">
        <v>1425</v>
      </c>
    </row>
    <row r="788" spans="2:65" s="1" customFormat="1" ht="25.5" customHeight="1">
      <c r="B788" s="161"/>
      <c r="C788" s="162" t="s">
        <v>1426</v>
      </c>
      <c r="D788" s="162" t="s">
        <v>195</v>
      </c>
      <c r="E788" s="163" t="s">
        <v>1427</v>
      </c>
      <c r="F788" s="164" t="s">
        <v>1428</v>
      </c>
      <c r="G788" s="165" t="s">
        <v>355</v>
      </c>
      <c r="H788" s="166">
        <v>1976.5609999999999</v>
      </c>
      <c r="I788" s="167"/>
      <c r="J788" s="167">
        <f>ROUND(I788*H788,2)</f>
        <v>0</v>
      </c>
      <c r="K788" s="164" t="s">
        <v>199</v>
      </c>
      <c r="L788" s="40"/>
      <c r="M788" s="168" t="s">
        <v>5</v>
      </c>
      <c r="N788" s="169" t="s">
        <v>47</v>
      </c>
      <c r="O788" s="170">
        <v>6.4000000000000001E-2</v>
      </c>
      <c r="P788" s="170">
        <f>O788*H788</f>
        <v>126.499904</v>
      </c>
      <c r="Q788" s="170">
        <v>2.9E-4</v>
      </c>
      <c r="R788" s="170">
        <f>Q788*H788</f>
        <v>0.57320269000000001</v>
      </c>
      <c r="S788" s="170">
        <v>0</v>
      </c>
      <c r="T788" s="171">
        <f>S788*H788</f>
        <v>0</v>
      </c>
      <c r="AR788" s="25" t="s">
        <v>367</v>
      </c>
      <c r="AT788" s="25" t="s">
        <v>195</v>
      </c>
      <c r="AU788" s="25" t="s">
        <v>85</v>
      </c>
      <c r="AY788" s="25" t="s">
        <v>192</v>
      </c>
      <c r="BE788" s="172">
        <f>IF(N788="základní",J788,0)</f>
        <v>0</v>
      </c>
      <c r="BF788" s="172">
        <f>IF(N788="snížená",J788,0)</f>
        <v>0</v>
      </c>
      <c r="BG788" s="172">
        <f>IF(N788="zákl. přenesená",J788,0)</f>
        <v>0</v>
      </c>
      <c r="BH788" s="172">
        <f>IF(N788="sníž. přenesená",J788,0)</f>
        <v>0</v>
      </c>
      <c r="BI788" s="172">
        <f>IF(N788="nulová",J788,0)</f>
        <v>0</v>
      </c>
      <c r="BJ788" s="25" t="s">
        <v>83</v>
      </c>
      <c r="BK788" s="172">
        <f>ROUND(I788*H788,2)</f>
        <v>0</v>
      </c>
      <c r="BL788" s="25" t="s">
        <v>367</v>
      </c>
      <c r="BM788" s="25" t="s">
        <v>1429</v>
      </c>
    </row>
    <row r="789" spans="2:65" s="11" customFormat="1" ht="37.35" customHeight="1">
      <c r="B789" s="149"/>
      <c r="D789" s="150" t="s">
        <v>75</v>
      </c>
      <c r="E789" s="151" t="s">
        <v>1430</v>
      </c>
      <c r="F789" s="151" t="s">
        <v>1430</v>
      </c>
      <c r="J789" s="152">
        <f>BK789</f>
        <v>0</v>
      </c>
      <c r="L789" s="149"/>
      <c r="M789" s="153"/>
      <c r="N789" s="154"/>
      <c r="O789" s="154"/>
      <c r="P789" s="155">
        <f>P790</f>
        <v>0</v>
      </c>
      <c r="Q789" s="154"/>
      <c r="R789" s="155">
        <f>R790</f>
        <v>0</v>
      </c>
      <c r="S789" s="154"/>
      <c r="T789" s="156">
        <f>T790</f>
        <v>0</v>
      </c>
      <c r="AR789" s="150" t="s">
        <v>211</v>
      </c>
      <c r="AT789" s="157" t="s">
        <v>75</v>
      </c>
      <c r="AU789" s="157" t="s">
        <v>76</v>
      </c>
      <c r="AY789" s="150" t="s">
        <v>192</v>
      </c>
      <c r="BK789" s="158">
        <f>BK790</f>
        <v>0</v>
      </c>
    </row>
    <row r="790" spans="2:65" s="11" customFormat="1" ht="19.95" customHeight="1">
      <c r="B790" s="149"/>
      <c r="D790" s="150" t="s">
        <v>75</v>
      </c>
      <c r="E790" s="159" t="s">
        <v>1431</v>
      </c>
      <c r="F790" s="159" t="s">
        <v>1432</v>
      </c>
      <c r="J790" s="160">
        <f>BK790</f>
        <v>0</v>
      </c>
      <c r="L790" s="149"/>
      <c r="M790" s="153"/>
      <c r="N790" s="154"/>
      <c r="O790" s="154"/>
      <c r="P790" s="155">
        <f>SUM(P791:P800)</f>
        <v>0</v>
      </c>
      <c r="Q790" s="154"/>
      <c r="R790" s="155">
        <f>SUM(R791:R800)</f>
        <v>0</v>
      </c>
      <c r="S790" s="154"/>
      <c r="T790" s="156">
        <f>SUM(T791:T800)</f>
        <v>0</v>
      </c>
      <c r="AR790" s="150" t="s">
        <v>211</v>
      </c>
      <c r="AT790" s="157" t="s">
        <v>75</v>
      </c>
      <c r="AU790" s="157" t="s">
        <v>83</v>
      </c>
      <c r="AY790" s="150" t="s">
        <v>192</v>
      </c>
      <c r="BK790" s="158">
        <f>SUM(BK791:BK800)</f>
        <v>0</v>
      </c>
    </row>
    <row r="791" spans="2:65" s="1" customFormat="1" ht="25.5" customHeight="1">
      <c r="B791" s="161"/>
      <c r="C791" s="162" t="s">
        <v>1433</v>
      </c>
      <c r="D791" s="162" t="s">
        <v>195</v>
      </c>
      <c r="E791" s="163" t="s">
        <v>1434</v>
      </c>
      <c r="F791" s="164" t="s">
        <v>1435</v>
      </c>
      <c r="G791" s="165" t="s">
        <v>355</v>
      </c>
      <c r="H791" s="166">
        <v>665</v>
      </c>
      <c r="I791" s="167"/>
      <c r="J791" s="167">
        <f>ROUND(I791*H791,2)</f>
        <v>0</v>
      </c>
      <c r="K791" s="164" t="s">
        <v>485</v>
      </c>
      <c r="L791" s="40"/>
      <c r="M791" s="168" t="s">
        <v>5</v>
      </c>
      <c r="N791" s="169" t="s">
        <v>47</v>
      </c>
      <c r="O791" s="170">
        <v>0</v>
      </c>
      <c r="P791" s="170">
        <f>O791*H791</f>
        <v>0</v>
      </c>
      <c r="Q791" s="170">
        <v>0</v>
      </c>
      <c r="R791" s="170">
        <f>Q791*H791</f>
        <v>0</v>
      </c>
      <c r="S791" s="170">
        <v>0</v>
      </c>
      <c r="T791" s="171">
        <f>S791*H791</f>
        <v>0</v>
      </c>
      <c r="AR791" s="25" t="s">
        <v>1436</v>
      </c>
      <c r="AT791" s="25" t="s">
        <v>195</v>
      </c>
      <c r="AU791" s="25" t="s">
        <v>85</v>
      </c>
      <c r="AY791" s="25" t="s">
        <v>192</v>
      </c>
      <c r="BE791" s="172">
        <f>IF(N791="základní",J791,0)</f>
        <v>0</v>
      </c>
      <c r="BF791" s="172">
        <f>IF(N791="snížená",J791,0)</f>
        <v>0</v>
      </c>
      <c r="BG791" s="172">
        <f>IF(N791="zákl. přenesená",J791,0)</f>
        <v>0</v>
      </c>
      <c r="BH791" s="172">
        <f>IF(N791="sníž. přenesená",J791,0)</f>
        <v>0</v>
      </c>
      <c r="BI791" s="172">
        <f>IF(N791="nulová",J791,0)</f>
        <v>0</v>
      </c>
      <c r="BJ791" s="25" t="s">
        <v>83</v>
      </c>
      <c r="BK791" s="172">
        <f>ROUND(I791*H791,2)</f>
        <v>0</v>
      </c>
      <c r="BL791" s="25" t="s">
        <v>1436</v>
      </c>
      <c r="BM791" s="25" t="s">
        <v>1437</v>
      </c>
    </row>
    <row r="792" spans="2:65" s="1" customFormat="1" ht="360">
      <c r="B792" s="40"/>
      <c r="D792" s="173" t="s">
        <v>202</v>
      </c>
      <c r="F792" s="174" t="s">
        <v>1438</v>
      </c>
      <c r="L792" s="40"/>
      <c r="M792" s="175"/>
      <c r="N792" s="41"/>
      <c r="O792" s="41"/>
      <c r="P792" s="41"/>
      <c r="Q792" s="41"/>
      <c r="R792" s="41"/>
      <c r="S792" s="41"/>
      <c r="T792" s="69"/>
      <c r="AT792" s="25" t="s">
        <v>202</v>
      </c>
      <c r="AU792" s="25" t="s">
        <v>85</v>
      </c>
    </row>
    <row r="793" spans="2:65" s="14" customFormat="1">
      <c r="B793" s="193"/>
      <c r="D793" s="173" t="s">
        <v>299</v>
      </c>
      <c r="E793" s="194" t="s">
        <v>5</v>
      </c>
      <c r="F793" s="195" t="s">
        <v>311</v>
      </c>
      <c r="H793" s="194" t="s">
        <v>5</v>
      </c>
      <c r="L793" s="193"/>
      <c r="M793" s="196"/>
      <c r="N793" s="197"/>
      <c r="O793" s="197"/>
      <c r="P793" s="197"/>
      <c r="Q793" s="197"/>
      <c r="R793" s="197"/>
      <c r="S793" s="197"/>
      <c r="T793" s="198"/>
      <c r="AT793" s="194" t="s">
        <v>299</v>
      </c>
      <c r="AU793" s="194" t="s">
        <v>85</v>
      </c>
      <c r="AV793" s="14" t="s">
        <v>83</v>
      </c>
      <c r="AW793" s="14" t="s">
        <v>39</v>
      </c>
      <c r="AX793" s="14" t="s">
        <v>76</v>
      </c>
      <c r="AY793" s="194" t="s">
        <v>192</v>
      </c>
    </row>
    <row r="794" spans="2:65" s="12" customFormat="1">
      <c r="B794" s="179"/>
      <c r="D794" s="173" t="s">
        <v>299</v>
      </c>
      <c r="E794" s="180" t="s">
        <v>5</v>
      </c>
      <c r="F794" s="181" t="s">
        <v>1439</v>
      </c>
      <c r="H794" s="182">
        <v>665</v>
      </c>
      <c r="L794" s="179"/>
      <c r="M794" s="183"/>
      <c r="N794" s="184"/>
      <c r="O794" s="184"/>
      <c r="P794" s="184"/>
      <c r="Q794" s="184"/>
      <c r="R794" s="184"/>
      <c r="S794" s="184"/>
      <c r="T794" s="185"/>
      <c r="AT794" s="180" t="s">
        <v>299</v>
      </c>
      <c r="AU794" s="180" t="s">
        <v>85</v>
      </c>
      <c r="AV794" s="12" t="s">
        <v>85</v>
      </c>
      <c r="AW794" s="12" t="s">
        <v>39</v>
      </c>
      <c r="AX794" s="12" t="s">
        <v>76</v>
      </c>
      <c r="AY794" s="180" t="s">
        <v>192</v>
      </c>
    </row>
    <row r="795" spans="2:65" s="13" customFormat="1">
      <c r="B795" s="186"/>
      <c r="D795" s="173" t="s">
        <v>299</v>
      </c>
      <c r="E795" s="187" t="s">
        <v>5</v>
      </c>
      <c r="F795" s="188" t="s">
        <v>301</v>
      </c>
      <c r="H795" s="189">
        <v>665</v>
      </c>
      <c r="L795" s="186"/>
      <c r="M795" s="190"/>
      <c r="N795" s="191"/>
      <c r="O795" s="191"/>
      <c r="P795" s="191"/>
      <c r="Q795" s="191"/>
      <c r="R795" s="191"/>
      <c r="S795" s="191"/>
      <c r="T795" s="192"/>
      <c r="AT795" s="187" t="s">
        <v>299</v>
      </c>
      <c r="AU795" s="187" t="s">
        <v>85</v>
      </c>
      <c r="AV795" s="13" t="s">
        <v>211</v>
      </c>
      <c r="AW795" s="13" t="s">
        <v>39</v>
      </c>
      <c r="AX795" s="13" t="s">
        <v>83</v>
      </c>
      <c r="AY795" s="187" t="s">
        <v>192</v>
      </c>
    </row>
    <row r="796" spans="2:65" s="1" customFormat="1" ht="25.5" customHeight="1">
      <c r="B796" s="161"/>
      <c r="C796" s="162" t="s">
        <v>1440</v>
      </c>
      <c r="D796" s="162" t="s">
        <v>195</v>
      </c>
      <c r="E796" s="163" t="s">
        <v>1441</v>
      </c>
      <c r="F796" s="164" t="s">
        <v>1442</v>
      </c>
      <c r="G796" s="165" t="s">
        <v>355</v>
      </c>
      <c r="H796" s="166">
        <v>249</v>
      </c>
      <c r="I796" s="167"/>
      <c r="J796" s="167">
        <f>ROUND(I796*H796,2)</f>
        <v>0</v>
      </c>
      <c r="K796" s="164" t="s">
        <v>485</v>
      </c>
      <c r="L796" s="40"/>
      <c r="M796" s="168" t="s">
        <v>5</v>
      </c>
      <c r="N796" s="169" t="s">
        <v>47</v>
      </c>
      <c r="O796" s="170">
        <v>0</v>
      </c>
      <c r="P796" s="170">
        <f>O796*H796</f>
        <v>0</v>
      </c>
      <c r="Q796" s="170">
        <v>0</v>
      </c>
      <c r="R796" s="170">
        <f>Q796*H796</f>
        <v>0</v>
      </c>
      <c r="S796" s="170">
        <v>0</v>
      </c>
      <c r="T796" s="171">
        <f>S796*H796</f>
        <v>0</v>
      </c>
      <c r="AR796" s="25" t="s">
        <v>1436</v>
      </c>
      <c r="AT796" s="25" t="s">
        <v>195</v>
      </c>
      <c r="AU796" s="25" t="s">
        <v>85</v>
      </c>
      <c r="AY796" s="25" t="s">
        <v>192</v>
      </c>
      <c r="BE796" s="172">
        <f>IF(N796="základní",J796,0)</f>
        <v>0</v>
      </c>
      <c r="BF796" s="172">
        <f>IF(N796="snížená",J796,0)</f>
        <v>0</v>
      </c>
      <c r="BG796" s="172">
        <f>IF(N796="zákl. přenesená",J796,0)</f>
        <v>0</v>
      </c>
      <c r="BH796" s="172">
        <f>IF(N796="sníž. přenesená",J796,0)</f>
        <v>0</v>
      </c>
      <c r="BI796" s="172">
        <f>IF(N796="nulová",J796,0)</f>
        <v>0</v>
      </c>
      <c r="BJ796" s="25" t="s">
        <v>83</v>
      </c>
      <c r="BK796" s="172">
        <f>ROUND(I796*H796,2)</f>
        <v>0</v>
      </c>
      <c r="BL796" s="25" t="s">
        <v>1436</v>
      </c>
      <c r="BM796" s="25" t="s">
        <v>1443</v>
      </c>
    </row>
    <row r="797" spans="2:65" s="1" customFormat="1" ht="180">
      <c r="B797" s="40"/>
      <c r="D797" s="173" t="s">
        <v>202</v>
      </c>
      <c r="F797" s="174" t="s">
        <v>1444</v>
      </c>
      <c r="L797" s="40"/>
      <c r="M797" s="175"/>
      <c r="N797" s="41"/>
      <c r="O797" s="41"/>
      <c r="P797" s="41"/>
      <c r="Q797" s="41"/>
      <c r="R797" s="41"/>
      <c r="S797" s="41"/>
      <c r="T797" s="69"/>
      <c r="AT797" s="25" t="s">
        <v>202</v>
      </c>
      <c r="AU797" s="25" t="s">
        <v>85</v>
      </c>
    </row>
    <row r="798" spans="2:65" s="14" customFormat="1">
      <c r="B798" s="193"/>
      <c r="D798" s="173" t="s">
        <v>299</v>
      </c>
      <c r="E798" s="194" t="s">
        <v>5</v>
      </c>
      <c r="F798" s="195" t="s">
        <v>311</v>
      </c>
      <c r="H798" s="194" t="s">
        <v>5</v>
      </c>
      <c r="L798" s="193"/>
      <c r="M798" s="196"/>
      <c r="N798" s="197"/>
      <c r="O798" s="197"/>
      <c r="P798" s="197"/>
      <c r="Q798" s="197"/>
      <c r="R798" s="197"/>
      <c r="S798" s="197"/>
      <c r="T798" s="198"/>
      <c r="AT798" s="194" t="s">
        <v>299</v>
      </c>
      <c r="AU798" s="194" t="s">
        <v>85</v>
      </c>
      <c r="AV798" s="14" t="s">
        <v>83</v>
      </c>
      <c r="AW798" s="14" t="s">
        <v>39</v>
      </c>
      <c r="AX798" s="14" t="s">
        <v>76</v>
      </c>
      <c r="AY798" s="194" t="s">
        <v>192</v>
      </c>
    </row>
    <row r="799" spans="2:65" s="12" customFormat="1">
      <c r="B799" s="179"/>
      <c r="D799" s="173" t="s">
        <v>299</v>
      </c>
      <c r="E799" s="180" t="s">
        <v>5</v>
      </c>
      <c r="F799" s="181" t="s">
        <v>1445</v>
      </c>
      <c r="H799" s="182">
        <v>249</v>
      </c>
      <c r="L799" s="179"/>
      <c r="M799" s="183"/>
      <c r="N799" s="184"/>
      <c r="O799" s="184"/>
      <c r="P799" s="184"/>
      <c r="Q799" s="184"/>
      <c r="R799" s="184"/>
      <c r="S799" s="184"/>
      <c r="T799" s="185"/>
      <c r="AT799" s="180" t="s">
        <v>299</v>
      </c>
      <c r="AU799" s="180" t="s">
        <v>85</v>
      </c>
      <c r="AV799" s="12" t="s">
        <v>85</v>
      </c>
      <c r="AW799" s="12" t="s">
        <v>39</v>
      </c>
      <c r="AX799" s="12" t="s">
        <v>76</v>
      </c>
      <c r="AY799" s="180" t="s">
        <v>192</v>
      </c>
    </row>
    <row r="800" spans="2:65" s="13" customFormat="1">
      <c r="B800" s="186"/>
      <c r="D800" s="173" t="s">
        <v>299</v>
      </c>
      <c r="E800" s="187" t="s">
        <v>5</v>
      </c>
      <c r="F800" s="188" t="s">
        <v>301</v>
      </c>
      <c r="H800" s="189">
        <v>249</v>
      </c>
      <c r="L800" s="186"/>
      <c r="M800" s="215"/>
      <c r="N800" s="216"/>
      <c r="O800" s="216"/>
      <c r="P800" s="216"/>
      <c r="Q800" s="216"/>
      <c r="R800" s="216"/>
      <c r="S800" s="216"/>
      <c r="T800" s="217"/>
      <c r="AT800" s="187" t="s">
        <v>299</v>
      </c>
      <c r="AU800" s="187" t="s">
        <v>85</v>
      </c>
      <c r="AV800" s="13" t="s">
        <v>211</v>
      </c>
      <c r="AW800" s="13" t="s">
        <v>39</v>
      </c>
      <c r="AX800" s="13" t="s">
        <v>83</v>
      </c>
      <c r="AY800" s="187" t="s">
        <v>192</v>
      </c>
    </row>
    <row r="801" spans="2:12" s="1" customFormat="1" ht="6.9" customHeight="1">
      <c r="B801" s="55"/>
      <c r="C801" s="56"/>
      <c r="D801" s="56"/>
      <c r="E801" s="56"/>
      <c r="F801" s="56"/>
      <c r="G801" s="56"/>
      <c r="H801" s="56"/>
      <c r="I801" s="56"/>
      <c r="J801" s="56"/>
      <c r="K801" s="56"/>
      <c r="L801" s="40"/>
    </row>
  </sheetData>
  <autoFilter ref="C104:K800"/>
  <mergeCells count="13">
    <mergeCell ref="E97:H97"/>
    <mergeCell ref="G1:H1"/>
    <mergeCell ref="L2:V2"/>
    <mergeCell ref="E49:H49"/>
    <mergeCell ref="E51:H51"/>
    <mergeCell ref="J55:J56"/>
    <mergeCell ref="E93:H93"/>
    <mergeCell ref="E95:H95"/>
    <mergeCell ref="E7:H7"/>
    <mergeCell ref="E9:H9"/>
    <mergeCell ref="E11:H11"/>
    <mergeCell ref="E26:H26"/>
    <mergeCell ref="E47:H47"/>
  </mergeCells>
  <hyperlinks>
    <hyperlink ref="F1:G1" location="C2" display="1) Krycí list soupisu"/>
    <hyperlink ref="G1:H1" location="C58" display="2) Rekapitulace"/>
    <hyperlink ref="J1" location="C104"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5"/>
  <sheetViews>
    <sheetView showGridLines="0" workbookViewId="0">
      <pane ySplit="1" topLeftCell="A92" activePane="bottomLeft" state="frozen"/>
      <selection pane="bottomLeft" activeCell="I101" sqref="I101"/>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96</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ht="13.2">
      <c r="B8" s="29"/>
      <c r="C8" s="30"/>
      <c r="D8" s="37" t="s">
        <v>162</v>
      </c>
      <c r="E8" s="30"/>
      <c r="F8" s="30"/>
      <c r="G8" s="30"/>
      <c r="H8" s="30"/>
      <c r="I8" s="30"/>
      <c r="J8" s="30"/>
      <c r="K8" s="32"/>
    </row>
    <row r="9" spans="1:70" s="1" customFormat="1" ht="16.5" customHeight="1">
      <c r="B9" s="40"/>
      <c r="C9" s="41"/>
      <c r="D9" s="41"/>
      <c r="E9" s="343" t="s">
        <v>266</v>
      </c>
      <c r="F9" s="346"/>
      <c r="G9" s="346"/>
      <c r="H9" s="346"/>
      <c r="I9" s="41"/>
      <c r="J9" s="41"/>
      <c r="K9" s="44"/>
    </row>
    <row r="10" spans="1:70" s="1" customFormat="1" ht="13.2">
      <c r="B10" s="40"/>
      <c r="C10" s="41"/>
      <c r="D10" s="37" t="s">
        <v>267</v>
      </c>
      <c r="E10" s="41"/>
      <c r="F10" s="41"/>
      <c r="G10" s="41"/>
      <c r="H10" s="41"/>
      <c r="I10" s="41"/>
      <c r="J10" s="41"/>
      <c r="K10" s="44"/>
    </row>
    <row r="11" spans="1:70" s="1" customFormat="1" ht="36.9" customHeight="1">
      <c r="B11" s="40"/>
      <c r="C11" s="41"/>
      <c r="D11" s="41"/>
      <c r="E11" s="345" t="s">
        <v>1446</v>
      </c>
      <c r="F11" s="346"/>
      <c r="G11" s="346"/>
      <c r="H11" s="346"/>
      <c r="I11" s="41"/>
      <c r="J11" s="41"/>
      <c r="K11" s="44"/>
    </row>
    <row r="12" spans="1:70" s="1" customFormat="1">
      <c r="B12" s="40"/>
      <c r="C12" s="41"/>
      <c r="D12" s="41"/>
      <c r="E12" s="41"/>
      <c r="F12" s="41"/>
      <c r="G12" s="41"/>
      <c r="H12" s="41"/>
      <c r="I12" s="41"/>
      <c r="J12" s="41"/>
      <c r="K12" s="44"/>
    </row>
    <row r="13" spans="1:70" s="1" customFormat="1" ht="14.4" customHeight="1">
      <c r="B13" s="40"/>
      <c r="C13" s="41"/>
      <c r="D13" s="37" t="s">
        <v>19</v>
      </c>
      <c r="E13" s="41"/>
      <c r="F13" s="35" t="s">
        <v>20</v>
      </c>
      <c r="G13" s="41"/>
      <c r="H13" s="41"/>
      <c r="I13" s="37" t="s">
        <v>21</v>
      </c>
      <c r="J13" s="35" t="s">
        <v>5</v>
      </c>
      <c r="K13" s="44"/>
    </row>
    <row r="14" spans="1:70" s="1" customFormat="1" ht="14.4" customHeight="1">
      <c r="B14" s="40"/>
      <c r="C14" s="41"/>
      <c r="D14" s="37" t="s">
        <v>23</v>
      </c>
      <c r="E14" s="41"/>
      <c r="F14" s="35" t="s">
        <v>24</v>
      </c>
      <c r="G14" s="41"/>
      <c r="H14" s="41"/>
      <c r="I14" s="37" t="s">
        <v>25</v>
      </c>
      <c r="J14" s="108" t="str">
        <f>'Rekapitulace stavby'!AN8</f>
        <v>24. 2. 2018</v>
      </c>
      <c r="K14" s="44"/>
    </row>
    <row r="15" spans="1:70" s="1" customFormat="1" ht="10.8" customHeight="1">
      <c r="B15" s="40"/>
      <c r="C15" s="41"/>
      <c r="D15" s="41"/>
      <c r="E15" s="41"/>
      <c r="F15" s="41"/>
      <c r="G15" s="41"/>
      <c r="H15" s="41"/>
      <c r="I15" s="41"/>
      <c r="J15" s="41"/>
      <c r="K15" s="44"/>
    </row>
    <row r="16" spans="1:70" s="1" customFormat="1" ht="14.4" customHeight="1">
      <c r="B16" s="40"/>
      <c r="C16" s="41"/>
      <c r="D16" s="37" t="s">
        <v>31</v>
      </c>
      <c r="E16" s="41"/>
      <c r="F16" s="41"/>
      <c r="G16" s="41"/>
      <c r="H16" s="41"/>
      <c r="I16" s="37" t="s">
        <v>32</v>
      </c>
      <c r="J16" s="35" t="s">
        <v>5</v>
      </c>
      <c r="K16" s="44"/>
    </row>
    <row r="17" spans="2:11" s="1" customFormat="1" ht="18" customHeight="1">
      <c r="B17" s="40"/>
      <c r="C17" s="41"/>
      <c r="D17" s="41"/>
      <c r="E17" s="35" t="s">
        <v>33</v>
      </c>
      <c r="F17" s="41"/>
      <c r="G17" s="41"/>
      <c r="H17" s="41"/>
      <c r="I17" s="37" t="s">
        <v>34</v>
      </c>
      <c r="J17" s="35" t="s">
        <v>5</v>
      </c>
      <c r="K17" s="44"/>
    </row>
    <row r="18" spans="2:11" s="1" customFormat="1" ht="6.9" customHeight="1">
      <c r="B18" s="40"/>
      <c r="C18" s="41"/>
      <c r="D18" s="41"/>
      <c r="E18" s="41"/>
      <c r="F18" s="41"/>
      <c r="G18" s="41"/>
      <c r="H18" s="41"/>
      <c r="I18" s="41"/>
      <c r="J18" s="41"/>
      <c r="K18" s="44"/>
    </row>
    <row r="19" spans="2:11" s="1" customFormat="1" ht="14.4" customHeight="1">
      <c r="B19" s="40"/>
      <c r="C19" s="41"/>
      <c r="D19" s="37" t="s">
        <v>35</v>
      </c>
      <c r="E19" s="41"/>
      <c r="F19" s="41"/>
      <c r="G19" s="41"/>
      <c r="H19" s="41"/>
      <c r="I19" s="37" t="s">
        <v>32</v>
      </c>
      <c r="J19" s="35" t="s">
        <v>5</v>
      </c>
      <c r="K19" s="44"/>
    </row>
    <row r="20" spans="2:11" s="1" customFormat="1" ht="18" customHeight="1">
      <c r="B20" s="40"/>
      <c r="C20" s="41"/>
      <c r="D20" s="41"/>
      <c r="E20" s="35" t="s">
        <v>36</v>
      </c>
      <c r="F20" s="41"/>
      <c r="G20" s="41"/>
      <c r="H20" s="41"/>
      <c r="I20" s="37" t="s">
        <v>34</v>
      </c>
      <c r="J20" s="35" t="s">
        <v>5</v>
      </c>
      <c r="K20" s="44"/>
    </row>
    <row r="21" spans="2:11" s="1" customFormat="1" ht="6.9" customHeight="1">
      <c r="B21" s="40"/>
      <c r="C21" s="41"/>
      <c r="D21" s="41"/>
      <c r="E21" s="41"/>
      <c r="F21" s="41"/>
      <c r="G21" s="41"/>
      <c r="H21" s="41"/>
      <c r="I21" s="41"/>
      <c r="J21" s="41"/>
      <c r="K21" s="44"/>
    </row>
    <row r="22" spans="2:11" s="1" customFormat="1" ht="14.4" customHeight="1">
      <c r="B22" s="40"/>
      <c r="C22" s="41"/>
      <c r="D22" s="37" t="s">
        <v>37</v>
      </c>
      <c r="E22" s="41"/>
      <c r="F22" s="41"/>
      <c r="G22" s="41"/>
      <c r="H22" s="41"/>
      <c r="I22" s="37" t="s">
        <v>32</v>
      </c>
      <c r="J22" s="35" t="s">
        <v>5</v>
      </c>
      <c r="K22" s="44"/>
    </row>
    <row r="23" spans="2:11" s="1" customFormat="1" ht="18" customHeight="1">
      <c r="B23" s="40"/>
      <c r="C23" s="41"/>
      <c r="D23" s="41"/>
      <c r="E23" s="35" t="s">
        <v>38</v>
      </c>
      <c r="F23" s="41"/>
      <c r="G23" s="41"/>
      <c r="H23" s="41"/>
      <c r="I23" s="37" t="s">
        <v>34</v>
      </c>
      <c r="J23" s="35" t="s">
        <v>5</v>
      </c>
      <c r="K23" s="44"/>
    </row>
    <row r="24" spans="2:11" s="1" customFormat="1" ht="6.9" customHeight="1">
      <c r="B24" s="40"/>
      <c r="C24" s="41"/>
      <c r="D24" s="41"/>
      <c r="E24" s="41"/>
      <c r="F24" s="41"/>
      <c r="G24" s="41"/>
      <c r="H24" s="41"/>
      <c r="I24" s="41"/>
      <c r="J24" s="41"/>
      <c r="K24" s="44"/>
    </row>
    <row r="25" spans="2:11" s="1" customFormat="1" ht="14.4" customHeight="1">
      <c r="B25" s="40"/>
      <c r="C25" s="41"/>
      <c r="D25" s="37" t="s">
        <v>40</v>
      </c>
      <c r="E25" s="41"/>
      <c r="F25" s="41"/>
      <c r="G25" s="41"/>
      <c r="H25" s="41"/>
      <c r="I25" s="41"/>
      <c r="J25" s="41"/>
      <c r="K25" s="44"/>
    </row>
    <row r="26" spans="2:11" s="7" customFormat="1" ht="114" customHeight="1">
      <c r="B26" s="109"/>
      <c r="C26" s="110"/>
      <c r="D26" s="110"/>
      <c r="E26" s="303" t="s">
        <v>41</v>
      </c>
      <c r="F26" s="303"/>
      <c r="G26" s="303"/>
      <c r="H26" s="303"/>
      <c r="I26" s="110"/>
      <c r="J26" s="110"/>
      <c r="K26" s="111"/>
    </row>
    <row r="27" spans="2:11" s="1" customFormat="1" ht="6.9" customHeight="1">
      <c r="B27" s="40"/>
      <c r="C27" s="41"/>
      <c r="D27" s="41"/>
      <c r="E27" s="41"/>
      <c r="F27" s="41"/>
      <c r="G27" s="41"/>
      <c r="H27" s="41"/>
      <c r="I27" s="41"/>
      <c r="J27" s="41"/>
      <c r="K27" s="44"/>
    </row>
    <row r="28" spans="2:11" s="1" customFormat="1" ht="6.9" customHeight="1">
      <c r="B28" s="40"/>
      <c r="C28" s="41"/>
      <c r="D28" s="67"/>
      <c r="E28" s="67"/>
      <c r="F28" s="67"/>
      <c r="G28" s="67"/>
      <c r="H28" s="67"/>
      <c r="I28" s="67"/>
      <c r="J28" s="67"/>
      <c r="K28" s="112"/>
    </row>
    <row r="29" spans="2:11" s="1" customFormat="1" ht="25.35" customHeight="1">
      <c r="B29" s="40"/>
      <c r="C29" s="41"/>
      <c r="D29" s="113" t="s">
        <v>42</v>
      </c>
      <c r="E29" s="41"/>
      <c r="F29" s="41"/>
      <c r="G29" s="41"/>
      <c r="H29" s="41"/>
      <c r="I29" s="41"/>
      <c r="J29" s="114">
        <f>ROUND(J84,2)</f>
        <v>0</v>
      </c>
      <c r="K29" s="44"/>
    </row>
    <row r="30" spans="2:11" s="1" customFormat="1" ht="6.9" customHeight="1">
      <c r="B30" s="40"/>
      <c r="C30" s="41"/>
      <c r="D30" s="67"/>
      <c r="E30" s="67"/>
      <c r="F30" s="67"/>
      <c r="G30" s="67"/>
      <c r="H30" s="67"/>
      <c r="I30" s="67"/>
      <c r="J30" s="67"/>
      <c r="K30" s="112"/>
    </row>
    <row r="31" spans="2:11" s="1" customFormat="1" ht="14.4" customHeight="1">
      <c r="B31" s="40"/>
      <c r="C31" s="41"/>
      <c r="D31" s="41"/>
      <c r="E31" s="41"/>
      <c r="F31" s="45" t="s">
        <v>44</v>
      </c>
      <c r="G31" s="41"/>
      <c r="H31" s="41"/>
      <c r="I31" s="45" t="s">
        <v>43</v>
      </c>
      <c r="J31" s="45" t="s">
        <v>45</v>
      </c>
      <c r="K31" s="44"/>
    </row>
    <row r="32" spans="2:11" s="1" customFormat="1" ht="14.4" customHeight="1">
      <c r="B32" s="40"/>
      <c r="C32" s="41"/>
      <c r="D32" s="48" t="s">
        <v>46</v>
      </c>
      <c r="E32" s="48" t="s">
        <v>47</v>
      </c>
      <c r="F32" s="115">
        <f>ROUND(SUM(BE84:BE104), 2)</f>
        <v>0</v>
      </c>
      <c r="G32" s="41"/>
      <c r="H32" s="41"/>
      <c r="I32" s="116">
        <v>0.21</v>
      </c>
      <c r="J32" s="115">
        <f>ROUND(ROUND((SUM(BE84:BE104)), 2)*I32, 2)</f>
        <v>0</v>
      </c>
      <c r="K32" s="44"/>
    </row>
    <row r="33" spans="2:11" s="1" customFormat="1" ht="14.4" customHeight="1">
      <c r="B33" s="40"/>
      <c r="C33" s="41"/>
      <c r="D33" s="41"/>
      <c r="E33" s="48" t="s">
        <v>48</v>
      </c>
      <c r="F33" s="115">
        <f>ROUND(SUM(BF84:BF104), 2)</f>
        <v>0</v>
      </c>
      <c r="G33" s="41"/>
      <c r="H33" s="41"/>
      <c r="I33" s="116">
        <v>0.15</v>
      </c>
      <c r="J33" s="115">
        <f>ROUND(ROUND((SUM(BF84:BF104)), 2)*I33, 2)</f>
        <v>0</v>
      </c>
      <c r="K33" s="44"/>
    </row>
    <row r="34" spans="2:11" s="1" customFormat="1" ht="14.4" hidden="1" customHeight="1">
      <c r="B34" s="40"/>
      <c r="C34" s="41"/>
      <c r="D34" s="41"/>
      <c r="E34" s="48" t="s">
        <v>49</v>
      </c>
      <c r="F34" s="115">
        <f>ROUND(SUM(BG84:BG104), 2)</f>
        <v>0</v>
      </c>
      <c r="G34" s="41"/>
      <c r="H34" s="41"/>
      <c r="I34" s="116">
        <v>0.21</v>
      </c>
      <c r="J34" s="115">
        <v>0</v>
      </c>
      <c r="K34" s="44"/>
    </row>
    <row r="35" spans="2:11" s="1" customFormat="1" ht="14.4" hidden="1" customHeight="1">
      <c r="B35" s="40"/>
      <c r="C35" s="41"/>
      <c r="D35" s="41"/>
      <c r="E35" s="48" t="s">
        <v>50</v>
      </c>
      <c r="F35" s="115">
        <f>ROUND(SUM(BH84:BH104), 2)</f>
        <v>0</v>
      </c>
      <c r="G35" s="41"/>
      <c r="H35" s="41"/>
      <c r="I35" s="116">
        <v>0.15</v>
      </c>
      <c r="J35" s="115">
        <v>0</v>
      </c>
      <c r="K35" s="44"/>
    </row>
    <row r="36" spans="2:11" s="1" customFormat="1" ht="14.4" hidden="1" customHeight="1">
      <c r="B36" s="40"/>
      <c r="C36" s="41"/>
      <c r="D36" s="41"/>
      <c r="E36" s="48" t="s">
        <v>51</v>
      </c>
      <c r="F36" s="115">
        <f>ROUND(SUM(BI84:BI104), 2)</f>
        <v>0</v>
      </c>
      <c r="G36" s="41"/>
      <c r="H36" s="41"/>
      <c r="I36" s="116">
        <v>0</v>
      </c>
      <c r="J36" s="115">
        <v>0</v>
      </c>
      <c r="K36" s="44"/>
    </row>
    <row r="37" spans="2:11" s="1" customFormat="1" ht="6.9" customHeight="1">
      <c r="B37" s="40"/>
      <c r="C37" s="41"/>
      <c r="D37" s="41"/>
      <c r="E37" s="41"/>
      <c r="F37" s="41"/>
      <c r="G37" s="41"/>
      <c r="H37" s="41"/>
      <c r="I37" s="41"/>
      <c r="J37" s="41"/>
      <c r="K37" s="44"/>
    </row>
    <row r="38" spans="2:11" s="1" customFormat="1" ht="25.35" customHeight="1">
      <c r="B38" s="40"/>
      <c r="C38" s="117"/>
      <c r="D38" s="118" t="s">
        <v>52</v>
      </c>
      <c r="E38" s="70"/>
      <c r="F38" s="70"/>
      <c r="G38" s="119" t="s">
        <v>53</v>
      </c>
      <c r="H38" s="120" t="s">
        <v>54</v>
      </c>
      <c r="I38" s="70"/>
      <c r="J38" s="121">
        <f>SUM(J29:J36)</f>
        <v>0</v>
      </c>
      <c r="K38" s="122"/>
    </row>
    <row r="39" spans="2:11" s="1" customFormat="1" ht="14.4" customHeight="1">
      <c r="B39" s="55"/>
      <c r="C39" s="56"/>
      <c r="D39" s="56"/>
      <c r="E39" s="56"/>
      <c r="F39" s="56"/>
      <c r="G39" s="56"/>
      <c r="H39" s="56"/>
      <c r="I39" s="56"/>
      <c r="J39" s="56"/>
      <c r="K39" s="57"/>
    </row>
    <row r="43" spans="2:11" s="1" customFormat="1" ht="6.9" customHeight="1">
      <c r="B43" s="58"/>
      <c r="C43" s="59"/>
      <c r="D43" s="59"/>
      <c r="E43" s="59"/>
      <c r="F43" s="59"/>
      <c r="G43" s="59"/>
      <c r="H43" s="59"/>
      <c r="I43" s="59"/>
      <c r="J43" s="59"/>
      <c r="K43" s="123"/>
    </row>
    <row r="44" spans="2:11" s="1" customFormat="1" ht="36.9" customHeight="1">
      <c r="B44" s="40"/>
      <c r="C44" s="31" t="s">
        <v>164</v>
      </c>
      <c r="D44" s="41"/>
      <c r="E44" s="41"/>
      <c r="F44" s="41"/>
      <c r="G44" s="41"/>
      <c r="H44" s="41"/>
      <c r="I44" s="41"/>
      <c r="J44" s="41"/>
      <c r="K44" s="44"/>
    </row>
    <row r="45" spans="2:11" s="1" customFormat="1" ht="6.9" customHeight="1">
      <c r="B45" s="40"/>
      <c r="C45" s="41"/>
      <c r="D45" s="41"/>
      <c r="E45" s="41"/>
      <c r="F45" s="41"/>
      <c r="G45" s="41"/>
      <c r="H45" s="41"/>
      <c r="I45" s="41"/>
      <c r="J45" s="41"/>
      <c r="K45" s="44"/>
    </row>
    <row r="46" spans="2:11" s="1" customFormat="1" ht="14.4" customHeight="1">
      <c r="B46" s="40"/>
      <c r="C46" s="37" t="s">
        <v>17</v>
      </c>
      <c r="D46" s="41"/>
      <c r="E46" s="41"/>
      <c r="F46" s="41"/>
      <c r="G46" s="41"/>
      <c r="H46" s="41"/>
      <c r="I46" s="41"/>
      <c r="J46" s="41"/>
      <c r="K46" s="44"/>
    </row>
    <row r="47" spans="2:11" s="1" customFormat="1" ht="16.5" customHeight="1">
      <c r="B47" s="40"/>
      <c r="C47" s="41"/>
      <c r="D47" s="41"/>
      <c r="E47" s="343" t="str">
        <f>E7</f>
        <v>ZÁZEMÍ PRO VPP V OSTRAVĚ – PORUBĚ</v>
      </c>
      <c r="F47" s="344"/>
      <c r="G47" s="344"/>
      <c r="H47" s="344"/>
      <c r="I47" s="41"/>
      <c r="J47" s="41"/>
      <c r="K47" s="44"/>
    </row>
    <row r="48" spans="2:11" ht="13.2">
      <c r="B48" s="29"/>
      <c r="C48" s="37" t="s">
        <v>162</v>
      </c>
      <c r="D48" s="30"/>
      <c r="E48" s="30"/>
      <c r="F48" s="30"/>
      <c r="G48" s="30"/>
      <c r="H48" s="30"/>
      <c r="I48" s="30"/>
      <c r="J48" s="30"/>
      <c r="K48" s="32"/>
    </row>
    <row r="49" spans="2:47" s="1" customFormat="1" ht="16.5" customHeight="1">
      <c r="B49" s="40"/>
      <c r="C49" s="41"/>
      <c r="D49" s="41"/>
      <c r="E49" s="343" t="s">
        <v>266</v>
      </c>
      <c r="F49" s="346"/>
      <c r="G49" s="346"/>
      <c r="H49" s="346"/>
      <c r="I49" s="41"/>
      <c r="J49" s="41"/>
      <c r="K49" s="44"/>
    </row>
    <row r="50" spans="2:47" s="1" customFormat="1" ht="14.4" customHeight="1">
      <c r="B50" s="40"/>
      <c r="C50" s="37" t="s">
        <v>267</v>
      </c>
      <c r="D50" s="41"/>
      <c r="E50" s="41"/>
      <c r="F50" s="41"/>
      <c r="G50" s="41"/>
      <c r="H50" s="41"/>
      <c r="I50" s="41"/>
      <c r="J50" s="41"/>
      <c r="K50" s="44"/>
    </row>
    <row r="51" spans="2:47" s="1" customFormat="1" ht="17.25" customHeight="1">
      <c r="B51" s="40"/>
      <c r="C51" s="41"/>
      <c r="D51" s="41"/>
      <c r="E51" s="345" t="str">
        <f>E11</f>
        <v>D.1.3 - Požárně bezpečnostní řešení</v>
      </c>
      <c r="F51" s="346"/>
      <c r="G51" s="346"/>
      <c r="H51" s="346"/>
      <c r="I51" s="41"/>
      <c r="J51" s="41"/>
      <c r="K51" s="44"/>
    </row>
    <row r="52" spans="2:47" s="1" customFormat="1" ht="6.9" customHeight="1">
      <c r="B52" s="40"/>
      <c r="C52" s="41"/>
      <c r="D52" s="41"/>
      <c r="E52" s="41"/>
      <c r="F52" s="41"/>
      <c r="G52" s="41"/>
      <c r="H52" s="41"/>
      <c r="I52" s="41"/>
      <c r="J52" s="41"/>
      <c r="K52" s="44"/>
    </row>
    <row r="53" spans="2:47" s="1" customFormat="1" ht="18" customHeight="1">
      <c r="B53" s="40"/>
      <c r="C53" s="37" t="s">
        <v>23</v>
      </c>
      <c r="D53" s="41"/>
      <c r="E53" s="41"/>
      <c r="F53" s="35" t="str">
        <f>F14</f>
        <v>Ostrava</v>
      </c>
      <c r="G53" s="41"/>
      <c r="H53" s="41"/>
      <c r="I53" s="37" t="s">
        <v>25</v>
      </c>
      <c r="J53" s="108" t="str">
        <f>IF(J14="","",J14)</f>
        <v>24. 2. 2018</v>
      </c>
      <c r="K53" s="44"/>
    </row>
    <row r="54" spans="2:47" s="1" customFormat="1" ht="6.9" customHeight="1">
      <c r="B54" s="40"/>
      <c r="C54" s="41"/>
      <c r="D54" s="41"/>
      <c r="E54" s="41"/>
      <c r="F54" s="41"/>
      <c r="G54" s="41"/>
      <c r="H54" s="41"/>
      <c r="I54" s="41"/>
      <c r="J54" s="41"/>
      <c r="K54" s="44"/>
    </row>
    <row r="55" spans="2:47" s="1" customFormat="1" ht="13.2">
      <c r="B55" s="40"/>
      <c r="C55" s="37" t="s">
        <v>31</v>
      </c>
      <c r="D55" s="41"/>
      <c r="E55" s="41"/>
      <c r="F55" s="35" t="str">
        <f>E17</f>
        <v>SMO MO Poruba</v>
      </c>
      <c r="G55" s="41"/>
      <c r="H55" s="41"/>
      <c r="I55" s="37" t="s">
        <v>37</v>
      </c>
      <c r="J55" s="303" t="str">
        <f>E23</f>
        <v>PROJEKTSTUDIO EUCZ, s.r.o.</v>
      </c>
      <c r="K55" s="44"/>
    </row>
    <row r="56" spans="2:47" s="1" customFormat="1" ht="14.4" customHeight="1">
      <c r="B56" s="40"/>
      <c r="C56" s="37" t="s">
        <v>35</v>
      </c>
      <c r="D56" s="41"/>
      <c r="E56" s="41"/>
      <c r="F56" s="35" t="str">
        <f>IF(E20="","",E20)</f>
        <v>Na základě výběrového řízení</v>
      </c>
      <c r="G56" s="41"/>
      <c r="H56" s="41"/>
      <c r="I56" s="41"/>
      <c r="J56" s="338"/>
      <c r="K56" s="44"/>
    </row>
    <row r="57" spans="2:47" s="1" customFormat="1" ht="10.35" customHeight="1">
      <c r="B57" s="40"/>
      <c r="C57" s="41"/>
      <c r="D57" s="41"/>
      <c r="E57" s="41"/>
      <c r="F57" s="41"/>
      <c r="G57" s="41"/>
      <c r="H57" s="41"/>
      <c r="I57" s="41"/>
      <c r="J57" s="41"/>
      <c r="K57" s="44"/>
    </row>
    <row r="58" spans="2:47" s="1" customFormat="1" ht="29.25" customHeight="1">
      <c r="B58" s="40"/>
      <c r="C58" s="124" t="s">
        <v>165</v>
      </c>
      <c r="D58" s="117"/>
      <c r="E58" s="117"/>
      <c r="F58" s="117"/>
      <c r="G58" s="117"/>
      <c r="H58" s="117"/>
      <c r="I58" s="117"/>
      <c r="J58" s="125" t="s">
        <v>166</v>
      </c>
      <c r="K58" s="126"/>
    </row>
    <row r="59" spans="2:47" s="1" customFormat="1" ht="10.35" customHeight="1">
      <c r="B59" s="40"/>
      <c r="C59" s="41"/>
      <c r="D59" s="41"/>
      <c r="E59" s="41"/>
      <c r="F59" s="41"/>
      <c r="G59" s="41"/>
      <c r="H59" s="41"/>
      <c r="I59" s="41"/>
      <c r="J59" s="41"/>
      <c r="K59" s="44"/>
    </row>
    <row r="60" spans="2:47" s="1" customFormat="1" ht="29.25" customHeight="1">
      <c r="B60" s="40"/>
      <c r="C60" s="127" t="s">
        <v>167</v>
      </c>
      <c r="D60" s="41"/>
      <c r="E60" s="41"/>
      <c r="F60" s="41"/>
      <c r="G60" s="41"/>
      <c r="H60" s="41"/>
      <c r="I60" s="41"/>
      <c r="J60" s="114">
        <f>J84</f>
        <v>0</v>
      </c>
      <c r="K60" s="44"/>
      <c r="AU60" s="25" t="s">
        <v>168</v>
      </c>
    </row>
    <row r="61" spans="2:47" s="8" customFormat="1" ht="24.9" customHeight="1">
      <c r="B61" s="128"/>
      <c r="C61" s="129"/>
      <c r="D61" s="130" t="s">
        <v>290</v>
      </c>
      <c r="E61" s="131"/>
      <c r="F61" s="131"/>
      <c r="G61" s="131"/>
      <c r="H61" s="131"/>
      <c r="I61" s="131"/>
      <c r="J61" s="132">
        <f>J85</f>
        <v>0</v>
      </c>
      <c r="K61" s="133"/>
    </row>
    <row r="62" spans="2:47" s="9" customFormat="1" ht="19.95" customHeight="1">
      <c r="B62" s="134"/>
      <c r="C62" s="135"/>
      <c r="D62" s="136" t="s">
        <v>1447</v>
      </c>
      <c r="E62" s="137"/>
      <c r="F62" s="137"/>
      <c r="G62" s="137"/>
      <c r="H62" s="137"/>
      <c r="I62" s="137"/>
      <c r="J62" s="138">
        <f>J86</f>
        <v>0</v>
      </c>
      <c r="K62" s="139"/>
    </row>
    <row r="63" spans="2:47" s="1" customFormat="1" ht="21.75" customHeight="1">
      <c r="B63" s="40"/>
      <c r="C63" s="41"/>
      <c r="D63" s="41"/>
      <c r="E63" s="41"/>
      <c r="F63" s="41"/>
      <c r="G63" s="41"/>
      <c r="H63" s="41"/>
      <c r="I63" s="41"/>
      <c r="J63" s="41"/>
      <c r="K63" s="44"/>
    </row>
    <row r="64" spans="2:47" s="1" customFormat="1" ht="6.9" customHeight="1">
      <c r="B64" s="55"/>
      <c r="C64" s="56"/>
      <c r="D64" s="56"/>
      <c r="E64" s="56"/>
      <c r="F64" s="56"/>
      <c r="G64" s="56"/>
      <c r="H64" s="56"/>
      <c r="I64" s="56"/>
      <c r="J64" s="56"/>
      <c r="K64" s="57"/>
    </row>
    <row r="68" spans="2:12" s="1" customFormat="1" ht="6.9" customHeight="1">
      <c r="B68" s="58"/>
      <c r="C68" s="59"/>
      <c r="D68" s="59"/>
      <c r="E68" s="59"/>
      <c r="F68" s="59"/>
      <c r="G68" s="59"/>
      <c r="H68" s="59"/>
      <c r="I68" s="59"/>
      <c r="J68" s="59"/>
      <c r="K68" s="59"/>
      <c r="L68" s="40"/>
    </row>
    <row r="69" spans="2:12" s="1" customFormat="1" ht="36.9" customHeight="1">
      <c r="B69" s="40"/>
      <c r="C69" s="60" t="s">
        <v>176</v>
      </c>
      <c r="L69" s="40"/>
    </row>
    <row r="70" spans="2:12" s="1" customFormat="1" ht="6.9" customHeight="1">
      <c r="B70" s="40"/>
      <c r="L70" s="40"/>
    </row>
    <row r="71" spans="2:12" s="1" customFormat="1" ht="14.4" customHeight="1">
      <c r="B71" s="40"/>
      <c r="C71" s="62" t="s">
        <v>17</v>
      </c>
      <c r="L71" s="40"/>
    </row>
    <row r="72" spans="2:12" s="1" customFormat="1" ht="16.5" customHeight="1">
      <c r="B72" s="40"/>
      <c r="E72" s="339" t="str">
        <f>E7</f>
        <v>ZÁZEMÍ PRO VPP V OSTRAVĚ – PORUBĚ</v>
      </c>
      <c r="F72" s="340"/>
      <c r="G72" s="340"/>
      <c r="H72" s="340"/>
      <c r="L72" s="40"/>
    </row>
    <row r="73" spans="2:12" ht="13.2">
      <c r="B73" s="29"/>
      <c r="C73" s="62" t="s">
        <v>162</v>
      </c>
      <c r="L73" s="29"/>
    </row>
    <row r="74" spans="2:12" s="1" customFormat="1" ht="16.5" customHeight="1">
      <c r="B74" s="40"/>
      <c r="E74" s="339" t="s">
        <v>266</v>
      </c>
      <c r="F74" s="341"/>
      <c r="G74" s="341"/>
      <c r="H74" s="341"/>
      <c r="L74" s="40"/>
    </row>
    <row r="75" spans="2:12" s="1" customFormat="1" ht="14.4" customHeight="1">
      <c r="B75" s="40"/>
      <c r="C75" s="62" t="s">
        <v>267</v>
      </c>
      <c r="L75" s="40"/>
    </row>
    <row r="76" spans="2:12" s="1" customFormat="1" ht="17.25" customHeight="1">
      <c r="B76" s="40"/>
      <c r="E76" s="314" t="str">
        <f>E11</f>
        <v>D.1.3 - Požárně bezpečnostní řešení</v>
      </c>
      <c r="F76" s="341"/>
      <c r="G76" s="341"/>
      <c r="H76" s="341"/>
      <c r="L76" s="40"/>
    </row>
    <row r="77" spans="2:12" s="1" customFormat="1" ht="6.9" customHeight="1">
      <c r="B77" s="40"/>
      <c r="L77" s="40"/>
    </row>
    <row r="78" spans="2:12" s="1" customFormat="1" ht="18" customHeight="1">
      <c r="B78" s="40"/>
      <c r="C78" s="62" t="s">
        <v>23</v>
      </c>
      <c r="F78" s="140" t="str">
        <f>F14</f>
        <v>Ostrava</v>
      </c>
      <c r="I78" s="62" t="s">
        <v>25</v>
      </c>
      <c r="J78" s="66" t="str">
        <f>IF(J14="","",J14)</f>
        <v>24. 2. 2018</v>
      </c>
      <c r="L78" s="40"/>
    </row>
    <row r="79" spans="2:12" s="1" customFormat="1" ht="6.9" customHeight="1">
      <c r="B79" s="40"/>
      <c r="L79" s="40"/>
    </row>
    <row r="80" spans="2:12" s="1" customFormat="1" ht="13.2">
      <c r="B80" s="40"/>
      <c r="C80" s="62" t="s">
        <v>31</v>
      </c>
      <c r="F80" s="140" t="str">
        <f>E17</f>
        <v>SMO MO Poruba</v>
      </c>
      <c r="I80" s="62" t="s">
        <v>37</v>
      </c>
      <c r="J80" s="140" t="str">
        <f>E23</f>
        <v>PROJEKTSTUDIO EUCZ, s.r.o.</v>
      </c>
      <c r="L80" s="40"/>
    </row>
    <row r="81" spans="2:65" s="1" customFormat="1" ht="14.4" customHeight="1">
      <c r="B81" s="40"/>
      <c r="C81" s="62" t="s">
        <v>35</v>
      </c>
      <c r="F81" s="140" t="str">
        <f>IF(E20="","",E20)</f>
        <v>Na základě výběrového řízení</v>
      </c>
      <c r="L81" s="40"/>
    </row>
    <row r="82" spans="2:65" s="1" customFormat="1" ht="10.35" customHeight="1">
      <c r="B82" s="40"/>
      <c r="L82" s="40"/>
    </row>
    <row r="83" spans="2:65" s="10" customFormat="1" ht="29.25" customHeight="1">
      <c r="B83" s="141"/>
      <c r="C83" s="142" t="s">
        <v>177</v>
      </c>
      <c r="D83" s="143" t="s">
        <v>61</v>
      </c>
      <c r="E83" s="143" t="s">
        <v>57</v>
      </c>
      <c r="F83" s="143" t="s">
        <v>178</v>
      </c>
      <c r="G83" s="143" t="s">
        <v>179</v>
      </c>
      <c r="H83" s="143" t="s">
        <v>180</v>
      </c>
      <c r="I83" s="143" t="s">
        <v>181</v>
      </c>
      <c r="J83" s="143" t="s">
        <v>166</v>
      </c>
      <c r="K83" s="144" t="s">
        <v>182</v>
      </c>
      <c r="L83" s="141"/>
      <c r="M83" s="72" t="s">
        <v>183</v>
      </c>
      <c r="N83" s="73" t="s">
        <v>46</v>
      </c>
      <c r="O83" s="73" t="s">
        <v>184</v>
      </c>
      <c r="P83" s="73" t="s">
        <v>185</v>
      </c>
      <c r="Q83" s="73" t="s">
        <v>186</v>
      </c>
      <c r="R83" s="73" t="s">
        <v>187</v>
      </c>
      <c r="S83" s="73" t="s">
        <v>188</v>
      </c>
      <c r="T83" s="74" t="s">
        <v>189</v>
      </c>
    </row>
    <row r="84" spans="2:65" s="1" customFormat="1" ht="29.25" customHeight="1">
      <c r="B84" s="40"/>
      <c r="C84" s="76" t="s">
        <v>167</v>
      </c>
      <c r="J84" s="145">
        <f>BK84</f>
        <v>0</v>
      </c>
      <c r="L84" s="40"/>
      <c r="M84" s="75"/>
      <c r="N84" s="67"/>
      <c r="O84" s="67"/>
      <c r="P84" s="146">
        <f>P85</f>
        <v>0</v>
      </c>
      <c r="Q84" s="67"/>
      <c r="R84" s="146">
        <f>R85</f>
        <v>0</v>
      </c>
      <c r="S84" s="67"/>
      <c r="T84" s="147">
        <f>T85</f>
        <v>0</v>
      </c>
      <c r="AT84" s="25" t="s">
        <v>75</v>
      </c>
      <c r="AU84" s="25" t="s">
        <v>168</v>
      </c>
      <c r="BK84" s="148">
        <f>BK85</f>
        <v>0</v>
      </c>
    </row>
    <row r="85" spans="2:65" s="11" customFormat="1" ht="37.35" customHeight="1">
      <c r="B85" s="149"/>
      <c r="D85" s="150" t="s">
        <v>75</v>
      </c>
      <c r="E85" s="151" t="s">
        <v>1430</v>
      </c>
      <c r="F85" s="151" t="s">
        <v>1430</v>
      </c>
      <c r="J85" s="152">
        <f>BK85</f>
        <v>0</v>
      </c>
      <c r="L85" s="149"/>
      <c r="M85" s="153"/>
      <c r="N85" s="154"/>
      <c r="O85" s="154"/>
      <c r="P85" s="155">
        <f>P86</f>
        <v>0</v>
      </c>
      <c r="Q85" s="154"/>
      <c r="R85" s="155">
        <f>R86</f>
        <v>0</v>
      </c>
      <c r="S85" s="154"/>
      <c r="T85" s="156">
        <f>T86</f>
        <v>0</v>
      </c>
      <c r="AR85" s="150" t="s">
        <v>211</v>
      </c>
      <c r="AT85" s="157" t="s">
        <v>75</v>
      </c>
      <c r="AU85" s="157" t="s">
        <v>76</v>
      </c>
      <c r="AY85" s="150" t="s">
        <v>192</v>
      </c>
      <c r="BK85" s="158">
        <f>BK86</f>
        <v>0</v>
      </c>
    </row>
    <row r="86" spans="2:65" s="11" customFormat="1" ht="19.95" customHeight="1">
      <c r="B86" s="149"/>
      <c r="D86" s="150" t="s">
        <v>75</v>
      </c>
      <c r="E86" s="159" t="s">
        <v>1448</v>
      </c>
      <c r="F86" s="159" t="s">
        <v>1449</v>
      </c>
      <c r="J86" s="160">
        <f>BK86</f>
        <v>0</v>
      </c>
      <c r="L86" s="149"/>
      <c r="M86" s="153"/>
      <c r="N86" s="154"/>
      <c r="O86" s="154"/>
      <c r="P86" s="155">
        <f>SUM(P87:P104)</f>
        <v>0</v>
      </c>
      <c r="Q86" s="154"/>
      <c r="R86" s="155">
        <f>SUM(R87:R104)</f>
        <v>0</v>
      </c>
      <c r="S86" s="154"/>
      <c r="T86" s="156">
        <f>SUM(T87:T104)</f>
        <v>0</v>
      </c>
      <c r="AR86" s="150" t="s">
        <v>211</v>
      </c>
      <c r="AT86" s="157" t="s">
        <v>75</v>
      </c>
      <c r="AU86" s="157" t="s">
        <v>83</v>
      </c>
      <c r="AY86" s="150" t="s">
        <v>192</v>
      </c>
      <c r="BK86" s="158">
        <f>SUM(BK87:BK104)</f>
        <v>0</v>
      </c>
    </row>
    <row r="87" spans="2:65" s="1" customFormat="1" ht="25.5" customHeight="1">
      <c r="B87" s="161"/>
      <c r="C87" s="162" t="s">
        <v>83</v>
      </c>
      <c r="D87" s="162" t="s">
        <v>195</v>
      </c>
      <c r="E87" s="163" t="s">
        <v>1450</v>
      </c>
      <c r="F87" s="164" t="s">
        <v>1451</v>
      </c>
      <c r="G87" s="165" t="s">
        <v>1008</v>
      </c>
      <c r="H87" s="166">
        <v>8</v>
      </c>
      <c r="I87" s="167"/>
      <c r="J87" s="167">
        <f>ROUND(I87*H87,2)</f>
        <v>0</v>
      </c>
      <c r="K87" s="164" t="s">
        <v>485</v>
      </c>
      <c r="L87" s="40"/>
      <c r="M87" s="168" t="s">
        <v>5</v>
      </c>
      <c r="N87" s="169" t="s">
        <v>47</v>
      </c>
      <c r="O87" s="170">
        <v>0</v>
      </c>
      <c r="P87" s="170">
        <f>O87*H87</f>
        <v>0</v>
      </c>
      <c r="Q87" s="170">
        <v>0</v>
      </c>
      <c r="R87" s="170">
        <f>Q87*H87</f>
        <v>0</v>
      </c>
      <c r="S87" s="170">
        <v>0</v>
      </c>
      <c r="T87" s="171">
        <f>S87*H87</f>
        <v>0</v>
      </c>
      <c r="AR87" s="25" t="s">
        <v>211</v>
      </c>
      <c r="AT87" s="25" t="s">
        <v>195</v>
      </c>
      <c r="AU87" s="25" t="s">
        <v>85</v>
      </c>
      <c r="AY87" s="25" t="s">
        <v>192</v>
      </c>
      <c r="BE87" s="172">
        <f>IF(N87="základní",J87,0)</f>
        <v>0</v>
      </c>
      <c r="BF87" s="172">
        <f>IF(N87="snížená",J87,0)</f>
        <v>0</v>
      </c>
      <c r="BG87" s="172">
        <f>IF(N87="zákl. přenesená",J87,0)</f>
        <v>0</v>
      </c>
      <c r="BH87" s="172">
        <f>IF(N87="sníž. přenesená",J87,0)</f>
        <v>0</v>
      </c>
      <c r="BI87" s="172">
        <f>IF(N87="nulová",J87,0)</f>
        <v>0</v>
      </c>
      <c r="BJ87" s="25" t="s">
        <v>83</v>
      </c>
      <c r="BK87" s="172">
        <f>ROUND(I87*H87,2)</f>
        <v>0</v>
      </c>
      <c r="BL87" s="25" t="s">
        <v>211</v>
      </c>
      <c r="BM87" s="25" t="s">
        <v>1452</v>
      </c>
    </row>
    <row r="88" spans="2:65" s="1" customFormat="1" ht="108">
      <c r="B88" s="40"/>
      <c r="D88" s="173" t="s">
        <v>202</v>
      </c>
      <c r="F88" s="174" t="s">
        <v>1453</v>
      </c>
      <c r="L88" s="40"/>
      <c r="M88" s="175"/>
      <c r="N88" s="41"/>
      <c r="O88" s="41"/>
      <c r="P88" s="41"/>
      <c r="Q88" s="41"/>
      <c r="R88" s="41"/>
      <c r="S88" s="41"/>
      <c r="T88" s="69"/>
      <c r="AT88" s="25" t="s">
        <v>202</v>
      </c>
      <c r="AU88" s="25" t="s">
        <v>85</v>
      </c>
    </row>
    <row r="89" spans="2:65" s="14" customFormat="1" ht="24">
      <c r="B89" s="193"/>
      <c r="D89" s="173" t="s">
        <v>299</v>
      </c>
      <c r="E89" s="194" t="s">
        <v>5</v>
      </c>
      <c r="F89" s="195" t="s">
        <v>1454</v>
      </c>
      <c r="H89" s="194" t="s">
        <v>5</v>
      </c>
      <c r="L89" s="193"/>
      <c r="M89" s="196"/>
      <c r="N89" s="197"/>
      <c r="O89" s="197"/>
      <c r="P89" s="197"/>
      <c r="Q89" s="197"/>
      <c r="R89" s="197"/>
      <c r="S89" s="197"/>
      <c r="T89" s="198"/>
      <c r="AT89" s="194" t="s">
        <v>299</v>
      </c>
      <c r="AU89" s="194" t="s">
        <v>85</v>
      </c>
      <c r="AV89" s="14" t="s">
        <v>83</v>
      </c>
      <c r="AW89" s="14" t="s">
        <v>39</v>
      </c>
      <c r="AX89" s="14" t="s">
        <v>76</v>
      </c>
      <c r="AY89" s="194" t="s">
        <v>192</v>
      </c>
    </row>
    <row r="90" spans="2:65" s="12" customFormat="1">
      <c r="B90" s="179"/>
      <c r="D90" s="173" t="s">
        <v>299</v>
      </c>
      <c r="E90" s="180" t="s">
        <v>5</v>
      </c>
      <c r="F90" s="181" t="s">
        <v>1455</v>
      </c>
      <c r="H90" s="182">
        <v>8</v>
      </c>
      <c r="L90" s="179"/>
      <c r="M90" s="183"/>
      <c r="N90" s="184"/>
      <c r="O90" s="184"/>
      <c r="P90" s="184"/>
      <c r="Q90" s="184"/>
      <c r="R90" s="184"/>
      <c r="S90" s="184"/>
      <c r="T90" s="185"/>
      <c r="AT90" s="180" t="s">
        <v>299</v>
      </c>
      <c r="AU90" s="180" t="s">
        <v>85</v>
      </c>
      <c r="AV90" s="12" t="s">
        <v>85</v>
      </c>
      <c r="AW90" s="12" t="s">
        <v>39</v>
      </c>
      <c r="AX90" s="12" t="s">
        <v>76</v>
      </c>
      <c r="AY90" s="180" t="s">
        <v>192</v>
      </c>
    </row>
    <row r="91" spans="2:65" s="13" customFormat="1">
      <c r="B91" s="186"/>
      <c r="D91" s="173" t="s">
        <v>299</v>
      </c>
      <c r="E91" s="187" t="s">
        <v>5</v>
      </c>
      <c r="F91" s="188" t="s">
        <v>301</v>
      </c>
      <c r="H91" s="189">
        <v>8</v>
      </c>
      <c r="L91" s="186"/>
      <c r="M91" s="190"/>
      <c r="N91" s="191"/>
      <c r="O91" s="191"/>
      <c r="P91" s="191"/>
      <c r="Q91" s="191"/>
      <c r="R91" s="191"/>
      <c r="S91" s="191"/>
      <c r="T91" s="192"/>
      <c r="AT91" s="187" t="s">
        <v>299</v>
      </c>
      <c r="AU91" s="187" t="s">
        <v>85</v>
      </c>
      <c r="AV91" s="13" t="s">
        <v>211</v>
      </c>
      <c r="AW91" s="13" t="s">
        <v>39</v>
      </c>
      <c r="AX91" s="13" t="s">
        <v>83</v>
      </c>
      <c r="AY91" s="187" t="s">
        <v>192</v>
      </c>
    </row>
    <row r="92" spans="2:65" s="1" customFormat="1" ht="16.5" customHeight="1">
      <c r="B92" s="161"/>
      <c r="C92" s="162" t="s">
        <v>85</v>
      </c>
      <c r="D92" s="162" t="s">
        <v>195</v>
      </c>
      <c r="E92" s="163" t="s">
        <v>1456</v>
      </c>
      <c r="F92" s="164" t="s">
        <v>1457</v>
      </c>
      <c r="G92" s="165" t="s">
        <v>1008</v>
      </c>
      <c r="H92" s="166">
        <v>1</v>
      </c>
      <c r="I92" s="167"/>
      <c r="J92" s="167">
        <f>ROUND(I92*H92,2)</f>
        <v>0</v>
      </c>
      <c r="K92" s="164" t="s">
        <v>485</v>
      </c>
      <c r="L92" s="40"/>
      <c r="M92" s="168" t="s">
        <v>5</v>
      </c>
      <c r="N92" s="169" t="s">
        <v>47</v>
      </c>
      <c r="O92" s="170">
        <v>0</v>
      </c>
      <c r="P92" s="170">
        <f>O92*H92</f>
        <v>0</v>
      </c>
      <c r="Q92" s="170">
        <v>0</v>
      </c>
      <c r="R92" s="170">
        <f>Q92*H92</f>
        <v>0</v>
      </c>
      <c r="S92" s="170">
        <v>0</v>
      </c>
      <c r="T92" s="171">
        <f>S92*H92</f>
        <v>0</v>
      </c>
      <c r="AR92" s="25" t="s">
        <v>211</v>
      </c>
      <c r="AT92" s="25" t="s">
        <v>195</v>
      </c>
      <c r="AU92" s="25" t="s">
        <v>85</v>
      </c>
      <c r="AY92" s="25" t="s">
        <v>192</v>
      </c>
      <c r="BE92" s="172">
        <f>IF(N92="základní",J92,0)</f>
        <v>0</v>
      </c>
      <c r="BF92" s="172">
        <f>IF(N92="snížená",J92,0)</f>
        <v>0</v>
      </c>
      <c r="BG92" s="172">
        <f>IF(N92="zákl. přenesená",J92,0)</f>
        <v>0</v>
      </c>
      <c r="BH92" s="172">
        <f>IF(N92="sníž. přenesená",J92,0)</f>
        <v>0</v>
      </c>
      <c r="BI92" s="172">
        <f>IF(N92="nulová",J92,0)</f>
        <v>0</v>
      </c>
      <c r="BJ92" s="25" t="s">
        <v>83</v>
      </c>
      <c r="BK92" s="172">
        <f>ROUND(I92*H92,2)</f>
        <v>0</v>
      </c>
      <c r="BL92" s="25" t="s">
        <v>211</v>
      </c>
      <c r="BM92" s="25" t="s">
        <v>1458</v>
      </c>
    </row>
    <row r="93" spans="2:65" s="1" customFormat="1" ht="132">
      <c r="B93" s="40"/>
      <c r="D93" s="173" t="s">
        <v>202</v>
      </c>
      <c r="F93" s="174" t="s">
        <v>1459</v>
      </c>
      <c r="L93" s="40"/>
      <c r="M93" s="175"/>
      <c r="N93" s="41"/>
      <c r="O93" s="41"/>
      <c r="P93" s="41"/>
      <c r="Q93" s="41"/>
      <c r="R93" s="41"/>
      <c r="S93" s="41"/>
      <c r="T93" s="69"/>
      <c r="AT93" s="25" t="s">
        <v>202</v>
      </c>
      <c r="AU93" s="25" t="s">
        <v>85</v>
      </c>
    </row>
    <row r="94" spans="2:65" s="14" customFormat="1" ht="24">
      <c r="B94" s="193"/>
      <c r="D94" s="173" t="s">
        <v>299</v>
      </c>
      <c r="E94" s="194" t="s">
        <v>5</v>
      </c>
      <c r="F94" s="195" t="s">
        <v>1460</v>
      </c>
      <c r="H94" s="194" t="s">
        <v>5</v>
      </c>
      <c r="L94" s="193"/>
      <c r="M94" s="196"/>
      <c r="N94" s="197"/>
      <c r="O94" s="197"/>
      <c r="P94" s="197"/>
      <c r="Q94" s="197"/>
      <c r="R94" s="197"/>
      <c r="S94" s="197"/>
      <c r="T94" s="198"/>
      <c r="AT94" s="194" t="s">
        <v>299</v>
      </c>
      <c r="AU94" s="194" t="s">
        <v>85</v>
      </c>
      <c r="AV94" s="14" t="s">
        <v>83</v>
      </c>
      <c r="AW94" s="14" t="s">
        <v>39</v>
      </c>
      <c r="AX94" s="14" t="s">
        <v>76</v>
      </c>
      <c r="AY94" s="194" t="s">
        <v>192</v>
      </c>
    </row>
    <row r="95" spans="2:65" s="14" customFormat="1">
      <c r="B95" s="193"/>
      <c r="D95" s="173" t="s">
        <v>299</v>
      </c>
      <c r="E95" s="194" t="s">
        <v>5</v>
      </c>
      <c r="F95" s="195" t="s">
        <v>1461</v>
      </c>
      <c r="H95" s="194" t="s">
        <v>5</v>
      </c>
      <c r="L95" s="193"/>
      <c r="M95" s="196"/>
      <c r="N95" s="197"/>
      <c r="O95" s="197"/>
      <c r="P95" s="197"/>
      <c r="Q95" s="197"/>
      <c r="R95" s="197"/>
      <c r="S95" s="197"/>
      <c r="T95" s="198"/>
      <c r="AT95" s="194" t="s">
        <v>299</v>
      </c>
      <c r="AU95" s="194" t="s">
        <v>85</v>
      </c>
      <c r="AV95" s="14" t="s">
        <v>83</v>
      </c>
      <c r="AW95" s="14" t="s">
        <v>39</v>
      </c>
      <c r="AX95" s="14" t="s">
        <v>76</v>
      </c>
      <c r="AY95" s="194" t="s">
        <v>192</v>
      </c>
    </row>
    <row r="96" spans="2:65" s="14" customFormat="1">
      <c r="B96" s="193"/>
      <c r="D96" s="173" t="s">
        <v>299</v>
      </c>
      <c r="E96" s="194" t="s">
        <v>5</v>
      </c>
      <c r="F96" s="195" t="s">
        <v>1462</v>
      </c>
      <c r="H96" s="194" t="s">
        <v>5</v>
      </c>
      <c r="L96" s="193"/>
      <c r="M96" s="196"/>
      <c r="N96" s="197"/>
      <c r="O96" s="197"/>
      <c r="P96" s="197"/>
      <c r="Q96" s="197"/>
      <c r="R96" s="197"/>
      <c r="S96" s="197"/>
      <c r="T96" s="198"/>
      <c r="AT96" s="194" t="s">
        <v>299</v>
      </c>
      <c r="AU96" s="194" t="s">
        <v>85</v>
      </c>
      <c r="AV96" s="14" t="s">
        <v>83</v>
      </c>
      <c r="AW96" s="14" t="s">
        <v>39</v>
      </c>
      <c r="AX96" s="14" t="s">
        <v>76</v>
      </c>
      <c r="AY96" s="194" t="s">
        <v>192</v>
      </c>
    </row>
    <row r="97" spans="2:65" s="14" customFormat="1">
      <c r="B97" s="193"/>
      <c r="D97" s="173" t="s">
        <v>299</v>
      </c>
      <c r="E97" s="194" t="s">
        <v>5</v>
      </c>
      <c r="F97" s="195" t="s">
        <v>1463</v>
      </c>
      <c r="H97" s="194" t="s">
        <v>5</v>
      </c>
      <c r="L97" s="193"/>
      <c r="M97" s="196"/>
      <c r="N97" s="197"/>
      <c r="O97" s="197"/>
      <c r="P97" s="197"/>
      <c r="Q97" s="197"/>
      <c r="R97" s="197"/>
      <c r="S97" s="197"/>
      <c r="T97" s="198"/>
      <c r="AT97" s="194" t="s">
        <v>299</v>
      </c>
      <c r="AU97" s="194" t="s">
        <v>85</v>
      </c>
      <c r="AV97" s="14" t="s">
        <v>83</v>
      </c>
      <c r="AW97" s="14" t="s">
        <v>39</v>
      </c>
      <c r="AX97" s="14" t="s">
        <v>76</v>
      </c>
      <c r="AY97" s="194" t="s">
        <v>192</v>
      </c>
    </row>
    <row r="98" spans="2:65" s="14" customFormat="1">
      <c r="B98" s="193"/>
      <c r="D98" s="173" t="s">
        <v>299</v>
      </c>
      <c r="E98" s="194" t="s">
        <v>5</v>
      </c>
      <c r="F98" s="195" t="s">
        <v>1464</v>
      </c>
      <c r="H98" s="194" t="s">
        <v>5</v>
      </c>
      <c r="L98" s="193"/>
      <c r="M98" s="196"/>
      <c r="N98" s="197"/>
      <c r="O98" s="197"/>
      <c r="P98" s="197"/>
      <c r="Q98" s="197"/>
      <c r="R98" s="197"/>
      <c r="S98" s="197"/>
      <c r="T98" s="198"/>
      <c r="AT98" s="194" t="s">
        <v>299</v>
      </c>
      <c r="AU98" s="194" t="s">
        <v>85</v>
      </c>
      <c r="AV98" s="14" t="s">
        <v>83</v>
      </c>
      <c r="AW98" s="14" t="s">
        <v>39</v>
      </c>
      <c r="AX98" s="14" t="s">
        <v>76</v>
      </c>
      <c r="AY98" s="194" t="s">
        <v>192</v>
      </c>
    </row>
    <row r="99" spans="2:65" s="12" customFormat="1">
      <c r="B99" s="179"/>
      <c r="D99" s="173" t="s">
        <v>299</v>
      </c>
      <c r="E99" s="180" t="s">
        <v>5</v>
      </c>
      <c r="F99" s="181" t="s">
        <v>1465</v>
      </c>
      <c r="H99" s="182">
        <v>1</v>
      </c>
      <c r="L99" s="179"/>
      <c r="M99" s="183"/>
      <c r="N99" s="184"/>
      <c r="O99" s="184"/>
      <c r="P99" s="184"/>
      <c r="Q99" s="184"/>
      <c r="R99" s="184"/>
      <c r="S99" s="184"/>
      <c r="T99" s="185"/>
      <c r="AT99" s="180" t="s">
        <v>299</v>
      </c>
      <c r="AU99" s="180" t="s">
        <v>85</v>
      </c>
      <c r="AV99" s="12" t="s">
        <v>85</v>
      </c>
      <c r="AW99" s="12" t="s">
        <v>39</v>
      </c>
      <c r="AX99" s="12" t="s">
        <v>76</v>
      </c>
      <c r="AY99" s="180" t="s">
        <v>192</v>
      </c>
    </row>
    <row r="100" spans="2:65" s="13" customFormat="1">
      <c r="B100" s="186"/>
      <c r="D100" s="173" t="s">
        <v>299</v>
      </c>
      <c r="E100" s="187" t="s">
        <v>5</v>
      </c>
      <c r="F100" s="188" t="s">
        <v>301</v>
      </c>
      <c r="H100" s="189">
        <v>1</v>
      </c>
      <c r="L100" s="186"/>
      <c r="M100" s="190"/>
      <c r="N100" s="191"/>
      <c r="O100" s="191"/>
      <c r="P100" s="191"/>
      <c r="Q100" s="191"/>
      <c r="R100" s="191"/>
      <c r="S100" s="191"/>
      <c r="T100" s="192"/>
      <c r="AT100" s="187" t="s">
        <v>299</v>
      </c>
      <c r="AU100" s="187" t="s">
        <v>85</v>
      </c>
      <c r="AV100" s="13" t="s">
        <v>211</v>
      </c>
      <c r="AW100" s="13" t="s">
        <v>39</v>
      </c>
      <c r="AX100" s="13" t="s">
        <v>83</v>
      </c>
      <c r="AY100" s="187" t="s">
        <v>192</v>
      </c>
    </row>
    <row r="101" spans="2:65" s="1" customFormat="1" ht="16.5" customHeight="1">
      <c r="B101" s="161"/>
      <c r="C101" s="162" t="s">
        <v>102</v>
      </c>
      <c r="D101" s="162" t="s">
        <v>195</v>
      </c>
      <c r="E101" s="163" t="s">
        <v>1466</v>
      </c>
      <c r="F101" s="164" t="s">
        <v>1467</v>
      </c>
      <c r="G101" s="165" t="s">
        <v>1008</v>
      </c>
      <c r="H101" s="166">
        <v>1</v>
      </c>
      <c r="I101" s="167"/>
      <c r="J101" s="167">
        <f>ROUND(I101*H101,2)</f>
        <v>0</v>
      </c>
      <c r="K101" s="164" t="s">
        <v>485</v>
      </c>
      <c r="L101" s="40"/>
      <c r="M101" s="168" t="s">
        <v>5</v>
      </c>
      <c r="N101" s="169" t="s">
        <v>47</v>
      </c>
      <c r="O101" s="170">
        <v>0</v>
      </c>
      <c r="P101" s="170">
        <f>O101*H101</f>
        <v>0</v>
      </c>
      <c r="Q101" s="170">
        <v>0</v>
      </c>
      <c r="R101" s="170">
        <f>Q101*H101</f>
        <v>0</v>
      </c>
      <c r="S101" s="170">
        <v>0</v>
      </c>
      <c r="T101" s="171">
        <f>S101*H101</f>
        <v>0</v>
      </c>
      <c r="AR101" s="25" t="s">
        <v>211</v>
      </c>
      <c r="AT101" s="25" t="s">
        <v>195</v>
      </c>
      <c r="AU101" s="25" t="s">
        <v>85</v>
      </c>
      <c r="AY101" s="25" t="s">
        <v>192</v>
      </c>
      <c r="BE101" s="172">
        <f>IF(N101="základní",J101,0)</f>
        <v>0</v>
      </c>
      <c r="BF101" s="172">
        <f>IF(N101="snížená",J101,0)</f>
        <v>0</v>
      </c>
      <c r="BG101" s="172">
        <f>IF(N101="zákl. přenesená",J101,0)</f>
        <v>0</v>
      </c>
      <c r="BH101" s="172">
        <f>IF(N101="sníž. přenesená",J101,0)</f>
        <v>0</v>
      </c>
      <c r="BI101" s="172">
        <f>IF(N101="nulová",J101,0)</f>
        <v>0</v>
      </c>
      <c r="BJ101" s="25" t="s">
        <v>83</v>
      </c>
      <c r="BK101" s="172">
        <f>ROUND(I101*H101,2)</f>
        <v>0</v>
      </c>
      <c r="BL101" s="25" t="s">
        <v>211</v>
      </c>
      <c r="BM101" s="25" t="s">
        <v>1468</v>
      </c>
    </row>
    <row r="102" spans="2:65" s="14" customFormat="1" ht="24">
      <c r="B102" s="193"/>
      <c r="D102" s="173" t="s">
        <v>299</v>
      </c>
      <c r="E102" s="194" t="s">
        <v>5</v>
      </c>
      <c r="F102" s="195" t="s">
        <v>1460</v>
      </c>
      <c r="H102" s="194" t="s">
        <v>5</v>
      </c>
      <c r="L102" s="193"/>
      <c r="M102" s="196"/>
      <c r="N102" s="197"/>
      <c r="O102" s="197"/>
      <c r="P102" s="197"/>
      <c r="Q102" s="197"/>
      <c r="R102" s="197"/>
      <c r="S102" s="197"/>
      <c r="T102" s="198"/>
      <c r="AT102" s="194" t="s">
        <v>299</v>
      </c>
      <c r="AU102" s="194" t="s">
        <v>85</v>
      </c>
      <c r="AV102" s="14" t="s">
        <v>83</v>
      </c>
      <c r="AW102" s="14" t="s">
        <v>39</v>
      </c>
      <c r="AX102" s="14" t="s">
        <v>76</v>
      </c>
      <c r="AY102" s="194" t="s">
        <v>192</v>
      </c>
    </row>
    <row r="103" spans="2:65" s="12" customFormat="1">
      <c r="B103" s="179"/>
      <c r="D103" s="173" t="s">
        <v>299</v>
      </c>
      <c r="E103" s="180" t="s">
        <v>5</v>
      </c>
      <c r="F103" s="181" t="s">
        <v>1465</v>
      </c>
      <c r="H103" s="182">
        <v>1</v>
      </c>
      <c r="L103" s="179"/>
      <c r="M103" s="183"/>
      <c r="N103" s="184"/>
      <c r="O103" s="184"/>
      <c r="P103" s="184"/>
      <c r="Q103" s="184"/>
      <c r="R103" s="184"/>
      <c r="S103" s="184"/>
      <c r="T103" s="185"/>
      <c r="AT103" s="180" t="s">
        <v>299</v>
      </c>
      <c r="AU103" s="180" t="s">
        <v>85</v>
      </c>
      <c r="AV103" s="12" t="s">
        <v>85</v>
      </c>
      <c r="AW103" s="12" t="s">
        <v>39</v>
      </c>
      <c r="AX103" s="12" t="s">
        <v>76</v>
      </c>
      <c r="AY103" s="180" t="s">
        <v>192</v>
      </c>
    </row>
    <row r="104" spans="2:65" s="13" customFormat="1">
      <c r="B104" s="186"/>
      <c r="D104" s="173" t="s">
        <v>299</v>
      </c>
      <c r="E104" s="187" t="s">
        <v>5</v>
      </c>
      <c r="F104" s="188" t="s">
        <v>301</v>
      </c>
      <c r="H104" s="189">
        <v>1</v>
      </c>
      <c r="L104" s="186"/>
      <c r="M104" s="215"/>
      <c r="N104" s="216"/>
      <c r="O104" s="216"/>
      <c r="P104" s="216"/>
      <c r="Q104" s="216"/>
      <c r="R104" s="216"/>
      <c r="S104" s="216"/>
      <c r="T104" s="217"/>
      <c r="AT104" s="187" t="s">
        <v>299</v>
      </c>
      <c r="AU104" s="187" t="s">
        <v>85</v>
      </c>
      <c r="AV104" s="13" t="s">
        <v>211</v>
      </c>
      <c r="AW104" s="13" t="s">
        <v>39</v>
      </c>
      <c r="AX104" s="13" t="s">
        <v>83</v>
      </c>
      <c r="AY104" s="187" t="s">
        <v>192</v>
      </c>
    </row>
    <row r="105" spans="2:65" s="1" customFormat="1" ht="6.9" customHeight="1">
      <c r="B105" s="55"/>
      <c r="C105" s="56"/>
      <c r="D105" s="56"/>
      <c r="E105" s="56"/>
      <c r="F105" s="56"/>
      <c r="G105" s="56"/>
      <c r="H105" s="56"/>
      <c r="I105" s="56"/>
      <c r="J105" s="56"/>
      <c r="K105" s="56"/>
      <c r="L105" s="40"/>
    </row>
  </sheetData>
  <autoFilter ref="C83:K104"/>
  <mergeCells count="13">
    <mergeCell ref="E76:H76"/>
    <mergeCell ref="G1:H1"/>
    <mergeCell ref="L2:V2"/>
    <mergeCell ref="E49:H49"/>
    <mergeCell ref="E51:H51"/>
    <mergeCell ref="J55:J56"/>
    <mergeCell ref="E72:H72"/>
    <mergeCell ref="E74:H74"/>
    <mergeCell ref="E7:H7"/>
    <mergeCell ref="E9:H9"/>
    <mergeCell ref="E11:H11"/>
    <mergeCell ref="E26:H26"/>
    <mergeCell ref="E47:H47"/>
  </mergeCells>
  <hyperlinks>
    <hyperlink ref="F1:G1" location="C2" display="1) Krycí list soupisu"/>
    <hyperlink ref="G1:H1" location="C58" display="2) Rekapitulace"/>
    <hyperlink ref="J1" location="C83"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2"/>
  <sheetViews>
    <sheetView showGridLines="0" workbookViewId="0">
      <pane ySplit="1" topLeftCell="A75" activePane="bottomLeft" state="frozen"/>
      <selection pane="bottomLeft" activeCell="I91" sqref="I91"/>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103</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ht="13.2">
      <c r="B8" s="29"/>
      <c r="C8" s="30"/>
      <c r="D8" s="37" t="s">
        <v>162</v>
      </c>
      <c r="E8" s="30"/>
      <c r="F8" s="30"/>
      <c r="G8" s="30"/>
      <c r="H8" s="30"/>
      <c r="I8" s="30"/>
      <c r="J8" s="30"/>
      <c r="K8" s="32"/>
    </row>
    <row r="9" spans="1:70" ht="16.5" customHeight="1">
      <c r="B9" s="29"/>
      <c r="C9" s="30"/>
      <c r="D9" s="30"/>
      <c r="E9" s="343" t="s">
        <v>266</v>
      </c>
      <c r="F9" s="301"/>
      <c r="G9" s="301"/>
      <c r="H9" s="301"/>
      <c r="I9" s="30"/>
      <c r="J9" s="30"/>
      <c r="K9" s="32"/>
    </row>
    <row r="10" spans="1:70" ht="13.2">
      <c r="B10" s="29"/>
      <c r="C10" s="30"/>
      <c r="D10" s="37" t="s">
        <v>267</v>
      </c>
      <c r="E10" s="30"/>
      <c r="F10" s="30"/>
      <c r="G10" s="30"/>
      <c r="H10" s="30"/>
      <c r="I10" s="30"/>
      <c r="J10" s="30"/>
      <c r="K10" s="32"/>
    </row>
    <row r="11" spans="1:70" s="1" customFormat="1" ht="16.5" customHeight="1">
      <c r="B11" s="40"/>
      <c r="C11" s="41"/>
      <c r="D11" s="41"/>
      <c r="E11" s="321" t="s">
        <v>1469</v>
      </c>
      <c r="F11" s="346"/>
      <c r="G11" s="346"/>
      <c r="H11" s="346"/>
      <c r="I11" s="41"/>
      <c r="J11" s="41"/>
      <c r="K11" s="44"/>
    </row>
    <row r="12" spans="1:70" s="1" customFormat="1" ht="13.2">
      <c r="B12" s="40"/>
      <c r="C12" s="41"/>
      <c r="D12" s="37" t="s">
        <v>1470</v>
      </c>
      <c r="E12" s="41"/>
      <c r="F12" s="41"/>
      <c r="G12" s="41"/>
      <c r="H12" s="41"/>
      <c r="I12" s="41"/>
      <c r="J12" s="41"/>
      <c r="K12" s="44"/>
    </row>
    <row r="13" spans="1:70" s="1" customFormat="1" ht="36.9" customHeight="1">
      <c r="B13" s="40"/>
      <c r="C13" s="41"/>
      <c r="D13" s="41"/>
      <c r="E13" s="345" t="s">
        <v>1471</v>
      </c>
      <c r="F13" s="346"/>
      <c r="G13" s="346"/>
      <c r="H13" s="346"/>
      <c r="I13" s="41"/>
      <c r="J13" s="41"/>
      <c r="K13" s="44"/>
    </row>
    <row r="14" spans="1:70" s="1" customFormat="1">
      <c r="B14" s="40"/>
      <c r="C14" s="41"/>
      <c r="D14" s="41"/>
      <c r="E14" s="41"/>
      <c r="F14" s="41"/>
      <c r="G14" s="41"/>
      <c r="H14" s="41"/>
      <c r="I14" s="41"/>
      <c r="J14" s="41"/>
      <c r="K14" s="44"/>
    </row>
    <row r="15" spans="1:70" s="1" customFormat="1" ht="14.4" customHeight="1">
      <c r="B15" s="40"/>
      <c r="C15" s="41"/>
      <c r="D15" s="37" t="s">
        <v>19</v>
      </c>
      <c r="E15" s="41"/>
      <c r="F15" s="35" t="s">
        <v>20</v>
      </c>
      <c r="G15" s="41"/>
      <c r="H15" s="41"/>
      <c r="I15" s="37" t="s">
        <v>21</v>
      </c>
      <c r="J15" s="35" t="s">
        <v>5</v>
      </c>
      <c r="K15" s="44"/>
    </row>
    <row r="16" spans="1:70" s="1" customFormat="1" ht="14.4" customHeight="1">
      <c r="B16" s="40"/>
      <c r="C16" s="41"/>
      <c r="D16" s="37" t="s">
        <v>23</v>
      </c>
      <c r="E16" s="41"/>
      <c r="F16" s="35" t="s">
        <v>24</v>
      </c>
      <c r="G16" s="41"/>
      <c r="H16" s="41"/>
      <c r="I16" s="37" t="s">
        <v>25</v>
      </c>
      <c r="J16" s="108" t="str">
        <f>'Rekapitulace stavby'!AN8</f>
        <v>24. 2. 2018</v>
      </c>
      <c r="K16" s="44"/>
    </row>
    <row r="17" spans="2:11" s="1" customFormat="1" ht="10.8" customHeight="1">
      <c r="B17" s="40"/>
      <c r="C17" s="41"/>
      <c r="D17" s="41"/>
      <c r="E17" s="41"/>
      <c r="F17" s="41"/>
      <c r="G17" s="41"/>
      <c r="H17" s="41"/>
      <c r="I17" s="41"/>
      <c r="J17" s="41"/>
      <c r="K17" s="44"/>
    </row>
    <row r="18" spans="2:11" s="1" customFormat="1" ht="14.4" customHeight="1">
      <c r="B18" s="40"/>
      <c r="C18" s="41"/>
      <c r="D18" s="37" t="s">
        <v>31</v>
      </c>
      <c r="E18" s="41"/>
      <c r="F18" s="41"/>
      <c r="G18" s="41"/>
      <c r="H18" s="41"/>
      <c r="I18" s="37" t="s">
        <v>32</v>
      </c>
      <c r="J18" s="35" t="s">
        <v>5</v>
      </c>
      <c r="K18" s="44"/>
    </row>
    <row r="19" spans="2:11" s="1" customFormat="1" ht="18" customHeight="1">
      <c r="B19" s="40"/>
      <c r="C19" s="41"/>
      <c r="D19" s="41"/>
      <c r="E19" s="35" t="s">
        <v>33</v>
      </c>
      <c r="F19" s="41"/>
      <c r="G19" s="41"/>
      <c r="H19" s="41"/>
      <c r="I19" s="37" t="s">
        <v>34</v>
      </c>
      <c r="J19" s="35" t="s">
        <v>5</v>
      </c>
      <c r="K19" s="44"/>
    </row>
    <row r="20" spans="2:11" s="1" customFormat="1" ht="6.9" customHeight="1">
      <c r="B20" s="40"/>
      <c r="C20" s="41"/>
      <c r="D20" s="41"/>
      <c r="E20" s="41"/>
      <c r="F20" s="41"/>
      <c r="G20" s="41"/>
      <c r="H20" s="41"/>
      <c r="I20" s="41"/>
      <c r="J20" s="41"/>
      <c r="K20" s="44"/>
    </row>
    <row r="21" spans="2:11" s="1" customFormat="1" ht="14.4" customHeight="1">
      <c r="B21" s="40"/>
      <c r="C21" s="41"/>
      <c r="D21" s="37" t="s">
        <v>35</v>
      </c>
      <c r="E21" s="41"/>
      <c r="F21" s="41"/>
      <c r="G21" s="41"/>
      <c r="H21" s="41"/>
      <c r="I21" s="37" t="s">
        <v>32</v>
      </c>
      <c r="J21" s="35" t="s">
        <v>5</v>
      </c>
      <c r="K21" s="44"/>
    </row>
    <row r="22" spans="2:11" s="1" customFormat="1" ht="18" customHeight="1">
      <c r="B22" s="40"/>
      <c r="C22" s="41"/>
      <c r="D22" s="41"/>
      <c r="E22" s="35" t="s">
        <v>36</v>
      </c>
      <c r="F22" s="41"/>
      <c r="G22" s="41"/>
      <c r="H22" s="41"/>
      <c r="I22" s="37" t="s">
        <v>34</v>
      </c>
      <c r="J22" s="35" t="s">
        <v>5</v>
      </c>
      <c r="K22" s="44"/>
    </row>
    <row r="23" spans="2:11" s="1" customFormat="1" ht="6.9" customHeight="1">
      <c r="B23" s="40"/>
      <c r="C23" s="41"/>
      <c r="D23" s="41"/>
      <c r="E23" s="41"/>
      <c r="F23" s="41"/>
      <c r="G23" s="41"/>
      <c r="H23" s="41"/>
      <c r="I23" s="41"/>
      <c r="J23" s="41"/>
      <c r="K23" s="44"/>
    </row>
    <row r="24" spans="2:11" s="1" customFormat="1" ht="14.4" customHeight="1">
      <c r="B24" s="40"/>
      <c r="C24" s="41"/>
      <c r="D24" s="37" t="s">
        <v>37</v>
      </c>
      <c r="E24" s="41"/>
      <c r="F24" s="41"/>
      <c r="G24" s="41"/>
      <c r="H24" s="41"/>
      <c r="I24" s="37" t="s">
        <v>32</v>
      </c>
      <c r="J24" s="35" t="s">
        <v>5</v>
      </c>
      <c r="K24" s="44"/>
    </row>
    <row r="25" spans="2:11" s="1" customFormat="1" ht="18" customHeight="1">
      <c r="B25" s="40"/>
      <c r="C25" s="41"/>
      <c r="D25" s="41"/>
      <c r="E25" s="35" t="s">
        <v>38</v>
      </c>
      <c r="F25" s="41"/>
      <c r="G25" s="41"/>
      <c r="H25" s="41"/>
      <c r="I25" s="37" t="s">
        <v>34</v>
      </c>
      <c r="J25" s="35" t="s">
        <v>5</v>
      </c>
      <c r="K25" s="44"/>
    </row>
    <row r="26" spans="2:11" s="1" customFormat="1" ht="6.9" customHeight="1">
      <c r="B26" s="40"/>
      <c r="C26" s="41"/>
      <c r="D26" s="41"/>
      <c r="E26" s="41"/>
      <c r="F26" s="41"/>
      <c r="G26" s="41"/>
      <c r="H26" s="41"/>
      <c r="I26" s="41"/>
      <c r="J26" s="41"/>
      <c r="K26" s="44"/>
    </row>
    <row r="27" spans="2:11" s="1" customFormat="1" ht="14.4" customHeight="1">
      <c r="B27" s="40"/>
      <c r="C27" s="41"/>
      <c r="D27" s="37" t="s">
        <v>40</v>
      </c>
      <c r="E27" s="41"/>
      <c r="F27" s="41"/>
      <c r="G27" s="41"/>
      <c r="H27" s="41"/>
      <c r="I27" s="41"/>
      <c r="J27" s="41"/>
      <c r="K27" s="44"/>
    </row>
    <row r="28" spans="2:11" s="7" customFormat="1" ht="16.5" customHeight="1">
      <c r="B28" s="109"/>
      <c r="C28" s="110"/>
      <c r="D28" s="110"/>
      <c r="E28" s="303" t="s">
        <v>5</v>
      </c>
      <c r="F28" s="303"/>
      <c r="G28" s="303"/>
      <c r="H28" s="303"/>
      <c r="I28" s="110"/>
      <c r="J28" s="110"/>
      <c r="K28" s="111"/>
    </row>
    <row r="29" spans="2:11" s="1" customFormat="1" ht="6.9" customHeight="1">
      <c r="B29" s="40"/>
      <c r="C29" s="41"/>
      <c r="D29" s="41"/>
      <c r="E29" s="41"/>
      <c r="F29" s="41"/>
      <c r="G29" s="41"/>
      <c r="H29" s="41"/>
      <c r="I29" s="41"/>
      <c r="J29" s="41"/>
      <c r="K29" s="44"/>
    </row>
    <row r="30" spans="2:11" s="1" customFormat="1" ht="6.9" customHeight="1">
      <c r="B30" s="40"/>
      <c r="C30" s="41"/>
      <c r="D30" s="67"/>
      <c r="E30" s="67"/>
      <c r="F30" s="67"/>
      <c r="G30" s="67"/>
      <c r="H30" s="67"/>
      <c r="I30" s="67"/>
      <c r="J30" s="67"/>
      <c r="K30" s="112"/>
    </row>
    <row r="31" spans="2:11" s="1" customFormat="1" ht="25.35" customHeight="1">
      <c r="B31" s="40"/>
      <c r="C31" s="41"/>
      <c r="D31" s="113" t="s">
        <v>42</v>
      </c>
      <c r="E31" s="41"/>
      <c r="F31" s="41"/>
      <c r="G31" s="41"/>
      <c r="H31" s="41"/>
      <c r="I31" s="41"/>
      <c r="J31" s="114">
        <f>ROUND(J89,2)</f>
        <v>0</v>
      </c>
      <c r="K31" s="44"/>
    </row>
    <row r="32" spans="2:11" s="1" customFormat="1" ht="6.9" customHeight="1">
      <c r="B32" s="40"/>
      <c r="C32" s="41"/>
      <c r="D32" s="67"/>
      <c r="E32" s="67"/>
      <c r="F32" s="67"/>
      <c r="G32" s="67"/>
      <c r="H32" s="67"/>
      <c r="I32" s="67"/>
      <c r="J32" s="67"/>
      <c r="K32" s="112"/>
    </row>
    <row r="33" spans="2:11" s="1" customFormat="1" ht="14.4" customHeight="1">
      <c r="B33" s="40"/>
      <c r="C33" s="41"/>
      <c r="D33" s="41"/>
      <c r="E33" s="41"/>
      <c r="F33" s="45" t="s">
        <v>44</v>
      </c>
      <c r="G33" s="41"/>
      <c r="H33" s="41"/>
      <c r="I33" s="45" t="s">
        <v>43</v>
      </c>
      <c r="J33" s="45" t="s">
        <v>45</v>
      </c>
      <c r="K33" s="44"/>
    </row>
    <row r="34" spans="2:11" s="1" customFormat="1" ht="14.4" customHeight="1">
      <c r="B34" s="40"/>
      <c r="C34" s="41"/>
      <c r="D34" s="48" t="s">
        <v>46</v>
      </c>
      <c r="E34" s="48" t="s">
        <v>47</v>
      </c>
      <c r="F34" s="115">
        <f>ROUND(SUM(BE89:BE91), 2)</f>
        <v>0</v>
      </c>
      <c r="G34" s="41"/>
      <c r="H34" s="41"/>
      <c r="I34" s="116">
        <v>0.21</v>
      </c>
      <c r="J34" s="115">
        <f>ROUND(ROUND((SUM(BE89:BE91)), 2)*I34, 2)</f>
        <v>0</v>
      </c>
      <c r="K34" s="44"/>
    </row>
    <row r="35" spans="2:11" s="1" customFormat="1" ht="14.4" customHeight="1">
      <c r="B35" s="40"/>
      <c r="C35" s="41"/>
      <c r="D35" s="41"/>
      <c r="E35" s="48" t="s">
        <v>48</v>
      </c>
      <c r="F35" s="115">
        <f>ROUND(SUM(BF89:BF91), 2)</f>
        <v>0</v>
      </c>
      <c r="G35" s="41"/>
      <c r="H35" s="41"/>
      <c r="I35" s="116">
        <v>0.15</v>
      </c>
      <c r="J35" s="115">
        <f>ROUND(ROUND((SUM(BF89:BF91)), 2)*I35, 2)</f>
        <v>0</v>
      </c>
      <c r="K35" s="44"/>
    </row>
    <row r="36" spans="2:11" s="1" customFormat="1" ht="14.4" hidden="1" customHeight="1">
      <c r="B36" s="40"/>
      <c r="C36" s="41"/>
      <c r="D36" s="41"/>
      <c r="E36" s="48" t="s">
        <v>49</v>
      </c>
      <c r="F36" s="115">
        <f>ROUND(SUM(BG89:BG91), 2)</f>
        <v>0</v>
      </c>
      <c r="G36" s="41"/>
      <c r="H36" s="41"/>
      <c r="I36" s="116">
        <v>0.21</v>
      </c>
      <c r="J36" s="115">
        <v>0</v>
      </c>
      <c r="K36" s="44"/>
    </row>
    <row r="37" spans="2:11" s="1" customFormat="1" ht="14.4" hidden="1" customHeight="1">
      <c r="B37" s="40"/>
      <c r="C37" s="41"/>
      <c r="D37" s="41"/>
      <c r="E37" s="48" t="s">
        <v>50</v>
      </c>
      <c r="F37" s="115">
        <f>ROUND(SUM(BH89:BH91), 2)</f>
        <v>0</v>
      </c>
      <c r="G37" s="41"/>
      <c r="H37" s="41"/>
      <c r="I37" s="116">
        <v>0.15</v>
      </c>
      <c r="J37" s="115">
        <v>0</v>
      </c>
      <c r="K37" s="44"/>
    </row>
    <row r="38" spans="2:11" s="1" customFormat="1" ht="14.4" hidden="1" customHeight="1">
      <c r="B38" s="40"/>
      <c r="C38" s="41"/>
      <c r="D38" s="41"/>
      <c r="E38" s="48" t="s">
        <v>51</v>
      </c>
      <c r="F38" s="115">
        <f>ROUND(SUM(BI89:BI91), 2)</f>
        <v>0</v>
      </c>
      <c r="G38" s="41"/>
      <c r="H38" s="41"/>
      <c r="I38" s="116">
        <v>0</v>
      </c>
      <c r="J38" s="115">
        <v>0</v>
      </c>
      <c r="K38" s="44"/>
    </row>
    <row r="39" spans="2:11" s="1" customFormat="1" ht="6.9" customHeight="1">
      <c r="B39" s="40"/>
      <c r="C39" s="41"/>
      <c r="D39" s="41"/>
      <c r="E39" s="41"/>
      <c r="F39" s="41"/>
      <c r="G39" s="41"/>
      <c r="H39" s="41"/>
      <c r="I39" s="41"/>
      <c r="J39" s="41"/>
      <c r="K39" s="44"/>
    </row>
    <row r="40" spans="2:11" s="1" customFormat="1" ht="25.35" customHeight="1">
      <c r="B40" s="40"/>
      <c r="C40" s="117"/>
      <c r="D40" s="118" t="s">
        <v>52</v>
      </c>
      <c r="E40" s="70"/>
      <c r="F40" s="70"/>
      <c r="G40" s="119" t="s">
        <v>53</v>
      </c>
      <c r="H40" s="120" t="s">
        <v>54</v>
      </c>
      <c r="I40" s="70"/>
      <c r="J40" s="121">
        <f>SUM(J31:J38)</f>
        <v>0</v>
      </c>
      <c r="K40" s="122"/>
    </row>
    <row r="41" spans="2:11" s="1" customFormat="1" ht="14.4" customHeight="1">
      <c r="B41" s="55"/>
      <c r="C41" s="56"/>
      <c r="D41" s="56"/>
      <c r="E41" s="56"/>
      <c r="F41" s="56"/>
      <c r="G41" s="56"/>
      <c r="H41" s="56"/>
      <c r="I41" s="56"/>
      <c r="J41" s="56"/>
      <c r="K41" s="57"/>
    </row>
    <row r="45" spans="2:11" s="1" customFormat="1" ht="6.9" customHeight="1">
      <c r="B45" s="58"/>
      <c r="C45" s="59"/>
      <c r="D45" s="59"/>
      <c r="E45" s="59"/>
      <c r="F45" s="59"/>
      <c r="G45" s="59"/>
      <c r="H45" s="59"/>
      <c r="I45" s="59"/>
      <c r="J45" s="59"/>
      <c r="K45" s="123"/>
    </row>
    <row r="46" spans="2:11" s="1" customFormat="1" ht="36.9" customHeight="1">
      <c r="B46" s="40"/>
      <c r="C46" s="31" t="s">
        <v>164</v>
      </c>
      <c r="D46" s="41"/>
      <c r="E46" s="41"/>
      <c r="F46" s="41"/>
      <c r="G46" s="41"/>
      <c r="H46" s="41"/>
      <c r="I46" s="41"/>
      <c r="J46" s="41"/>
      <c r="K46" s="44"/>
    </row>
    <row r="47" spans="2:11" s="1" customFormat="1" ht="6.9" customHeight="1">
      <c r="B47" s="40"/>
      <c r="C47" s="41"/>
      <c r="D47" s="41"/>
      <c r="E47" s="41"/>
      <c r="F47" s="41"/>
      <c r="G47" s="41"/>
      <c r="H47" s="41"/>
      <c r="I47" s="41"/>
      <c r="J47" s="41"/>
      <c r="K47" s="44"/>
    </row>
    <row r="48" spans="2:11" s="1" customFormat="1" ht="14.4" customHeight="1">
      <c r="B48" s="40"/>
      <c r="C48" s="37" t="s">
        <v>17</v>
      </c>
      <c r="D48" s="41"/>
      <c r="E48" s="41"/>
      <c r="F48" s="41"/>
      <c r="G48" s="41"/>
      <c r="H48" s="41"/>
      <c r="I48" s="41"/>
      <c r="J48" s="41"/>
      <c r="K48" s="44"/>
    </row>
    <row r="49" spans="2:47" s="1" customFormat="1" ht="16.5" customHeight="1">
      <c r="B49" s="40"/>
      <c r="C49" s="41"/>
      <c r="D49" s="41"/>
      <c r="E49" s="343" t="str">
        <f>E7</f>
        <v>ZÁZEMÍ PRO VPP V OSTRAVĚ – PORUBĚ</v>
      </c>
      <c r="F49" s="344"/>
      <c r="G49" s="344"/>
      <c r="H49" s="344"/>
      <c r="I49" s="41"/>
      <c r="J49" s="41"/>
      <c r="K49" s="44"/>
    </row>
    <row r="50" spans="2:47" ht="13.2">
      <c r="B50" s="29"/>
      <c r="C50" s="37" t="s">
        <v>162</v>
      </c>
      <c r="D50" s="30"/>
      <c r="E50" s="30"/>
      <c r="F50" s="30"/>
      <c r="G50" s="30"/>
      <c r="H50" s="30"/>
      <c r="I50" s="30"/>
      <c r="J50" s="30"/>
      <c r="K50" s="32"/>
    </row>
    <row r="51" spans="2:47" ht="16.5" customHeight="1">
      <c r="B51" s="29"/>
      <c r="C51" s="30"/>
      <c r="D51" s="30"/>
      <c r="E51" s="343" t="s">
        <v>266</v>
      </c>
      <c r="F51" s="301"/>
      <c r="G51" s="301"/>
      <c r="H51" s="301"/>
      <c r="I51" s="30"/>
      <c r="J51" s="30"/>
      <c r="K51" s="32"/>
    </row>
    <row r="52" spans="2:47" ht="13.2">
      <c r="B52" s="29"/>
      <c r="C52" s="37" t="s">
        <v>267</v>
      </c>
      <c r="D52" s="30"/>
      <c r="E52" s="30"/>
      <c r="F52" s="30"/>
      <c r="G52" s="30"/>
      <c r="H52" s="30"/>
      <c r="I52" s="30"/>
      <c r="J52" s="30"/>
      <c r="K52" s="32"/>
    </row>
    <row r="53" spans="2:47" s="1" customFormat="1" ht="16.5" customHeight="1">
      <c r="B53" s="40"/>
      <c r="C53" s="41"/>
      <c r="D53" s="41"/>
      <c r="E53" s="321" t="s">
        <v>1469</v>
      </c>
      <c r="F53" s="346"/>
      <c r="G53" s="346"/>
      <c r="H53" s="346"/>
      <c r="I53" s="41"/>
      <c r="J53" s="41"/>
      <c r="K53" s="44"/>
    </row>
    <row r="54" spans="2:47" s="1" customFormat="1" ht="14.4" customHeight="1">
      <c r="B54" s="40"/>
      <c r="C54" s="37" t="s">
        <v>1470</v>
      </c>
      <c r="D54" s="41"/>
      <c r="E54" s="41"/>
      <c r="F54" s="41"/>
      <c r="G54" s="41"/>
      <c r="H54" s="41"/>
      <c r="I54" s="41"/>
      <c r="J54" s="41"/>
      <c r="K54" s="44"/>
    </row>
    <row r="55" spans="2:47" s="1" customFormat="1" ht="17.25" customHeight="1">
      <c r="B55" s="40"/>
      <c r="C55" s="41"/>
      <c r="D55" s="41"/>
      <c r="E55" s="345" t="str">
        <f>E13</f>
        <v>D.1.4.1 - Zdravotně technické instalace</v>
      </c>
      <c r="F55" s="346"/>
      <c r="G55" s="346"/>
      <c r="H55" s="346"/>
      <c r="I55" s="41"/>
      <c r="J55" s="41"/>
      <c r="K55" s="44"/>
    </row>
    <row r="56" spans="2:47" s="1" customFormat="1" ht="6.9" customHeight="1">
      <c r="B56" s="40"/>
      <c r="C56" s="41"/>
      <c r="D56" s="41"/>
      <c r="E56" s="41"/>
      <c r="F56" s="41"/>
      <c r="G56" s="41"/>
      <c r="H56" s="41"/>
      <c r="I56" s="41"/>
      <c r="J56" s="41"/>
      <c r="K56" s="44"/>
    </row>
    <row r="57" spans="2:47" s="1" customFormat="1" ht="18" customHeight="1">
      <c r="B57" s="40"/>
      <c r="C57" s="37" t="s">
        <v>23</v>
      </c>
      <c r="D57" s="41"/>
      <c r="E57" s="41"/>
      <c r="F57" s="35" t="str">
        <f>F16</f>
        <v>Ostrava</v>
      </c>
      <c r="G57" s="41"/>
      <c r="H57" s="41"/>
      <c r="I57" s="37" t="s">
        <v>25</v>
      </c>
      <c r="J57" s="108" t="str">
        <f>IF(J16="","",J16)</f>
        <v>24. 2. 2018</v>
      </c>
      <c r="K57" s="44"/>
    </row>
    <row r="58" spans="2:47" s="1" customFormat="1" ht="6.9" customHeight="1">
      <c r="B58" s="40"/>
      <c r="C58" s="41"/>
      <c r="D58" s="41"/>
      <c r="E58" s="41"/>
      <c r="F58" s="41"/>
      <c r="G58" s="41"/>
      <c r="H58" s="41"/>
      <c r="I58" s="41"/>
      <c r="J58" s="41"/>
      <c r="K58" s="44"/>
    </row>
    <row r="59" spans="2:47" s="1" customFormat="1" ht="13.2">
      <c r="B59" s="40"/>
      <c r="C59" s="37" t="s">
        <v>31</v>
      </c>
      <c r="D59" s="41"/>
      <c r="E59" s="41"/>
      <c r="F59" s="35" t="str">
        <f>E19</f>
        <v>SMO MO Poruba</v>
      </c>
      <c r="G59" s="41"/>
      <c r="H59" s="41"/>
      <c r="I59" s="37" t="s">
        <v>37</v>
      </c>
      <c r="J59" s="303" t="str">
        <f>E25</f>
        <v>PROJEKTSTUDIO EUCZ, s.r.o.</v>
      </c>
      <c r="K59" s="44"/>
    </row>
    <row r="60" spans="2:47" s="1" customFormat="1" ht="14.4" customHeight="1">
      <c r="B60" s="40"/>
      <c r="C60" s="37" t="s">
        <v>35</v>
      </c>
      <c r="D60" s="41"/>
      <c r="E60" s="41"/>
      <c r="F60" s="35" t="str">
        <f>IF(E22="","",E22)</f>
        <v>Na základě výběrového řízení</v>
      </c>
      <c r="G60" s="41"/>
      <c r="H60" s="41"/>
      <c r="I60" s="41"/>
      <c r="J60" s="338"/>
      <c r="K60" s="44"/>
    </row>
    <row r="61" spans="2:47" s="1" customFormat="1" ht="10.35" customHeight="1">
      <c r="B61" s="40"/>
      <c r="C61" s="41"/>
      <c r="D61" s="41"/>
      <c r="E61" s="41"/>
      <c r="F61" s="41"/>
      <c r="G61" s="41"/>
      <c r="H61" s="41"/>
      <c r="I61" s="41"/>
      <c r="J61" s="41"/>
      <c r="K61" s="44"/>
    </row>
    <row r="62" spans="2:47" s="1" customFormat="1" ht="29.25" customHeight="1">
      <c r="B62" s="40"/>
      <c r="C62" s="124" t="s">
        <v>165</v>
      </c>
      <c r="D62" s="117"/>
      <c r="E62" s="117"/>
      <c r="F62" s="117"/>
      <c r="G62" s="117"/>
      <c r="H62" s="117"/>
      <c r="I62" s="117"/>
      <c r="J62" s="125" t="s">
        <v>166</v>
      </c>
      <c r="K62" s="126"/>
    </row>
    <row r="63" spans="2:47" s="1" customFormat="1" ht="10.35" customHeight="1">
      <c r="B63" s="40"/>
      <c r="C63" s="41"/>
      <c r="D63" s="41"/>
      <c r="E63" s="41"/>
      <c r="F63" s="41"/>
      <c r="G63" s="41"/>
      <c r="H63" s="41"/>
      <c r="I63" s="41"/>
      <c r="J63" s="41"/>
      <c r="K63" s="44"/>
    </row>
    <row r="64" spans="2:47" s="1" customFormat="1" ht="29.25" customHeight="1">
      <c r="B64" s="40"/>
      <c r="C64" s="127" t="s">
        <v>167</v>
      </c>
      <c r="D64" s="41"/>
      <c r="E64" s="41"/>
      <c r="F64" s="41"/>
      <c r="G64" s="41"/>
      <c r="H64" s="41"/>
      <c r="I64" s="41"/>
      <c r="J64" s="114">
        <f>J89</f>
        <v>0</v>
      </c>
      <c r="K64" s="44"/>
      <c r="AU64" s="25" t="s">
        <v>168</v>
      </c>
    </row>
    <row r="65" spans="2:12" s="8" customFormat="1" ht="24.9" customHeight="1">
      <c r="B65" s="128"/>
      <c r="C65" s="129"/>
      <c r="D65" s="130" t="s">
        <v>1472</v>
      </c>
      <c r="E65" s="131"/>
      <c r="F65" s="131"/>
      <c r="G65" s="131"/>
      <c r="H65" s="131"/>
      <c r="I65" s="131"/>
      <c r="J65" s="132">
        <f>J90</f>
        <v>0</v>
      </c>
      <c r="K65" s="133"/>
    </row>
    <row r="66" spans="2:12" s="1" customFormat="1" ht="21.75" customHeight="1">
      <c r="B66" s="40"/>
      <c r="C66" s="41"/>
      <c r="D66" s="41"/>
      <c r="E66" s="41"/>
      <c r="F66" s="41"/>
      <c r="G66" s="41"/>
      <c r="H66" s="41"/>
      <c r="I66" s="41"/>
      <c r="J66" s="41"/>
      <c r="K66" s="44"/>
    </row>
    <row r="67" spans="2:12" s="1" customFormat="1" ht="6.9" customHeight="1">
      <c r="B67" s="55"/>
      <c r="C67" s="56"/>
      <c r="D67" s="56"/>
      <c r="E67" s="56"/>
      <c r="F67" s="56"/>
      <c r="G67" s="56"/>
      <c r="H67" s="56"/>
      <c r="I67" s="56"/>
      <c r="J67" s="56"/>
      <c r="K67" s="57"/>
    </row>
    <row r="71" spans="2:12" s="1" customFormat="1" ht="6.9" customHeight="1">
      <c r="B71" s="58"/>
      <c r="C71" s="59"/>
      <c r="D71" s="59"/>
      <c r="E71" s="59"/>
      <c r="F71" s="59"/>
      <c r="G71" s="59"/>
      <c r="H71" s="59"/>
      <c r="I71" s="59"/>
      <c r="J71" s="59"/>
      <c r="K71" s="59"/>
      <c r="L71" s="40"/>
    </row>
    <row r="72" spans="2:12" s="1" customFormat="1" ht="36.9" customHeight="1">
      <c r="B72" s="40"/>
      <c r="C72" s="60" t="s">
        <v>176</v>
      </c>
      <c r="L72" s="40"/>
    </row>
    <row r="73" spans="2:12" s="1" customFormat="1" ht="6.9" customHeight="1">
      <c r="B73" s="40"/>
      <c r="L73" s="40"/>
    </row>
    <row r="74" spans="2:12" s="1" customFormat="1" ht="14.4" customHeight="1">
      <c r="B74" s="40"/>
      <c r="C74" s="62" t="s">
        <v>17</v>
      </c>
      <c r="L74" s="40"/>
    </row>
    <row r="75" spans="2:12" s="1" customFormat="1" ht="16.5" customHeight="1">
      <c r="B75" s="40"/>
      <c r="E75" s="339" t="str">
        <f>E7</f>
        <v>ZÁZEMÍ PRO VPP V OSTRAVĚ – PORUBĚ</v>
      </c>
      <c r="F75" s="340"/>
      <c r="G75" s="340"/>
      <c r="H75" s="340"/>
      <c r="L75" s="40"/>
    </row>
    <row r="76" spans="2:12" ht="13.2">
      <c r="B76" s="29"/>
      <c r="C76" s="62" t="s">
        <v>162</v>
      </c>
      <c r="L76" s="29"/>
    </row>
    <row r="77" spans="2:12" ht="16.5" customHeight="1">
      <c r="B77" s="29"/>
      <c r="E77" s="339" t="s">
        <v>266</v>
      </c>
      <c r="F77" s="337"/>
      <c r="G77" s="337"/>
      <c r="H77" s="337"/>
      <c r="L77" s="29"/>
    </row>
    <row r="78" spans="2:12" ht="13.2">
      <c r="B78" s="29"/>
      <c r="C78" s="62" t="s">
        <v>267</v>
      </c>
      <c r="L78" s="29"/>
    </row>
    <row r="79" spans="2:12" s="1" customFormat="1" ht="16.5" customHeight="1">
      <c r="B79" s="40"/>
      <c r="E79" s="347" t="s">
        <v>1469</v>
      </c>
      <c r="F79" s="341"/>
      <c r="G79" s="341"/>
      <c r="H79" s="341"/>
      <c r="L79" s="40"/>
    </row>
    <row r="80" spans="2:12" s="1" customFormat="1" ht="14.4" customHeight="1">
      <c r="B80" s="40"/>
      <c r="C80" s="62" t="s">
        <v>1470</v>
      </c>
      <c r="L80" s="40"/>
    </row>
    <row r="81" spans="2:65" s="1" customFormat="1" ht="17.25" customHeight="1">
      <c r="B81" s="40"/>
      <c r="E81" s="314" t="str">
        <f>E13</f>
        <v>D.1.4.1 - Zdravotně technické instalace</v>
      </c>
      <c r="F81" s="341"/>
      <c r="G81" s="341"/>
      <c r="H81" s="341"/>
      <c r="L81" s="40"/>
    </row>
    <row r="82" spans="2:65" s="1" customFormat="1" ht="6.9" customHeight="1">
      <c r="B82" s="40"/>
      <c r="L82" s="40"/>
    </row>
    <row r="83" spans="2:65" s="1" customFormat="1" ht="18" customHeight="1">
      <c r="B83" s="40"/>
      <c r="C83" s="62" t="s">
        <v>23</v>
      </c>
      <c r="F83" s="140" t="str">
        <f>F16</f>
        <v>Ostrava</v>
      </c>
      <c r="I83" s="62" t="s">
        <v>25</v>
      </c>
      <c r="J83" s="66" t="str">
        <f>IF(J16="","",J16)</f>
        <v>24. 2. 2018</v>
      </c>
      <c r="L83" s="40"/>
    </row>
    <row r="84" spans="2:65" s="1" customFormat="1" ht="6.9" customHeight="1">
      <c r="B84" s="40"/>
      <c r="L84" s="40"/>
    </row>
    <row r="85" spans="2:65" s="1" customFormat="1" ht="13.2">
      <c r="B85" s="40"/>
      <c r="C85" s="62" t="s">
        <v>31</v>
      </c>
      <c r="F85" s="140" t="str">
        <f>E19</f>
        <v>SMO MO Poruba</v>
      </c>
      <c r="I85" s="62" t="s">
        <v>37</v>
      </c>
      <c r="J85" s="140" t="str">
        <f>E25</f>
        <v>PROJEKTSTUDIO EUCZ, s.r.o.</v>
      </c>
      <c r="L85" s="40"/>
    </row>
    <row r="86" spans="2:65" s="1" customFormat="1" ht="14.4" customHeight="1">
      <c r="B86" s="40"/>
      <c r="C86" s="62" t="s">
        <v>35</v>
      </c>
      <c r="F86" s="140" t="str">
        <f>IF(E22="","",E22)</f>
        <v>Na základě výběrového řízení</v>
      </c>
      <c r="L86" s="40"/>
    </row>
    <row r="87" spans="2:65" s="1" customFormat="1" ht="10.35" customHeight="1">
      <c r="B87" s="40"/>
      <c r="L87" s="40"/>
    </row>
    <row r="88" spans="2:65" s="10" customFormat="1" ht="29.25" customHeight="1">
      <c r="B88" s="141"/>
      <c r="C88" s="142" t="s">
        <v>177</v>
      </c>
      <c r="D88" s="143" t="s">
        <v>61</v>
      </c>
      <c r="E88" s="143" t="s">
        <v>57</v>
      </c>
      <c r="F88" s="143" t="s">
        <v>178</v>
      </c>
      <c r="G88" s="143" t="s">
        <v>179</v>
      </c>
      <c r="H88" s="143" t="s">
        <v>180</v>
      </c>
      <c r="I88" s="143" t="s">
        <v>181</v>
      </c>
      <c r="J88" s="143" t="s">
        <v>166</v>
      </c>
      <c r="K88" s="144" t="s">
        <v>182</v>
      </c>
      <c r="L88" s="141"/>
      <c r="M88" s="72" t="s">
        <v>183</v>
      </c>
      <c r="N88" s="73" t="s">
        <v>46</v>
      </c>
      <c r="O88" s="73" t="s">
        <v>184</v>
      </c>
      <c r="P88" s="73" t="s">
        <v>185</v>
      </c>
      <c r="Q88" s="73" t="s">
        <v>186</v>
      </c>
      <c r="R88" s="73" t="s">
        <v>187</v>
      </c>
      <c r="S88" s="73" t="s">
        <v>188</v>
      </c>
      <c r="T88" s="74" t="s">
        <v>189</v>
      </c>
    </row>
    <row r="89" spans="2:65" s="1" customFormat="1" ht="29.25" customHeight="1">
      <c r="B89" s="40"/>
      <c r="C89" s="76" t="s">
        <v>167</v>
      </c>
      <c r="J89" s="145">
        <f>BK89</f>
        <v>0</v>
      </c>
      <c r="L89" s="40"/>
      <c r="M89" s="75"/>
      <c r="N89" s="67"/>
      <c r="O89" s="67"/>
      <c r="P89" s="146">
        <f>P90</f>
        <v>0</v>
      </c>
      <c r="Q89" s="67"/>
      <c r="R89" s="146">
        <f>R90</f>
        <v>0</v>
      </c>
      <c r="S89" s="67"/>
      <c r="T89" s="147">
        <f>T90</f>
        <v>0</v>
      </c>
      <c r="AT89" s="25" t="s">
        <v>75</v>
      </c>
      <c r="AU89" s="25" t="s">
        <v>168</v>
      </c>
      <c r="BK89" s="148">
        <f>BK90</f>
        <v>0</v>
      </c>
    </row>
    <row r="90" spans="2:65" s="11" customFormat="1" ht="37.35" customHeight="1">
      <c r="B90" s="149"/>
      <c r="D90" s="150" t="s">
        <v>75</v>
      </c>
      <c r="E90" s="151" t="s">
        <v>1473</v>
      </c>
      <c r="F90" s="151" t="s">
        <v>98</v>
      </c>
      <c r="J90" s="152">
        <f>BK90</f>
        <v>0</v>
      </c>
      <c r="L90" s="149"/>
      <c r="M90" s="153"/>
      <c r="N90" s="154"/>
      <c r="O90" s="154"/>
      <c r="P90" s="155">
        <f>P91</f>
        <v>0</v>
      </c>
      <c r="Q90" s="154"/>
      <c r="R90" s="155">
        <f>R91</f>
        <v>0</v>
      </c>
      <c r="S90" s="154"/>
      <c r="T90" s="156">
        <f>T91</f>
        <v>0</v>
      </c>
      <c r="AR90" s="150" t="s">
        <v>211</v>
      </c>
      <c r="AT90" s="157" t="s">
        <v>75</v>
      </c>
      <c r="AU90" s="157" t="s">
        <v>76</v>
      </c>
      <c r="AY90" s="150" t="s">
        <v>192</v>
      </c>
      <c r="BK90" s="158">
        <f>BK91</f>
        <v>0</v>
      </c>
    </row>
    <row r="91" spans="2:65" s="1" customFormat="1" ht="16.5" customHeight="1">
      <c r="B91" s="161"/>
      <c r="C91" s="162" t="s">
        <v>83</v>
      </c>
      <c r="D91" s="162" t="s">
        <v>195</v>
      </c>
      <c r="E91" s="163" t="s">
        <v>1474</v>
      </c>
      <c r="F91" s="164" t="s">
        <v>1475</v>
      </c>
      <c r="G91" s="165" t="s">
        <v>198</v>
      </c>
      <c r="H91" s="166">
        <v>1</v>
      </c>
      <c r="I91" s="167"/>
      <c r="J91" s="167">
        <f>ROUND(I91*H91,2)</f>
        <v>0</v>
      </c>
      <c r="K91" s="164" t="s">
        <v>5</v>
      </c>
      <c r="L91" s="40"/>
      <c r="M91" s="168" t="s">
        <v>5</v>
      </c>
      <c r="N91" s="218" t="s">
        <v>47</v>
      </c>
      <c r="O91" s="219">
        <v>0</v>
      </c>
      <c r="P91" s="219">
        <f>O91*H91</f>
        <v>0</v>
      </c>
      <c r="Q91" s="219">
        <v>0</v>
      </c>
      <c r="R91" s="219">
        <f>Q91*H91</f>
        <v>0</v>
      </c>
      <c r="S91" s="219">
        <v>0</v>
      </c>
      <c r="T91" s="220">
        <f>S91*H91</f>
        <v>0</v>
      </c>
      <c r="AR91" s="25" t="s">
        <v>1436</v>
      </c>
      <c r="AT91" s="25" t="s">
        <v>195</v>
      </c>
      <c r="AU91" s="25" t="s">
        <v>83</v>
      </c>
      <c r="AY91" s="25" t="s">
        <v>192</v>
      </c>
      <c r="BE91" s="172">
        <f>IF(N91="základní",J91,0)</f>
        <v>0</v>
      </c>
      <c r="BF91" s="172">
        <f>IF(N91="snížená",J91,0)</f>
        <v>0</v>
      </c>
      <c r="BG91" s="172">
        <f>IF(N91="zákl. přenesená",J91,0)</f>
        <v>0</v>
      </c>
      <c r="BH91" s="172">
        <f>IF(N91="sníž. přenesená",J91,0)</f>
        <v>0</v>
      </c>
      <c r="BI91" s="172">
        <f>IF(N91="nulová",J91,0)</f>
        <v>0</v>
      </c>
      <c r="BJ91" s="25" t="s">
        <v>83</v>
      </c>
      <c r="BK91" s="172">
        <f>ROUND(I91*H91,2)</f>
        <v>0</v>
      </c>
      <c r="BL91" s="25" t="s">
        <v>1436</v>
      </c>
      <c r="BM91" s="25" t="s">
        <v>1476</v>
      </c>
    </row>
    <row r="92" spans="2:65" s="1" customFormat="1" ht="6.9" customHeight="1">
      <c r="B92" s="55"/>
      <c r="C92" s="56"/>
      <c r="D92" s="56"/>
      <c r="E92" s="56"/>
      <c r="F92" s="56"/>
      <c r="G92" s="56"/>
      <c r="H92" s="56"/>
      <c r="I92" s="56"/>
      <c r="J92" s="56"/>
      <c r="K92" s="56"/>
      <c r="L92" s="40"/>
    </row>
  </sheetData>
  <autoFilter ref="C88:K91"/>
  <mergeCells count="16">
    <mergeCell ref="L2:V2"/>
    <mergeCell ref="E75:H75"/>
    <mergeCell ref="E79:H79"/>
    <mergeCell ref="E77:H77"/>
    <mergeCell ref="E81:H81"/>
    <mergeCell ref="J59:J60"/>
    <mergeCell ref="G1:H1"/>
    <mergeCell ref="E49:H49"/>
    <mergeCell ref="E53:H53"/>
    <mergeCell ref="E51:H51"/>
    <mergeCell ref="E55:H55"/>
    <mergeCell ref="E7:H7"/>
    <mergeCell ref="E11:H11"/>
    <mergeCell ref="E9:H9"/>
    <mergeCell ref="E13:H13"/>
    <mergeCell ref="E28:H28"/>
  </mergeCells>
  <hyperlinks>
    <hyperlink ref="F1:G1" location="C2" display="1) Krycí list soupisu"/>
    <hyperlink ref="G1:H1" location="C62"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2"/>
  <sheetViews>
    <sheetView showGridLines="0" workbookViewId="0">
      <pane ySplit="1" topLeftCell="A69" activePane="bottomLeft" state="frozen"/>
      <selection pane="bottomLeft" activeCell="E14" sqref="E14"/>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106</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ht="13.2">
      <c r="B8" s="29"/>
      <c r="C8" s="30"/>
      <c r="D8" s="37" t="s">
        <v>162</v>
      </c>
      <c r="E8" s="30"/>
      <c r="F8" s="30"/>
      <c r="G8" s="30"/>
      <c r="H8" s="30"/>
      <c r="I8" s="30"/>
      <c r="J8" s="30"/>
      <c r="K8" s="32"/>
    </row>
    <row r="9" spans="1:70" ht="16.5" customHeight="1">
      <c r="B9" s="29"/>
      <c r="C9" s="30"/>
      <c r="D9" s="30"/>
      <c r="E9" s="343" t="s">
        <v>266</v>
      </c>
      <c r="F9" s="301"/>
      <c r="G9" s="301"/>
      <c r="H9" s="301"/>
      <c r="I9" s="30"/>
      <c r="J9" s="30"/>
      <c r="K9" s="32"/>
    </row>
    <row r="10" spans="1:70" ht="13.2">
      <c r="B10" s="29"/>
      <c r="C10" s="30"/>
      <c r="D10" s="37" t="s">
        <v>267</v>
      </c>
      <c r="E10" s="30"/>
      <c r="F10" s="30"/>
      <c r="G10" s="30"/>
      <c r="H10" s="30"/>
      <c r="I10" s="30"/>
      <c r="J10" s="30"/>
      <c r="K10" s="32"/>
    </row>
    <row r="11" spans="1:70" s="1" customFormat="1" ht="16.5" customHeight="1">
      <c r="B11" s="40"/>
      <c r="C11" s="41"/>
      <c r="D11" s="41"/>
      <c r="E11" s="321" t="s">
        <v>1469</v>
      </c>
      <c r="F11" s="346"/>
      <c r="G11" s="346"/>
      <c r="H11" s="346"/>
      <c r="I11" s="41"/>
      <c r="J11" s="41"/>
      <c r="K11" s="44"/>
    </row>
    <row r="12" spans="1:70" s="1" customFormat="1" ht="13.2">
      <c r="B12" s="40"/>
      <c r="C12" s="41"/>
      <c r="D12" s="37" t="s">
        <v>1470</v>
      </c>
      <c r="E12" s="41"/>
      <c r="F12" s="41"/>
      <c r="G12" s="41"/>
      <c r="H12" s="41"/>
      <c r="I12" s="41"/>
      <c r="J12" s="41"/>
      <c r="K12" s="44"/>
    </row>
    <row r="13" spans="1:70" s="1" customFormat="1" ht="36.9" customHeight="1">
      <c r="B13" s="40"/>
      <c r="C13" s="41"/>
      <c r="D13" s="41"/>
      <c r="E13" s="345" t="s">
        <v>1819</v>
      </c>
      <c r="F13" s="346"/>
      <c r="G13" s="346"/>
      <c r="H13" s="346"/>
      <c r="I13" s="41"/>
      <c r="J13" s="41"/>
      <c r="K13" s="44"/>
    </row>
    <row r="14" spans="1:70" s="1" customFormat="1">
      <c r="B14" s="40"/>
      <c r="C14" s="41"/>
      <c r="D14" s="41"/>
      <c r="E14" s="41"/>
      <c r="F14" s="41"/>
      <c r="G14" s="41"/>
      <c r="H14" s="41"/>
      <c r="I14" s="41"/>
      <c r="J14" s="41"/>
      <c r="K14" s="44"/>
    </row>
    <row r="15" spans="1:70" s="1" customFormat="1" ht="14.4" customHeight="1">
      <c r="B15" s="40"/>
      <c r="C15" s="41"/>
      <c r="D15" s="37" t="s">
        <v>19</v>
      </c>
      <c r="E15" s="41"/>
      <c r="F15" s="35" t="s">
        <v>20</v>
      </c>
      <c r="G15" s="41"/>
      <c r="H15" s="41"/>
      <c r="I15" s="37" t="s">
        <v>21</v>
      </c>
      <c r="J15" s="35" t="s">
        <v>5</v>
      </c>
      <c r="K15" s="44"/>
    </row>
    <row r="16" spans="1:70" s="1" customFormat="1" ht="14.4" customHeight="1">
      <c r="B16" s="40"/>
      <c r="C16" s="41"/>
      <c r="D16" s="37" t="s">
        <v>23</v>
      </c>
      <c r="E16" s="41"/>
      <c r="F16" s="35" t="s">
        <v>24</v>
      </c>
      <c r="G16" s="41"/>
      <c r="H16" s="41"/>
      <c r="I16" s="37" t="s">
        <v>25</v>
      </c>
      <c r="J16" s="108" t="str">
        <f>'Rekapitulace stavby'!AN8</f>
        <v>24. 2. 2018</v>
      </c>
      <c r="K16" s="44"/>
    </row>
    <row r="17" spans="2:11" s="1" customFormat="1" ht="10.8" customHeight="1">
      <c r="B17" s="40"/>
      <c r="C17" s="41"/>
      <c r="D17" s="41"/>
      <c r="E17" s="41"/>
      <c r="F17" s="41"/>
      <c r="G17" s="41"/>
      <c r="H17" s="41"/>
      <c r="I17" s="41"/>
      <c r="J17" s="41"/>
      <c r="K17" s="44"/>
    </row>
    <row r="18" spans="2:11" s="1" customFormat="1" ht="14.4" customHeight="1">
      <c r="B18" s="40"/>
      <c r="C18" s="41"/>
      <c r="D18" s="37" t="s">
        <v>31</v>
      </c>
      <c r="E18" s="41"/>
      <c r="F18" s="41"/>
      <c r="G18" s="41"/>
      <c r="H18" s="41"/>
      <c r="I18" s="37" t="s">
        <v>32</v>
      </c>
      <c r="J18" s="35" t="s">
        <v>5</v>
      </c>
      <c r="K18" s="44"/>
    </row>
    <row r="19" spans="2:11" s="1" customFormat="1" ht="18" customHeight="1">
      <c r="B19" s="40"/>
      <c r="C19" s="41"/>
      <c r="D19" s="41"/>
      <c r="E19" s="35" t="s">
        <v>33</v>
      </c>
      <c r="F19" s="41"/>
      <c r="G19" s="41"/>
      <c r="H19" s="41"/>
      <c r="I19" s="37" t="s">
        <v>34</v>
      </c>
      <c r="J19" s="35" t="s">
        <v>5</v>
      </c>
      <c r="K19" s="44"/>
    </row>
    <row r="20" spans="2:11" s="1" customFormat="1" ht="6.9" customHeight="1">
      <c r="B20" s="40"/>
      <c r="C20" s="41"/>
      <c r="D20" s="41"/>
      <c r="E20" s="41"/>
      <c r="F20" s="41"/>
      <c r="G20" s="41"/>
      <c r="H20" s="41"/>
      <c r="I20" s="41"/>
      <c r="J20" s="41"/>
      <c r="K20" s="44"/>
    </row>
    <row r="21" spans="2:11" s="1" customFormat="1" ht="14.4" customHeight="1">
      <c r="B21" s="40"/>
      <c r="C21" s="41"/>
      <c r="D21" s="37" t="s">
        <v>35</v>
      </c>
      <c r="E21" s="41"/>
      <c r="F21" s="41"/>
      <c r="G21" s="41"/>
      <c r="H21" s="41"/>
      <c r="I21" s="37" t="s">
        <v>32</v>
      </c>
      <c r="J21" s="35" t="s">
        <v>5</v>
      </c>
      <c r="K21" s="44"/>
    </row>
    <row r="22" spans="2:11" s="1" customFormat="1" ht="18" customHeight="1">
      <c r="B22" s="40"/>
      <c r="C22" s="41"/>
      <c r="D22" s="41"/>
      <c r="E22" s="35" t="s">
        <v>36</v>
      </c>
      <c r="F22" s="41"/>
      <c r="G22" s="41"/>
      <c r="H22" s="41"/>
      <c r="I22" s="37" t="s">
        <v>34</v>
      </c>
      <c r="J22" s="35" t="s">
        <v>5</v>
      </c>
      <c r="K22" s="44"/>
    </row>
    <row r="23" spans="2:11" s="1" customFormat="1" ht="6.9" customHeight="1">
      <c r="B23" s="40"/>
      <c r="C23" s="41"/>
      <c r="D23" s="41"/>
      <c r="E23" s="41"/>
      <c r="F23" s="41"/>
      <c r="G23" s="41"/>
      <c r="H23" s="41"/>
      <c r="I23" s="41"/>
      <c r="J23" s="41"/>
      <c r="K23" s="44"/>
    </row>
    <row r="24" spans="2:11" s="1" customFormat="1" ht="14.4" customHeight="1">
      <c r="B24" s="40"/>
      <c r="C24" s="41"/>
      <c r="D24" s="37" t="s">
        <v>37</v>
      </c>
      <c r="E24" s="41"/>
      <c r="F24" s="41"/>
      <c r="G24" s="41"/>
      <c r="H24" s="41"/>
      <c r="I24" s="37" t="s">
        <v>32</v>
      </c>
      <c r="J24" s="35" t="s">
        <v>5</v>
      </c>
      <c r="K24" s="44"/>
    </row>
    <row r="25" spans="2:11" s="1" customFormat="1" ht="18" customHeight="1">
      <c r="B25" s="40"/>
      <c r="C25" s="41"/>
      <c r="D25" s="41"/>
      <c r="E25" s="35" t="s">
        <v>38</v>
      </c>
      <c r="F25" s="41"/>
      <c r="G25" s="41"/>
      <c r="H25" s="41"/>
      <c r="I25" s="37" t="s">
        <v>34</v>
      </c>
      <c r="J25" s="35" t="s">
        <v>5</v>
      </c>
      <c r="K25" s="44"/>
    </row>
    <row r="26" spans="2:11" s="1" customFormat="1" ht="6.9" customHeight="1">
      <c r="B26" s="40"/>
      <c r="C26" s="41"/>
      <c r="D26" s="41"/>
      <c r="E26" s="41"/>
      <c r="F26" s="41"/>
      <c r="G26" s="41"/>
      <c r="H26" s="41"/>
      <c r="I26" s="41"/>
      <c r="J26" s="41"/>
      <c r="K26" s="44"/>
    </row>
    <row r="27" spans="2:11" s="1" customFormat="1" ht="14.4" customHeight="1">
      <c r="B27" s="40"/>
      <c r="C27" s="41"/>
      <c r="D27" s="37" t="s">
        <v>40</v>
      </c>
      <c r="E27" s="41"/>
      <c r="F27" s="41"/>
      <c r="G27" s="41"/>
      <c r="H27" s="41"/>
      <c r="I27" s="41"/>
      <c r="J27" s="41"/>
      <c r="K27" s="44"/>
    </row>
    <row r="28" spans="2:11" s="7" customFormat="1" ht="16.5" customHeight="1">
      <c r="B28" s="109"/>
      <c r="C28" s="110"/>
      <c r="D28" s="110"/>
      <c r="E28" s="303" t="s">
        <v>5</v>
      </c>
      <c r="F28" s="303"/>
      <c r="G28" s="303"/>
      <c r="H28" s="303"/>
      <c r="I28" s="110"/>
      <c r="J28" s="110"/>
      <c r="K28" s="111"/>
    </row>
    <row r="29" spans="2:11" s="1" customFormat="1" ht="6.9" customHeight="1">
      <c r="B29" s="40"/>
      <c r="C29" s="41"/>
      <c r="D29" s="41"/>
      <c r="E29" s="41"/>
      <c r="F29" s="41"/>
      <c r="G29" s="41"/>
      <c r="H29" s="41"/>
      <c r="I29" s="41"/>
      <c r="J29" s="41"/>
      <c r="K29" s="44"/>
    </row>
    <row r="30" spans="2:11" s="1" customFormat="1" ht="6.9" customHeight="1">
      <c r="B30" s="40"/>
      <c r="C30" s="41"/>
      <c r="D30" s="67"/>
      <c r="E30" s="67"/>
      <c r="F30" s="67"/>
      <c r="G30" s="67"/>
      <c r="H30" s="67"/>
      <c r="I30" s="67"/>
      <c r="J30" s="67"/>
      <c r="K30" s="112"/>
    </row>
    <row r="31" spans="2:11" s="1" customFormat="1" ht="25.35" customHeight="1">
      <c r="B31" s="40"/>
      <c r="C31" s="41"/>
      <c r="D31" s="113" t="s">
        <v>42</v>
      </c>
      <c r="E31" s="41"/>
      <c r="F31" s="41"/>
      <c r="G31" s="41"/>
      <c r="H31" s="41"/>
      <c r="I31" s="41"/>
      <c r="J31" s="114">
        <f>ROUND(J89,2)</f>
        <v>0</v>
      </c>
      <c r="K31" s="44"/>
    </row>
    <row r="32" spans="2:11" s="1" customFormat="1" ht="6.9" customHeight="1">
      <c r="B32" s="40"/>
      <c r="C32" s="41"/>
      <c r="D32" s="67"/>
      <c r="E32" s="67"/>
      <c r="F32" s="67"/>
      <c r="G32" s="67"/>
      <c r="H32" s="67"/>
      <c r="I32" s="67"/>
      <c r="J32" s="67"/>
      <c r="K32" s="112"/>
    </row>
    <row r="33" spans="2:11" s="1" customFormat="1" ht="14.4" customHeight="1">
      <c r="B33" s="40"/>
      <c r="C33" s="41"/>
      <c r="D33" s="41"/>
      <c r="E33" s="41"/>
      <c r="F33" s="45" t="s">
        <v>44</v>
      </c>
      <c r="G33" s="41"/>
      <c r="H33" s="41"/>
      <c r="I33" s="45" t="s">
        <v>43</v>
      </c>
      <c r="J33" s="45" t="s">
        <v>45</v>
      </c>
      <c r="K33" s="44"/>
    </row>
    <row r="34" spans="2:11" s="1" customFormat="1" ht="14.4" customHeight="1">
      <c r="B34" s="40"/>
      <c r="C34" s="41"/>
      <c r="D34" s="48" t="s">
        <v>46</v>
      </c>
      <c r="E34" s="48" t="s">
        <v>47</v>
      </c>
      <c r="F34" s="115">
        <f>ROUND(SUM(BE89:BE91), 2)</f>
        <v>0</v>
      </c>
      <c r="G34" s="41"/>
      <c r="H34" s="41"/>
      <c r="I34" s="116">
        <v>0.21</v>
      </c>
      <c r="J34" s="115">
        <f>ROUND(ROUND((SUM(BE89:BE91)), 2)*I34, 2)</f>
        <v>0</v>
      </c>
      <c r="K34" s="44"/>
    </row>
    <row r="35" spans="2:11" s="1" customFormat="1" ht="14.4" customHeight="1">
      <c r="B35" s="40"/>
      <c r="C35" s="41"/>
      <c r="D35" s="41"/>
      <c r="E35" s="48" t="s">
        <v>48</v>
      </c>
      <c r="F35" s="115">
        <f>ROUND(SUM(BF89:BF91), 2)</f>
        <v>0</v>
      </c>
      <c r="G35" s="41"/>
      <c r="H35" s="41"/>
      <c r="I35" s="116">
        <v>0.15</v>
      </c>
      <c r="J35" s="115">
        <f>ROUND(ROUND((SUM(BF89:BF91)), 2)*I35, 2)</f>
        <v>0</v>
      </c>
      <c r="K35" s="44"/>
    </row>
    <row r="36" spans="2:11" s="1" customFormat="1" ht="14.4" hidden="1" customHeight="1">
      <c r="B36" s="40"/>
      <c r="C36" s="41"/>
      <c r="D36" s="41"/>
      <c r="E36" s="48" t="s">
        <v>49</v>
      </c>
      <c r="F36" s="115">
        <f>ROUND(SUM(BG89:BG91), 2)</f>
        <v>0</v>
      </c>
      <c r="G36" s="41"/>
      <c r="H36" s="41"/>
      <c r="I36" s="116">
        <v>0.21</v>
      </c>
      <c r="J36" s="115">
        <v>0</v>
      </c>
      <c r="K36" s="44"/>
    </row>
    <row r="37" spans="2:11" s="1" customFormat="1" ht="14.4" hidden="1" customHeight="1">
      <c r="B37" s="40"/>
      <c r="C37" s="41"/>
      <c r="D37" s="41"/>
      <c r="E37" s="48" t="s">
        <v>50</v>
      </c>
      <c r="F37" s="115">
        <f>ROUND(SUM(BH89:BH91), 2)</f>
        <v>0</v>
      </c>
      <c r="G37" s="41"/>
      <c r="H37" s="41"/>
      <c r="I37" s="116">
        <v>0.15</v>
      </c>
      <c r="J37" s="115">
        <v>0</v>
      </c>
      <c r="K37" s="44"/>
    </row>
    <row r="38" spans="2:11" s="1" customFormat="1" ht="14.4" hidden="1" customHeight="1">
      <c r="B38" s="40"/>
      <c r="C38" s="41"/>
      <c r="D38" s="41"/>
      <c r="E38" s="48" t="s">
        <v>51</v>
      </c>
      <c r="F38" s="115">
        <f>ROUND(SUM(BI89:BI91), 2)</f>
        <v>0</v>
      </c>
      <c r="G38" s="41"/>
      <c r="H38" s="41"/>
      <c r="I38" s="116">
        <v>0</v>
      </c>
      <c r="J38" s="115">
        <v>0</v>
      </c>
      <c r="K38" s="44"/>
    </row>
    <row r="39" spans="2:11" s="1" customFormat="1" ht="6.9" customHeight="1">
      <c r="B39" s="40"/>
      <c r="C39" s="41"/>
      <c r="D39" s="41"/>
      <c r="E39" s="41"/>
      <c r="F39" s="41"/>
      <c r="G39" s="41"/>
      <c r="H39" s="41"/>
      <c r="I39" s="41"/>
      <c r="J39" s="41"/>
      <c r="K39" s="44"/>
    </row>
    <row r="40" spans="2:11" s="1" customFormat="1" ht="25.35" customHeight="1">
      <c r="B40" s="40"/>
      <c r="C40" s="117"/>
      <c r="D40" s="118" t="s">
        <v>52</v>
      </c>
      <c r="E40" s="70"/>
      <c r="F40" s="70"/>
      <c r="G40" s="119" t="s">
        <v>53</v>
      </c>
      <c r="H40" s="120" t="s">
        <v>54</v>
      </c>
      <c r="I40" s="70"/>
      <c r="J40" s="121">
        <f>SUM(J31:J38)</f>
        <v>0</v>
      </c>
      <c r="K40" s="122"/>
    </row>
    <row r="41" spans="2:11" s="1" customFormat="1" ht="14.4" customHeight="1">
      <c r="B41" s="55"/>
      <c r="C41" s="56"/>
      <c r="D41" s="56"/>
      <c r="E41" s="56"/>
      <c r="F41" s="56"/>
      <c r="G41" s="56"/>
      <c r="H41" s="56"/>
      <c r="I41" s="56"/>
      <c r="J41" s="56"/>
      <c r="K41" s="57"/>
    </row>
    <row r="45" spans="2:11" s="1" customFormat="1" ht="6.9" customHeight="1">
      <c r="B45" s="58"/>
      <c r="C45" s="59"/>
      <c r="D45" s="59"/>
      <c r="E45" s="59"/>
      <c r="F45" s="59"/>
      <c r="G45" s="59"/>
      <c r="H45" s="59"/>
      <c r="I45" s="59"/>
      <c r="J45" s="59"/>
      <c r="K45" s="123"/>
    </row>
    <row r="46" spans="2:11" s="1" customFormat="1" ht="36.9" customHeight="1">
      <c r="B46" s="40"/>
      <c r="C46" s="31" t="s">
        <v>164</v>
      </c>
      <c r="D46" s="41"/>
      <c r="E46" s="41"/>
      <c r="F46" s="41"/>
      <c r="G46" s="41"/>
      <c r="H46" s="41"/>
      <c r="I46" s="41"/>
      <c r="J46" s="41"/>
      <c r="K46" s="44"/>
    </row>
    <row r="47" spans="2:11" s="1" customFormat="1" ht="6.9" customHeight="1">
      <c r="B47" s="40"/>
      <c r="C47" s="41"/>
      <c r="D47" s="41"/>
      <c r="E47" s="41"/>
      <c r="F47" s="41"/>
      <c r="G47" s="41"/>
      <c r="H47" s="41"/>
      <c r="I47" s="41"/>
      <c r="J47" s="41"/>
      <c r="K47" s="44"/>
    </row>
    <row r="48" spans="2:11" s="1" customFormat="1" ht="14.4" customHeight="1">
      <c r="B48" s="40"/>
      <c r="C48" s="37" t="s">
        <v>17</v>
      </c>
      <c r="D48" s="41"/>
      <c r="E48" s="41"/>
      <c r="F48" s="41"/>
      <c r="G48" s="41"/>
      <c r="H48" s="41"/>
      <c r="I48" s="41"/>
      <c r="J48" s="41"/>
      <c r="K48" s="44"/>
    </row>
    <row r="49" spans="2:47" s="1" customFormat="1" ht="16.5" customHeight="1">
      <c r="B49" s="40"/>
      <c r="C49" s="41"/>
      <c r="D49" s="41"/>
      <c r="E49" s="343" t="str">
        <f>E7</f>
        <v>ZÁZEMÍ PRO VPP V OSTRAVĚ – PORUBĚ</v>
      </c>
      <c r="F49" s="344"/>
      <c r="G49" s="344"/>
      <c r="H49" s="344"/>
      <c r="I49" s="41"/>
      <c r="J49" s="41"/>
      <c r="K49" s="44"/>
    </row>
    <row r="50" spans="2:47" ht="13.2">
      <c r="B50" s="29"/>
      <c r="C50" s="37" t="s">
        <v>162</v>
      </c>
      <c r="D50" s="30"/>
      <c r="E50" s="30"/>
      <c r="F50" s="30"/>
      <c r="G50" s="30"/>
      <c r="H50" s="30"/>
      <c r="I50" s="30"/>
      <c r="J50" s="30"/>
      <c r="K50" s="32"/>
    </row>
    <row r="51" spans="2:47" ht="16.5" customHeight="1">
      <c r="B51" s="29"/>
      <c r="C51" s="30"/>
      <c r="D51" s="30"/>
      <c r="E51" s="343" t="s">
        <v>266</v>
      </c>
      <c r="F51" s="301"/>
      <c r="G51" s="301"/>
      <c r="H51" s="301"/>
      <c r="I51" s="30"/>
      <c r="J51" s="30"/>
      <c r="K51" s="32"/>
    </row>
    <row r="52" spans="2:47" ht="13.2">
      <c r="B52" s="29"/>
      <c r="C52" s="37" t="s">
        <v>267</v>
      </c>
      <c r="D52" s="30"/>
      <c r="E52" s="30"/>
      <c r="F52" s="30"/>
      <c r="G52" s="30"/>
      <c r="H52" s="30"/>
      <c r="I52" s="30"/>
      <c r="J52" s="30"/>
      <c r="K52" s="32"/>
    </row>
    <row r="53" spans="2:47" s="1" customFormat="1" ht="16.5" customHeight="1">
      <c r="B53" s="40"/>
      <c r="C53" s="41"/>
      <c r="D53" s="41"/>
      <c r="E53" s="321" t="s">
        <v>1469</v>
      </c>
      <c r="F53" s="346"/>
      <c r="G53" s="346"/>
      <c r="H53" s="346"/>
      <c r="I53" s="41"/>
      <c r="J53" s="41"/>
      <c r="K53" s="44"/>
    </row>
    <row r="54" spans="2:47" s="1" customFormat="1" ht="14.4" customHeight="1">
      <c r="B54" s="40"/>
      <c r="C54" s="37" t="s">
        <v>1470</v>
      </c>
      <c r="D54" s="41"/>
      <c r="E54" s="41"/>
      <c r="F54" s="41"/>
      <c r="G54" s="41"/>
      <c r="H54" s="41"/>
      <c r="I54" s="41"/>
      <c r="J54" s="41"/>
      <c r="K54" s="44"/>
    </row>
    <row r="55" spans="2:47" s="1" customFormat="1" ht="17.25" customHeight="1">
      <c r="B55" s="40"/>
      <c r="C55" s="41"/>
      <c r="D55" s="41"/>
      <c r="E55" s="345" t="str">
        <f>E13</f>
        <v>D.1.4.3 - Vzduchotechnika</v>
      </c>
      <c r="F55" s="346"/>
      <c r="G55" s="346"/>
      <c r="H55" s="346"/>
      <c r="I55" s="41"/>
      <c r="J55" s="41"/>
      <c r="K55" s="44"/>
    </row>
    <row r="56" spans="2:47" s="1" customFormat="1" ht="6.9" customHeight="1">
      <c r="B56" s="40"/>
      <c r="C56" s="41"/>
      <c r="D56" s="41"/>
      <c r="E56" s="41"/>
      <c r="F56" s="41"/>
      <c r="G56" s="41"/>
      <c r="H56" s="41"/>
      <c r="I56" s="41"/>
      <c r="J56" s="41"/>
      <c r="K56" s="44"/>
    </row>
    <row r="57" spans="2:47" s="1" customFormat="1" ht="18" customHeight="1">
      <c r="B57" s="40"/>
      <c r="C57" s="37" t="s">
        <v>23</v>
      </c>
      <c r="D57" s="41"/>
      <c r="E57" s="41"/>
      <c r="F57" s="35" t="str">
        <f>F16</f>
        <v>Ostrava</v>
      </c>
      <c r="G57" s="41"/>
      <c r="H57" s="41"/>
      <c r="I57" s="37" t="s">
        <v>25</v>
      </c>
      <c r="J57" s="108" t="str">
        <f>IF(J16="","",J16)</f>
        <v>24. 2. 2018</v>
      </c>
      <c r="K57" s="44"/>
    </row>
    <row r="58" spans="2:47" s="1" customFormat="1" ht="6.9" customHeight="1">
      <c r="B58" s="40"/>
      <c r="C58" s="41"/>
      <c r="D58" s="41"/>
      <c r="E58" s="41"/>
      <c r="F58" s="41"/>
      <c r="G58" s="41"/>
      <c r="H58" s="41"/>
      <c r="I58" s="41"/>
      <c r="J58" s="41"/>
      <c r="K58" s="44"/>
    </row>
    <row r="59" spans="2:47" s="1" customFormat="1" ht="13.2">
      <c r="B59" s="40"/>
      <c r="C59" s="37" t="s">
        <v>31</v>
      </c>
      <c r="D59" s="41"/>
      <c r="E59" s="41"/>
      <c r="F59" s="35" t="str">
        <f>E19</f>
        <v>SMO MO Poruba</v>
      </c>
      <c r="G59" s="41"/>
      <c r="H59" s="41"/>
      <c r="I59" s="37" t="s">
        <v>37</v>
      </c>
      <c r="J59" s="303" t="str">
        <f>E25</f>
        <v>PROJEKTSTUDIO EUCZ, s.r.o.</v>
      </c>
      <c r="K59" s="44"/>
    </row>
    <row r="60" spans="2:47" s="1" customFormat="1" ht="14.4" customHeight="1">
      <c r="B60" s="40"/>
      <c r="C60" s="37" t="s">
        <v>35</v>
      </c>
      <c r="D60" s="41"/>
      <c r="E60" s="41"/>
      <c r="F60" s="35" t="str">
        <f>IF(E22="","",E22)</f>
        <v>Na základě výběrového řízení</v>
      </c>
      <c r="G60" s="41"/>
      <c r="H60" s="41"/>
      <c r="I60" s="41"/>
      <c r="J60" s="338"/>
      <c r="K60" s="44"/>
    </row>
    <row r="61" spans="2:47" s="1" customFormat="1" ht="10.35" customHeight="1">
      <c r="B61" s="40"/>
      <c r="C61" s="41"/>
      <c r="D61" s="41"/>
      <c r="E61" s="41"/>
      <c r="F61" s="41"/>
      <c r="G61" s="41"/>
      <c r="H61" s="41"/>
      <c r="I61" s="41"/>
      <c r="J61" s="41"/>
      <c r="K61" s="44"/>
    </row>
    <row r="62" spans="2:47" s="1" customFormat="1" ht="29.25" customHeight="1">
      <c r="B62" s="40"/>
      <c r="C62" s="124" t="s">
        <v>165</v>
      </c>
      <c r="D62" s="117"/>
      <c r="E62" s="117"/>
      <c r="F62" s="117"/>
      <c r="G62" s="117"/>
      <c r="H62" s="117"/>
      <c r="I62" s="117"/>
      <c r="J62" s="125" t="s">
        <v>166</v>
      </c>
      <c r="K62" s="126"/>
    </row>
    <row r="63" spans="2:47" s="1" customFormat="1" ht="10.35" customHeight="1">
      <c r="B63" s="40"/>
      <c r="C63" s="41"/>
      <c r="D63" s="41"/>
      <c r="E63" s="41"/>
      <c r="F63" s="41"/>
      <c r="G63" s="41"/>
      <c r="H63" s="41"/>
      <c r="I63" s="41"/>
      <c r="J63" s="41"/>
      <c r="K63" s="44"/>
    </row>
    <row r="64" spans="2:47" s="1" customFormat="1" ht="29.25" customHeight="1">
      <c r="B64" s="40"/>
      <c r="C64" s="127" t="s">
        <v>167</v>
      </c>
      <c r="D64" s="41"/>
      <c r="E64" s="41"/>
      <c r="F64" s="41"/>
      <c r="G64" s="41"/>
      <c r="H64" s="41"/>
      <c r="I64" s="41"/>
      <c r="J64" s="114">
        <f>J89</f>
        <v>0</v>
      </c>
      <c r="K64" s="44"/>
      <c r="AU64" s="25" t="s">
        <v>168</v>
      </c>
    </row>
    <row r="65" spans="2:12" s="8" customFormat="1" ht="24.9" customHeight="1">
      <c r="B65" s="128"/>
      <c r="C65" s="129"/>
      <c r="D65" s="130" t="s">
        <v>1472</v>
      </c>
      <c r="E65" s="131"/>
      <c r="F65" s="131"/>
      <c r="G65" s="131"/>
      <c r="H65" s="131"/>
      <c r="I65" s="131"/>
      <c r="J65" s="132">
        <f>J90</f>
        <v>0</v>
      </c>
      <c r="K65" s="133"/>
    </row>
    <row r="66" spans="2:12" s="1" customFormat="1" ht="21.75" customHeight="1">
      <c r="B66" s="40"/>
      <c r="C66" s="41"/>
      <c r="D66" s="41"/>
      <c r="E66" s="41"/>
      <c r="F66" s="41"/>
      <c r="G66" s="41"/>
      <c r="H66" s="41"/>
      <c r="I66" s="41"/>
      <c r="J66" s="41"/>
      <c r="K66" s="44"/>
    </row>
    <row r="67" spans="2:12" s="1" customFormat="1" ht="6.9" customHeight="1">
      <c r="B67" s="55"/>
      <c r="C67" s="56"/>
      <c r="D67" s="56"/>
      <c r="E67" s="56"/>
      <c r="F67" s="56"/>
      <c r="G67" s="56"/>
      <c r="H67" s="56"/>
      <c r="I67" s="56"/>
      <c r="J67" s="56"/>
      <c r="K67" s="57"/>
    </row>
    <row r="71" spans="2:12" s="1" customFormat="1" ht="6.9" customHeight="1">
      <c r="B71" s="58"/>
      <c r="C71" s="59"/>
      <c r="D71" s="59"/>
      <c r="E71" s="59"/>
      <c r="F71" s="59"/>
      <c r="G71" s="59"/>
      <c r="H71" s="59"/>
      <c r="I71" s="59"/>
      <c r="J71" s="59"/>
      <c r="K71" s="59"/>
      <c r="L71" s="40"/>
    </row>
    <row r="72" spans="2:12" s="1" customFormat="1" ht="36.9" customHeight="1">
      <c r="B72" s="40"/>
      <c r="C72" s="60" t="s">
        <v>176</v>
      </c>
      <c r="L72" s="40"/>
    </row>
    <row r="73" spans="2:12" s="1" customFormat="1" ht="6.9" customHeight="1">
      <c r="B73" s="40"/>
      <c r="L73" s="40"/>
    </row>
    <row r="74" spans="2:12" s="1" customFormat="1" ht="14.4" customHeight="1">
      <c r="B74" s="40"/>
      <c r="C74" s="62" t="s">
        <v>17</v>
      </c>
      <c r="L74" s="40"/>
    </row>
    <row r="75" spans="2:12" s="1" customFormat="1" ht="16.5" customHeight="1">
      <c r="B75" s="40"/>
      <c r="E75" s="339" t="str">
        <f>E7</f>
        <v>ZÁZEMÍ PRO VPP V OSTRAVĚ – PORUBĚ</v>
      </c>
      <c r="F75" s="340"/>
      <c r="G75" s="340"/>
      <c r="H75" s="340"/>
      <c r="L75" s="40"/>
    </row>
    <row r="76" spans="2:12" ht="13.2">
      <c r="B76" s="29"/>
      <c r="C76" s="62" t="s">
        <v>162</v>
      </c>
      <c r="L76" s="29"/>
    </row>
    <row r="77" spans="2:12" ht="16.5" customHeight="1">
      <c r="B77" s="29"/>
      <c r="E77" s="339" t="s">
        <v>266</v>
      </c>
      <c r="F77" s="337"/>
      <c r="G77" s="337"/>
      <c r="H77" s="337"/>
      <c r="L77" s="29"/>
    </row>
    <row r="78" spans="2:12" ht="13.2">
      <c r="B78" s="29"/>
      <c r="C78" s="62" t="s">
        <v>267</v>
      </c>
      <c r="L78" s="29"/>
    </row>
    <row r="79" spans="2:12" s="1" customFormat="1" ht="16.5" customHeight="1">
      <c r="B79" s="40"/>
      <c r="E79" s="347" t="s">
        <v>1469</v>
      </c>
      <c r="F79" s="341"/>
      <c r="G79" s="341"/>
      <c r="H79" s="341"/>
      <c r="L79" s="40"/>
    </row>
    <row r="80" spans="2:12" s="1" customFormat="1" ht="14.4" customHeight="1">
      <c r="B80" s="40"/>
      <c r="C80" s="62" t="s">
        <v>1470</v>
      </c>
      <c r="L80" s="40"/>
    </row>
    <row r="81" spans="2:65" s="1" customFormat="1" ht="17.25" customHeight="1">
      <c r="B81" s="40"/>
      <c r="E81" s="314" t="str">
        <f>E13</f>
        <v>D.1.4.3 - Vzduchotechnika</v>
      </c>
      <c r="F81" s="341"/>
      <c r="G81" s="341"/>
      <c r="H81" s="341"/>
      <c r="L81" s="40"/>
    </row>
    <row r="82" spans="2:65" s="1" customFormat="1" ht="6.9" customHeight="1">
      <c r="B82" s="40"/>
      <c r="L82" s="40"/>
    </row>
    <row r="83" spans="2:65" s="1" customFormat="1" ht="18" customHeight="1">
      <c r="B83" s="40"/>
      <c r="C83" s="62" t="s">
        <v>23</v>
      </c>
      <c r="F83" s="140" t="str">
        <f>F16</f>
        <v>Ostrava</v>
      </c>
      <c r="I83" s="62" t="s">
        <v>25</v>
      </c>
      <c r="J83" s="66" t="str">
        <f>IF(J16="","",J16)</f>
        <v>24. 2. 2018</v>
      </c>
      <c r="L83" s="40"/>
    </row>
    <row r="84" spans="2:65" s="1" customFormat="1" ht="6.9" customHeight="1">
      <c r="B84" s="40"/>
      <c r="L84" s="40"/>
    </row>
    <row r="85" spans="2:65" s="1" customFormat="1" ht="13.2">
      <c r="B85" s="40"/>
      <c r="C85" s="62" t="s">
        <v>31</v>
      </c>
      <c r="F85" s="140" t="str">
        <f>E19</f>
        <v>SMO MO Poruba</v>
      </c>
      <c r="I85" s="62" t="s">
        <v>37</v>
      </c>
      <c r="J85" s="140" t="str">
        <f>E25</f>
        <v>PROJEKTSTUDIO EUCZ, s.r.o.</v>
      </c>
      <c r="L85" s="40"/>
    </row>
    <row r="86" spans="2:65" s="1" customFormat="1" ht="14.4" customHeight="1">
      <c r="B86" s="40"/>
      <c r="C86" s="62" t="s">
        <v>35</v>
      </c>
      <c r="F86" s="140" t="str">
        <f>IF(E22="","",E22)</f>
        <v>Na základě výběrového řízení</v>
      </c>
      <c r="L86" s="40"/>
    </row>
    <row r="87" spans="2:65" s="1" customFormat="1" ht="10.35" customHeight="1">
      <c r="B87" s="40"/>
      <c r="L87" s="40"/>
    </row>
    <row r="88" spans="2:65" s="10" customFormat="1" ht="29.25" customHeight="1">
      <c r="B88" s="141"/>
      <c r="C88" s="142" t="s">
        <v>177</v>
      </c>
      <c r="D88" s="143" t="s">
        <v>61</v>
      </c>
      <c r="E88" s="143" t="s">
        <v>57</v>
      </c>
      <c r="F88" s="143" t="s">
        <v>178</v>
      </c>
      <c r="G88" s="143" t="s">
        <v>179</v>
      </c>
      <c r="H88" s="143" t="s">
        <v>180</v>
      </c>
      <c r="I88" s="143" t="s">
        <v>181</v>
      </c>
      <c r="J88" s="143" t="s">
        <v>166</v>
      </c>
      <c r="K88" s="144" t="s">
        <v>182</v>
      </c>
      <c r="L88" s="141"/>
      <c r="M88" s="72" t="s">
        <v>183</v>
      </c>
      <c r="N88" s="73" t="s">
        <v>46</v>
      </c>
      <c r="O88" s="73" t="s">
        <v>184</v>
      </c>
      <c r="P88" s="73" t="s">
        <v>185</v>
      </c>
      <c r="Q88" s="73" t="s">
        <v>186</v>
      </c>
      <c r="R88" s="73" t="s">
        <v>187</v>
      </c>
      <c r="S88" s="73" t="s">
        <v>188</v>
      </c>
      <c r="T88" s="74" t="s">
        <v>189</v>
      </c>
    </row>
    <row r="89" spans="2:65" s="1" customFormat="1" ht="29.25" customHeight="1">
      <c r="B89" s="40"/>
      <c r="C89" s="76" t="s">
        <v>167</v>
      </c>
      <c r="J89" s="145">
        <f>BK89</f>
        <v>0</v>
      </c>
      <c r="L89" s="40"/>
      <c r="M89" s="75"/>
      <c r="N89" s="67"/>
      <c r="O89" s="67"/>
      <c r="P89" s="146">
        <f>P90</f>
        <v>0</v>
      </c>
      <c r="Q89" s="67"/>
      <c r="R89" s="146">
        <f>R90</f>
        <v>0</v>
      </c>
      <c r="S89" s="67"/>
      <c r="T89" s="147">
        <f>T90</f>
        <v>0</v>
      </c>
      <c r="AT89" s="25" t="s">
        <v>75</v>
      </c>
      <c r="AU89" s="25" t="s">
        <v>168</v>
      </c>
      <c r="BK89" s="148">
        <f>BK90</f>
        <v>0</v>
      </c>
    </row>
    <row r="90" spans="2:65" s="11" customFormat="1" ht="37.35" customHeight="1">
      <c r="B90" s="149"/>
      <c r="D90" s="150" t="s">
        <v>75</v>
      </c>
      <c r="E90" s="151" t="s">
        <v>1473</v>
      </c>
      <c r="F90" s="151" t="s">
        <v>98</v>
      </c>
      <c r="J90" s="152">
        <f>BK90</f>
        <v>0</v>
      </c>
      <c r="L90" s="149"/>
      <c r="M90" s="153"/>
      <c r="N90" s="154"/>
      <c r="O90" s="154"/>
      <c r="P90" s="155">
        <f>P91</f>
        <v>0</v>
      </c>
      <c r="Q90" s="154"/>
      <c r="R90" s="155">
        <f>R91</f>
        <v>0</v>
      </c>
      <c r="S90" s="154"/>
      <c r="T90" s="156">
        <f>T91</f>
        <v>0</v>
      </c>
      <c r="AR90" s="150" t="s">
        <v>211</v>
      </c>
      <c r="AT90" s="157" t="s">
        <v>75</v>
      </c>
      <c r="AU90" s="157" t="s">
        <v>76</v>
      </c>
      <c r="AY90" s="150" t="s">
        <v>192</v>
      </c>
      <c r="BK90" s="158">
        <f>BK91</f>
        <v>0</v>
      </c>
    </row>
    <row r="91" spans="2:65" s="1" customFormat="1" ht="16.5" customHeight="1">
      <c r="B91" s="161"/>
      <c r="C91" s="162" t="s">
        <v>83</v>
      </c>
      <c r="D91" s="162" t="s">
        <v>195</v>
      </c>
      <c r="E91" s="163" t="s">
        <v>1474</v>
      </c>
      <c r="F91" s="164" t="s">
        <v>1477</v>
      </c>
      <c r="G91" s="165" t="s">
        <v>198</v>
      </c>
      <c r="H91" s="166">
        <v>1</v>
      </c>
      <c r="I91" s="167"/>
      <c r="J91" s="167">
        <f>ROUND(I91*H91,2)</f>
        <v>0</v>
      </c>
      <c r="K91" s="164" t="s">
        <v>5</v>
      </c>
      <c r="L91" s="40"/>
      <c r="M91" s="168" t="s">
        <v>5</v>
      </c>
      <c r="N91" s="218" t="s">
        <v>47</v>
      </c>
      <c r="O91" s="219">
        <v>0</v>
      </c>
      <c r="P91" s="219">
        <f>O91*H91</f>
        <v>0</v>
      </c>
      <c r="Q91" s="219">
        <v>0</v>
      </c>
      <c r="R91" s="219">
        <f>Q91*H91</f>
        <v>0</v>
      </c>
      <c r="S91" s="219">
        <v>0</v>
      </c>
      <c r="T91" s="220">
        <f>S91*H91</f>
        <v>0</v>
      </c>
      <c r="AR91" s="25" t="s">
        <v>1436</v>
      </c>
      <c r="AT91" s="25" t="s">
        <v>195</v>
      </c>
      <c r="AU91" s="25" t="s">
        <v>83</v>
      </c>
      <c r="AY91" s="25" t="s">
        <v>192</v>
      </c>
      <c r="BE91" s="172">
        <f>IF(N91="základní",J91,0)</f>
        <v>0</v>
      </c>
      <c r="BF91" s="172">
        <f>IF(N91="snížená",J91,0)</f>
        <v>0</v>
      </c>
      <c r="BG91" s="172">
        <f>IF(N91="zákl. přenesená",J91,0)</f>
        <v>0</v>
      </c>
      <c r="BH91" s="172">
        <f>IF(N91="sníž. přenesená",J91,0)</f>
        <v>0</v>
      </c>
      <c r="BI91" s="172">
        <f>IF(N91="nulová",J91,0)</f>
        <v>0</v>
      </c>
      <c r="BJ91" s="25" t="s">
        <v>83</v>
      </c>
      <c r="BK91" s="172">
        <f>ROUND(I91*H91,2)</f>
        <v>0</v>
      </c>
      <c r="BL91" s="25" t="s">
        <v>1436</v>
      </c>
      <c r="BM91" s="25" t="s">
        <v>1478</v>
      </c>
    </row>
    <row r="92" spans="2:65" s="1" customFormat="1" ht="6.9" customHeight="1">
      <c r="B92" s="55"/>
      <c r="C92" s="56"/>
      <c r="D92" s="56"/>
      <c r="E92" s="56"/>
      <c r="F92" s="56"/>
      <c r="G92" s="56"/>
      <c r="H92" s="56"/>
      <c r="I92" s="56"/>
      <c r="J92" s="56"/>
      <c r="K92" s="56"/>
      <c r="L92" s="40"/>
    </row>
  </sheetData>
  <autoFilter ref="C88:K91"/>
  <mergeCells count="16">
    <mergeCell ref="L2:V2"/>
    <mergeCell ref="E75:H75"/>
    <mergeCell ref="E79:H79"/>
    <mergeCell ref="E77:H77"/>
    <mergeCell ref="E81:H81"/>
    <mergeCell ref="J59:J60"/>
    <mergeCell ref="G1:H1"/>
    <mergeCell ref="E49:H49"/>
    <mergeCell ref="E53:H53"/>
    <mergeCell ref="E51:H51"/>
    <mergeCell ref="E55:H55"/>
    <mergeCell ref="E7:H7"/>
    <mergeCell ref="E11:H11"/>
    <mergeCell ref="E9:H9"/>
    <mergeCell ref="E13:H13"/>
    <mergeCell ref="E28:H28"/>
  </mergeCells>
  <hyperlinks>
    <hyperlink ref="F1:G1" location="C2" display="1) Krycí list soupisu"/>
    <hyperlink ref="G1:H1" location="C62"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2"/>
  <sheetViews>
    <sheetView showGridLines="0" workbookViewId="0">
      <pane ySplit="1" topLeftCell="A66" activePane="bottomLeft" state="frozen"/>
      <selection pane="bottomLeft" activeCell="E14" sqref="E14"/>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109</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ht="13.2">
      <c r="B8" s="29"/>
      <c r="C8" s="30"/>
      <c r="D8" s="37" t="s">
        <v>162</v>
      </c>
      <c r="E8" s="30"/>
      <c r="F8" s="30"/>
      <c r="G8" s="30"/>
      <c r="H8" s="30"/>
      <c r="I8" s="30"/>
      <c r="J8" s="30"/>
      <c r="K8" s="32"/>
    </row>
    <row r="9" spans="1:70" ht="16.5" customHeight="1">
      <c r="B9" s="29"/>
      <c r="C9" s="30"/>
      <c r="D9" s="30"/>
      <c r="E9" s="343" t="s">
        <v>266</v>
      </c>
      <c r="F9" s="301"/>
      <c r="G9" s="301"/>
      <c r="H9" s="301"/>
      <c r="I9" s="30"/>
      <c r="J9" s="30"/>
      <c r="K9" s="32"/>
    </row>
    <row r="10" spans="1:70" ht="13.2">
      <c r="B10" s="29"/>
      <c r="C10" s="30"/>
      <c r="D10" s="37" t="s">
        <v>267</v>
      </c>
      <c r="E10" s="30"/>
      <c r="F10" s="30"/>
      <c r="G10" s="30"/>
      <c r="H10" s="30"/>
      <c r="I10" s="30"/>
      <c r="J10" s="30"/>
      <c r="K10" s="32"/>
    </row>
    <row r="11" spans="1:70" s="1" customFormat="1" ht="16.5" customHeight="1">
      <c r="B11" s="40"/>
      <c r="C11" s="41"/>
      <c r="D11" s="41"/>
      <c r="E11" s="321" t="s">
        <v>1469</v>
      </c>
      <c r="F11" s="346"/>
      <c r="G11" s="346"/>
      <c r="H11" s="346"/>
      <c r="I11" s="41"/>
      <c r="J11" s="41"/>
      <c r="K11" s="44"/>
    </row>
    <row r="12" spans="1:70" s="1" customFormat="1" ht="13.2">
      <c r="B12" s="40"/>
      <c r="C12" s="41"/>
      <c r="D12" s="37" t="s">
        <v>1470</v>
      </c>
      <c r="E12" s="41"/>
      <c r="F12" s="41"/>
      <c r="G12" s="41"/>
      <c r="H12" s="41"/>
      <c r="I12" s="41"/>
      <c r="J12" s="41"/>
      <c r="K12" s="44"/>
    </row>
    <row r="13" spans="1:70" s="1" customFormat="1" ht="36.9" customHeight="1">
      <c r="B13" s="40"/>
      <c r="C13" s="41"/>
      <c r="D13" s="41"/>
      <c r="E13" s="345" t="s">
        <v>1820</v>
      </c>
      <c r="F13" s="346"/>
      <c r="G13" s="346"/>
      <c r="H13" s="346"/>
      <c r="I13" s="41"/>
      <c r="J13" s="41"/>
      <c r="K13" s="44"/>
    </row>
    <row r="14" spans="1:70" s="1" customFormat="1">
      <c r="B14" s="40"/>
      <c r="C14" s="41"/>
      <c r="D14" s="41"/>
      <c r="E14" s="41"/>
      <c r="F14" s="41"/>
      <c r="G14" s="41"/>
      <c r="H14" s="41"/>
      <c r="I14" s="41"/>
      <c r="J14" s="41"/>
      <c r="K14" s="44"/>
    </row>
    <row r="15" spans="1:70" s="1" customFormat="1" ht="14.4" customHeight="1">
      <c r="B15" s="40"/>
      <c r="C15" s="41"/>
      <c r="D15" s="37" t="s">
        <v>19</v>
      </c>
      <c r="E15" s="41"/>
      <c r="F15" s="35" t="s">
        <v>20</v>
      </c>
      <c r="G15" s="41"/>
      <c r="H15" s="41"/>
      <c r="I15" s="37" t="s">
        <v>21</v>
      </c>
      <c r="J15" s="35" t="s">
        <v>5</v>
      </c>
      <c r="K15" s="44"/>
    </row>
    <row r="16" spans="1:70" s="1" customFormat="1" ht="14.4" customHeight="1">
      <c r="B16" s="40"/>
      <c r="C16" s="41"/>
      <c r="D16" s="37" t="s">
        <v>23</v>
      </c>
      <c r="E16" s="41"/>
      <c r="F16" s="35" t="s">
        <v>24</v>
      </c>
      <c r="G16" s="41"/>
      <c r="H16" s="41"/>
      <c r="I16" s="37" t="s">
        <v>25</v>
      </c>
      <c r="J16" s="108" t="str">
        <f>'Rekapitulace stavby'!AN8</f>
        <v>24. 2. 2018</v>
      </c>
      <c r="K16" s="44"/>
    </row>
    <row r="17" spans="2:11" s="1" customFormat="1" ht="10.8" customHeight="1">
      <c r="B17" s="40"/>
      <c r="C17" s="41"/>
      <c r="D17" s="41"/>
      <c r="E17" s="41"/>
      <c r="F17" s="41"/>
      <c r="G17" s="41"/>
      <c r="H17" s="41"/>
      <c r="I17" s="41"/>
      <c r="J17" s="41"/>
      <c r="K17" s="44"/>
    </row>
    <row r="18" spans="2:11" s="1" customFormat="1" ht="14.4" customHeight="1">
      <c r="B18" s="40"/>
      <c r="C18" s="41"/>
      <c r="D18" s="37" t="s">
        <v>31</v>
      </c>
      <c r="E18" s="41"/>
      <c r="F18" s="41"/>
      <c r="G18" s="41"/>
      <c r="H18" s="41"/>
      <c r="I18" s="37" t="s">
        <v>32</v>
      </c>
      <c r="J18" s="35" t="s">
        <v>5</v>
      </c>
      <c r="K18" s="44"/>
    </row>
    <row r="19" spans="2:11" s="1" customFormat="1" ht="18" customHeight="1">
      <c r="B19" s="40"/>
      <c r="C19" s="41"/>
      <c r="D19" s="41"/>
      <c r="E19" s="35" t="s">
        <v>33</v>
      </c>
      <c r="F19" s="41"/>
      <c r="G19" s="41"/>
      <c r="H19" s="41"/>
      <c r="I19" s="37" t="s">
        <v>34</v>
      </c>
      <c r="J19" s="35" t="s">
        <v>5</v>
      </c>
      <c r="K19" s="44"/>
    </row>
    <row r="20" spans="2:11" s="1" customFormat="1" ht="6.9" customHeight="1">
      <c r="B20" s="40"/>
      <c r="C20" s="41"/>
      <c r="D20" s="41"/>
      <c r="E20" s="41"/>
      <c r="F20" s="41"/>
      <c r="G20" s="41"/>
      <c r="H20" s="41"/>
      <c r="I20" s="41"/>
      <c r="J20" s="41"/>
      <c r="K20" s="44"/>
    </row>
    <row r="21" spans="2:11" s="1" customFormat="1" ht="14.4" customHeight="1">
      <c r="B21" s="40"/>
      <c r="C21" s="41"/>
      <c r="D21" s="37" t="s">
        <v>35</v>
      </c>
      <c r="E21" s="41"/>
      <c r="F21" s="41"/>
      <c r="G21" s="41"/>
      <c r="H21" s="41"/>
      <c r="I21" s="37" t="s">
        <v>32</v>
      </c>
      <c r="J21" s="35" t="s">
        <v>5</v>
      </c>
      <c r="K21" s="44"/>
    </row>
    <row r="22" spans="2:11" s="1" customFormat="1" ht="18" customHeight="1">
      <c r="B22" s="40"/>
      <c r="C22" s="41"/>
      <c r="D22" s="41"/>
      <c r="E22" s="35" t="s">
        <v>36</v>
      </c>
      <c r="F22" s="41"/>
      <c r="G22" s="41"/>
      <c r="H22" s="41"/>
      <c r="I22" s="37" t="s">
        <v>34</v>
      </c>
      <c r="J22" s="35" t="s">
        <v>5</v>
      </c>
      <c r="K22" s="44"/>
    </row>
    <row r="23" spans="2:11" s="1" customFormat="1" ht="6.9" customHeight="1">
      <c r="B23" s="40"/>
      <c r="C23" s="41"/>
      <c r="D23" s="41"/>
      <c r="E23" s="41"/>
      <c r="F23" s="41"/>
      <c r="G23" s="41"/>
      <c r="H23" s="41"/>
      <c r="I23" s="41"/>
      <c r="J23" s="41"/>
      <c r="K23" s="44"/>
    </row>
    <row r="24" spans="2:11" s="1" customFormat="1" ht="14.4" customHeight="1">
      <c r="B24" s="40"/>
      <c r="C24" s="41"/>
      <c r="D24" s="37" t="s">
        <v>37</v>
      </c>
      <c r="E24" s="41"/>
      <c r="F24" s="41"/>
      <c r="G24" s="41"/>
      <c r="H24" s="41"/>
      <c r="I24" s="37" t="s">
        <v>32</v>
      </c>
      <c r="J24" s="35" t="s">
        <v>5</v>
      </c>
      <c r="K24" s="44"/>
    </row>
    <row r="25" spans="2:11" s="1" customFormat="1" ht="18" customHeight="1">
      <c r="B25" s="40"/>
      <c r="C25" s="41"/>
      <c r="D25" s="41"/>
      <c r="E25" s="35" t="s">
        <v>38</v>
      </c>
      <c r="F25" s="41"/>
      <c r="G25" s="41"/>
      <c r="H25" s="41"/>
      <c r="I25" s="37" t="s">
        <v>34</v>
      </c>
      <c r="J25" s="35" t="s">
        <v>5</v>
      </c>
      <c r="K25" s="44"/>
    </row>
    <row r="26" spans="2:11" s="1" customFormat="1" ht="6.9" customHeight="1">
      <c r="B26" s="40"/>
      <c r="C26" s="41"/>
      <c r="D26" s="41"/>
      <c r="E26" s="41"/>
      <c r="F26" s="41"/>
      <c r="G26" s="41"/>
      <c r="H26" s="41"/>
      <c r="I26" s="41"/>
      <c r="J26" s="41"/>
      <c r="K26" s="44"/>
    </row>
    <row r="27" spans="2:11" s="1" customFormat="1" ht="14.4" customHeight="1">
      <c r="B27" s="40"/>
      <c r="C27" s="41"/>
      <c r="D27" s="37" t="s">
        <v>40</v>
      </c>
      <c r="E27" s="41"/>
      <c r="F27" s="41"/>
      <c r="G27" s="41"/>
      <c r="H27" s="41"/>
      <c r="I27" s="41"/>
      <c r="J27" s="41"/>
      <c r="K27" s="44"/>
    </row>
    <row r="28" spans="2:11" s="7" customFormat="1" ht="16.5" customHeight="1">
      <c r="B28" s="109"/>
      <c r="C28" s="110"/>
      <c r="D28" s="110"/>
      <c r="E28" s="303" t="s">
        <v>5</v>
      </c>
      <c r="F28" s="303"/>
      <c r="G28" s="303"/>
      <c r="H28" s="303"/>
      <c r="I28" s="110"/>
      <c r="J28" s="110"/>
      <c r="K28" s="111"/>
    </row>
    <row r="29" spans="2:11" s="1" customFormat="1" ht="6.9" customHeight="1">
      <c r="B29" s="40"/>
      <c r="C29" s="41"/>
      <c r="D29" s="41"/>
      <c r="E29" s="41"/>
      <c r="F29" s="41"/>
      <c r="G29" s="41"/>
      <c r="H29" s="41"/>
      <c r="I29" s="41"/>
      <c r="J29" s="41"/>
      <c r="K29" s="44"/>
    </row>
    <row r="30" spans="2:11" s="1" customFormat="1" ht="6.9" customHeight="1">
      <c r="B30" s="40"/>
      <c r="C30" s="41"/>
      <c r="D30" s="67"/>
      <c r="E30" s="67"/>
      <c r="F30" s="67"/>
      <c r="G30" s="67"/>
      <c r="H30" s="67"/>
      <c r="I30" s="67"/>
      <c r="J30" s="67"/>
      <c r="K30" s="112"/>
    </row>
    <row r="31" spans="2:11" s="1" customFormat="1" ht="25.35" customHeight="1">
      <c r="B31" s="40"/>
      <c r="C31" s="41"/>
      <c r="D31" s="113" t="s">
        <v>42</v>
      </c>
      <c r="E31" s="41"/>
      <c r="F31" s="41"/>
      <c r="G31" s="41"/>
      <c r="H31" s="41"/>
      <c r="I31" s="41"/>
      <c r="J31" s="114">
        <f>ROUND(J89,2)</f>
        <v>0</v>
      </c>
      <c r="K31" s="44"/>
    </row>
    <row r="32" spans="2:11" s="1" customFormat="1" ht="6.9" customHeight="1">
      <c r="B32" s="40"/>
      <c r="C32" s="41"/>
      <c r="D32" s="67"/>
      <c r="E32" s="67"/>
      <c r="F32" s="67"/>
      <c r="G32" s="67"/>
      <c r="H32" s="67"/>
      <c r="I32" s="67"/>
      <c r="J32" s="67"/>
      <c r="K32" s="112"/>
    </row>
    <row r="33" spans="2:11" s="1" customFormat="1" ht="14.4" customHeight="1">
      <c r="B33" s="40"/>
      <c r="C33" s="41"/>
      <c r="D33" s="41"/>
      <c r="E33" s="41"/>
      <c r="F33" s="45" t="s">
        <v>44</v>
      </c>
      <c r="G33" s="41"/>
      <c r="H33" s="41"/>
      <c r="I33" s="45" t="s">
        <v>43</v>
      </c>
      <c r="J33" s="45" t="s">
        <v>45</v>
      </c>
      <c r="K33" s="44"/>
    </row>
    <row r="34" spans="2:11" s="1" customFormat="1" ht="14.4" customHeight="1">
      <c r="B34" s="40"/>
      <c r="C34" s="41"/>
      <c r="D34" s="48" t="s">
        <v>46</v>
      </c>
      <c r="E34" s="48" t="s">
        <v>47</v>
      </c>
      <c r="F34" s="115">
        <f>ROUND(SUM(BE89:BE91), 2)</f>
        <v>0</v>
      </c>
      <c r="G34" s="41"/>
      <c r="H34" s="41"/>
      <c r="I34" s="116">
        <v>0.21</v>
      </c>
      <c r="J34" s="115">
        <f>ROUND(ROUND((SUM(BE89:BE91)), 2)*I34, 2)</f>
        <v>0</v>
      </c>
      <c r="K34" s="44"/>
    </row>
    <row r="35" spans="2:11" s="1" customFormat="1" ht="14.4" customHeight="1">
      <c r="B35" s="40"/>
      <c r="C35" s="41"/>
      <c r="D35" s="41"/>
      <c r="E35" s="48" t="s">
        <v>48</v>
      </c>
      <c r="F35" s="115">
        <f>ROUND(SUM(BF89:BF91), 2)</f>
        <v>0</v>
      </c>
      <c r="G35" s="41"/>
      <c r="H35" s="41"/>
      <c r="I35" s="116">
        <v>0.15</v>
      </c>
      <c r="J35" s="115">
        <f>ROUND(ROUND((SUM(BF89:BF91)), 2)*I35, 2)</f>
        <v>0</v>
      </c>
      <c r="K35" s="44"/>
    </row>
    <row r="36" spans="2:11" s="1" customFormat="1" ht="14.4" hidden="1" customHeight="1">
      <c r="B36" s="40"/>
      <c r="C36" s="41"/>
      <c r="D36" s="41"/>
      <c r="E36" s="48" t="s">
        <v>49</v>
      </c>
      <c r="F36" s="115">
        <f>ROUND(SUM(BG89:BG91), 2)</f>
        <v>0</v>
      </c>
      <c r="G36" s="41"/>
      <c r="H36" s="41"/>
      <c r="I36" s="116">
        <v>0.21</v>
      </c>
      <c r="J36" s="115">
        <v>0</v>
      </c>
      <c r="K36" s="44"/>
    </row>
    <row r="37" spans="2:11" s="1" customFormat="1" ht="14.4" hidden="1" customHeight="1">
      <c r="B37" s="40"/>
      <c r="C37" s="41"/>
      <c r="D37" s="41"/>
      <c r="E37" s="48" t="s">
        <v>50</v>
      </c>
      <c r="F37" s="115">
        <f>ROUND(SUM(BH89:BH91), 2)</f>
        <v>0</v>
      </c>
      <c r="G37" s="41"/>
      <c r="H37" s="41"/>
      <c r="I37" s="116">
        <v>0.15</v>
      </c>
      <c r="J37" s="115">
        <v>0</v>
      </c>
      <c r="K37" s="44"/>
    </row>
    <row r="38" spans="2:11" s="1" customFormat="1" ht="14.4" hidden="1" customHeight="1">
      <c r="B38" s="40"/>
      <c r="C38" s="41"/>
      <c r="D38" s="41"/>
      <c r="E38" s="48" t="s">
        <v>51</v>
      </c>
      <c r="F38" s="115">
        <f>ROUND(SUM(BI89:BI91), 2)</f>
        <v>0</v>
      </c>
      <c r="G38" s="41"/>
      <c r="H38" s="41"/>
      <c r="I38" s="116">
        <v>0</v>
      </c>
      <c r="J38" s="115">
        <v>0</v>
      </c>
      <c r="K38" s="44"/>
    </row>
    <row r="39" spans="2:11" s="1" customFormat="1" ht="6.9" customHeight="1">
      <c r="B39" s="40"/>
      <c r="C39" s="41"/>
      <c r="D39" s="41"/>
      <c r="E39" s="41"/>
      <c r="F39" s="41"/>
      <c r="G39" s="41"/>
      <c r="H39" s="41"/>
      <c r="I39" s="41"/>
      <c r="J39" s="41"/>
      <c r="K39" s="44"/>
    </row>
    <row r="40" spans="2:11" s="1" customFormat="1" ht="25.35" customHeight="1">
      <c r="B40" s="40"/>
      <c r="C40" s="117"/>
      <c r="D40" s="118" t="s">
        <v>52</v>
      </c>
      <c r="E40" s="70"/>
      <c r="F40" s="70"/>
      <c r="G40" s="119" t="s">
        <v>53</v>
      </c>
      <c r="H40" s="120" t="s">
        <v>54</v>
      </c>
      <c r="I40" s="70"/>
      <c r="J40" s="121">
        <f>SUM(J31:J38)</f>
        <v>0</v>
      </c>
      <c r="K40" s="122"/>
    </row>
    <row r="41" spans="2:11" s="1" customFormat="1" ht="14.4" customHeight="1">
      <c r="B41" s="55"/>
      <c r="C41" s="56"/>
      <c r="D41" s="56"/>
      <c r="E41" s="56"/>
      <c r="F41" s="56"/>
      <c r="G41" s="56"/>
      <c r="H41" s="56"/>
      <c r="I41" s="56"/>
      <c r="J41" s="56"/>
      <c r="K41" s="57"/>
    </row>
    <row r="45" spans="2:11" s="1" customFormat="1" ht="6.9" customHeight="1">
      <c r="B45" s="58"/>
      <c r="C45" s="59"/>
      <c r="D45" s="59"/>
      <c r="E45" s="59"/>
      <c r="F45" s="59"/>
      <c r="G45" s="59"/>
      <c r="H45" s="59"/>
      <c r="I45" s="59"/>
      <c r="J45" s="59"/>
      <c r="K45" s="123"/>
    </row>
    <row r="46" spans="2:11" s="1" customFormat="1" ht="36.9" customHeight="1">
      <c r="B46" s="40"/>
      <c r="C46" s="31" t="s">
        <v>164</v>
      </c>
      <c r="D46" s="41"/>
      <c r="E46" s="41"/>
      <c r="F46" s="41"/>
      <c r="G46" s="41"/>
      <c r="H46" s="41"/>
      <c r="I46" s="41"/>
      <c r="J46" s="41"/>
      <c r="K46" s="44"/>
    </row>
    <row r="47" spans="2:11" s="1" customFormat="1" ht="6.9" customHeight="1">
      <c r="B47" s="40"/>
      <c r="C47" s="41"/>
      <c r="D47" s="41"/>
      <c r="E47" s="41"/>
      <c r="F47" s="41"/>
      <c r="G47" s="41"/>
      <c r="H47" s="41"/>
      <c r="I47" s="41"/>
      <c r="J47" s="41"/>
      <c r="K47" s="44"/>
    </row>
    <row r="48" spans="2:11" s="1" customFormat="1" ht="14.4" customHeight="1">
      <c r="B48" s="40"/>
      <c r="C48" s="37" t="s">
        <v>17</v>
      </c>
      <c r="D48" s="41"/>
      <c r="E48" s="41"/>
      <c r="F48" s="41"/>
      <c r="G48" s="41"/>
      <c r="H48" s="41"/>
      <c r="I48" s="41"/>
      <c r="J48" s="41"/>
      <c r="K48" s="44"/>
    </row>
    <row r="49" spans="2:47" s="1" customFormat="1" ht="16.5" customHeight="1">
      <c r="B49" s="40"/>
      <c r="C49" s="41"/>
      <c r="D49" s="41"/>
      <c r="E49" s="343" t="str">
        <f>E7</f>
        <v>ZÁZEMÍ PRO VPP V OSTRAVĚ – PORUBĚ</v>
      </c>
      <c r="F49" s="344"/>
      <c r="G49" s="344"/>
      <c r="H49" s="344"/>
      <c r="I49" s="41"/>
      <c r="J49" s="41"/>
      <c r="K49" s="44"/>
    </row>
    <row r="50" spans="2:47" ht="13.2">
      <c r="B50" s="29"/>
      <c r="C50" s="37" t="s">
        <v>162</v>
      </c>
      <c r="D50" s="30"/>
      <c r="E50" s="30"/>
      <c r="F50" s="30"/>
      <c r="G50" s="30"/>
      <c r="H50" s="30"/>
      <c r="I50" s="30"/>
      <c r="J50" s="30"/>
      <c r="K50" s="32"/>
    </row>
    <row r="51" spans="2:47" ht="16.5" customHeight="1">
      <c r="B51" s="29"/>
      <c r="C51" s="30"/>
      <c r="D51" s="30"/>
      <c r="E51" s="343" t="s">
        <v>266</v>
      </c>
      <c r="F51" s="301"/>
      <c r="G51" s="301"/>
      <c r="H51" s="301"/>
      <c r="I51" s="30"/>
      <c r="J51" s="30"/>
      <c r="K51" s="32"/>
    </row>
    <row r="52" spans="2:47" ht="13.2">
      <c r="B52" s="29"/>
      <c r="C52" s="37" t="s">
        <v>267</v>
      </c>
      <c r="D52" s="30"/>
      <c r="E52" s="30"/>
      <c r="F52" s="30"/>
      <c r="G52" s="30"/>
      <c r="H52" s="30"/>
      <c r="I52" s="30"/>
      <c r="J52" s="30"/>
      <c r="K52" s="32"/>
    </row>
    <row r="53" spans="2:47" s="1" customFormat="1" ht="16.5" customHeight="1">
      <c r="B53" s="40"/>
      <c r="C53" s="41"/>
      <c r="D53" s="41"/>
      <c r="E53" s="321" t="s">
        <v>1469</v>
      </c>
      <c r="F53" s="346"/>
      <c r="G53" s="346"/>
      <c r="H53" s="346"/>
      <c r="I53" s="41"/>
      <c r="J53" s="41"/>
      <c r="K53" s="44"/>
    </row>
    <row r="54" spans="2:47" s="1" customFormat="1" ht="14.4" customHeight="1">
      <c r="B54" s="40"/>
      <c r="C54" s="37" t="s">
        <v>1470</v>
      </c>
      <c r="D54" s="41"/>
      <c r="E54" s="41"/>
      <c r="F54" s="41"/>
      <c r="G54" s="41"/>
      <c r="H54" s="41"/>
      <c r="I54" s="41"/>
      <c r="J54" s="41"/>
      <c r="K54" s="44"/>
    </row>
    <row r="55" spans="2:47" s="1" customFormat="1" ht="17.25" customHeight="1">
      <c r="B55" s="40"/>
      <c r="C55" s="41"/>
      <c r="D55" s="41"/>
      <c r="E55" s="345" t="str">
        <f>E13</f>
        <v>D.1.4.4 - Silnoproudá elektrotechnika</v>
      </c>
      <c r="F55" s="346"/>
      <c r="G55" s="346"/>
      <c r="H55" s="346"/>
      <c r="I55" s="41"/>
      <c r="J55" s="41"/>
      <c r="K55" s="44"/>
    </row>
    <row r="56" spans="2:47" s="1" customFormat="1" ht="6.9" customHeight="1">
      <c r="B56" s="40"/>
      <c r="C56" s="41"/>
      <c r="D56" s="41"/>
      <c r="E56" s="41"/>
      <c r="F56" s="41"/>
      <c r="G56" s="41"/>
      <c r="H56" s="41"/>
      <c r="I56" s="41"/>
      <c r="J56" s="41"/>
      <c r="K56" s="44"/>
    </row>
    <row r="57" spans="2:47" s="1" customFormat="1" ht="18" customHeight="1">
      <c r="B57" s="40"/>
      <c r="C57" s="37" t="s">
        <v>23</v>
      </c>
      <c r="D57" s="41"/>
      <c r="E57" s="41"/>
      <c r="F57" s="35" t="str">
        <f>F16</f>
        <v>Ostrava</v>
      </c>
      <c r="G57" s="41"/>
      <c r="H57" s="41"/>
      <c r="I57" s="37" t="s">
        <v>25</v>
      </c>
      <c r="J57" s="108" t="str">
        <f>IF(J16="","",J16)</f>
        <v>24. 2. 2018</v>
      </c>
      <c r="K57" s="44"/>
    </row>
    <row r="58" spans="2:47" s="1" customFormat="1" ht="6.9" customHeight="1">
      <c r="B58" s="40"/>
      <c r="C58" s="41"/>
      <c r="D58" s="41"/>
      <c r="E58" s="41"/>
      <c r="F58" s="41"/>
      <c r="G58" s="41"/>
      <c r="H58" s="41"/>
      <c r="I58" s="41"/>
      <c r="J58" s="41"/>
      <c r="K58" s="44"/>
    </row>
    <row r="59" spans="2:47" s="1" customFormat="1" ht="13.2">
      <c r="B59" s="40"/>
      <c r="C59" s="37" t="s">
        <v>31</v>
      </c>
      <c r="D59" s="41"/>
      <c r="E59" s="41"/>
      <c r="F59" s="35" t="str">
        <f>E19</f>
        <v>SMO MO Poruba</v>
      </c>
      <c r="G59" s="41"/>
      <c r="H59" s="41"/>
      <c r="I59" s="37" t="s">
        <v>37</v>
      </c>
      <c r="J59" s="303" t="str">
        <f>E25</f>
        <v>PROJEKTSTUDIO EUCZ, s.r.o.</v>
      </c>
      <c r="K59" s="44"/>
    </row>
    <row r="60" spans="2:47" s="1" customFormat="1" ht="14.4" customHeight="1">
      <c r="B60" s="40"/>
      <c r="C60" s="37" t="s">
        <v>35</v>
      </c>
      <c r="D60" s="41"/>
      <c r="E60" s="41"/>
      <c r="F60" s="35" t="str">
        <f>IF(E22="","",E22)</f>
        <v>Na základě výběrového řízení</v>
      </c>
      <c r="G60" s="41"/>
      <c r="H60" s="41"/>
      <c r="I60" s="41"/>
      <c r="J60" s="338"/>
      <c r="K60" s="44"/>
    </row>
    <row r="61" spans="2:47" s="1" customFormat="1" ht="10.35" customHeight="1">
      <c r="B61" s="40"/>
      <c r="C61" s="41"/>
      <c r="D61" s="41"/>
      <c r="E61" s="41"/>
      <c r="F61" s="41"/>
      <c r="G61" s="41"/>
      <c r="H61" s="41"/>
      <c r="I61" s="41"/>
      <c r="J61" s="41"/>
      <c r="K61" s="44"/>
    </row>
    <row r="62" spans="2:47" s="1" customFormat="1" ht="29.25" customHeight="1">
      <c r="B62" s="40"/>
      <c r="C62" s="124" t="s">
        <v>165</v>
      </c>
      <c r="D62" s="117"/>
      <c r="E62" s="117"/>
      <c r="F62" s="117"/>
      <c r="G62" s="117"/>
      <c r="H62" s="117"/>
      <c r="I62" s="117"/>
      <c r="J62" s="125" t="s">
        <v>166</v>
      </c>
      <c r="K62" s="126"/>
    </row>
    <row r="63" spans="2:47" s="1" customFormat="1" ht="10.35" customHeight="1">
      <c r="B63" s="40"/>
      <c r="C63" s="41"/>
      <c r="D63" s="41"/>
      <c r="E63" s="41"/>
      <c r="F63" s="41"/>
      <c r="G63" s="41"/>
      <c r="H63" s="41"/>
      <c r="I63" s="41"/>
      <c r="J63" s="41"/>
      <c r="K63" s="44"/>
    </row>
    <row r="64" spans="2:47" s="1" customFormat="1" ht="29.25" customHeight="1">
      <c r="B64" s="40"/>
      <c r="C64" s="127" t="s">
        <v>167</v>
      </c>
      <c r="D64" s="41"/>
      <c r="E64" s="41"/>
      <c r="F64" s="41"/>
      <c r="G64" s="41"/>
      <c r="H64" s="41"/>
      <c r="I64" s="41"/>
      <c r="J64" s="114">
        <f>J89</f>
        <v>0</v>
      </c>
      <c r="K64" s="44"/>
      <c r="AU64" s="25" t="s">
        <v>168</v>
      </c>
    </row>
    <row r="65" spans="2:12" s="8" customFormat="1" ht="24.9" customHeight="1">
      <c r="B65" s="128"/>
      <c r="C65" s="129"/>
      <c r="D65" s="130" t="s">
        <v>1472</v>
      </c>
      <c r="E65" s="131"/>
      <c r="F65" s="131"/>
      <c r="G65" s="131"/>
      <c r="H65" s="131"/>
      <c r="I65" s="131"/>
      <c r="J65" s="132">
        <f>J90</f>
        <v>0</v>
      </c>
      <c r="K65" s="133"/>
    </row>
    <row r="66" spans="2:12" s="1" customFormat="1" ht="21.75" customHeight="1">
      <c r="B66" s="40"/>
      <c r="C66" s="41"/>
      <c r="D66" s="41"/>
      <c r="E66" s="41"/>
      <c r="F66" s="41"/>
      <c r="G66" s="41"/>
      <c r="H66" s="41"/>
      <c r="I66" s="41"/>
      <c r="J66" s="41"/>
      <c r="K66" s="44"/>
    </row>
    <row r="67" spans="2:12" s="1" customFormat="1" ht="6.9" customHeight="1">
      <c r="B67" s="55"/>
      <c r="C67" s="56"/>
      <c r="D67" s="56"/>
      <c r="E67" s="56"/>
      <c r="F67" s="56"/>
      <c r="G67" s="56"/>
      <c r="H67" s="56"/>
      <c r="I67" s="56"/>
      <c r="J67" s="56"/>
      <c r="K67" s="57"/>
    </row>
    <row r="71" spans="2:12" s="1" customFormat="1" ht="6.9" customHeight="1">
      <c r="B71" s="58"/>
      <c r="C71" s="59"/>
      <c r="D71" s="59"/>
      <c r="E71" s="59"/>
      <c r="F71" s="59"/>
      <c r="G71" s="59"/>
      <c r="H71" s="59"/>
      <c r="I71" s="59"/>
      <c r="J71" s="59"/>
      <c r="K71" s="59"/>
      <c r="L71" s="40"/>
    </row>
    <row r="72" spans="2:12" s="1" customFormat="1" ht="36.9" customHeight="1">
      <c r="B72" s="40"/>
      <c r="C72" s="60" t="s">
        <v>176</v>
      </c>
      <c r="L72" s="40"/>
    </row>
    <row r="73" spans="2:12" s="1" customFormat="1" ht="6.9" customHeight="1">
      <c r="B73" s="40"/>
      <c r="L73" s="40"/>
    </row>
    <row r="74" spans="2:12" s="1" customFormat="1" ht="14.4" customHeight="1">
      <c r="B74" s="40"/>
      <c r="C74" s="62" t="s">
        <v>17</v>
      </c>
      <c r="L74" s="40"/>
    </row>
    <row r="75" spans="2:12" s="1" customFormat="1" ht="16.5" customHeight="1">
      <c r="B75" s="40"/>
      <c r="E75" s="339" t="str">
        <f>E7</f>
        <v>ZÁZEMÍ PRO VPP V OSTRAVĚ – PORUBĚ</v>
      </c>
      <c r="F75" s="340"/>
      <c r="G75" s="340"/>
      <c r="H75" s="340"/>
      <c r="L75" s="40"/>
    </row>
    <row r="76" spans="2:12" ht="13.2">
      <c r="B76" s="29"/>
      <c r="C76" s="62" t="s">
        <v>162</v>
      </c>
      <c r="L76" s="29"/>
    </row>
    <row r="77" spans="2:12" ht="16.5" customHeight="1">
      <c r="B77" s="29"/>
      <c r="E77" s="339" t="s">
        <v>266</v>
      </c>
      <c r="F77" s="337"/>
      <c r="G77" s="337"/>
      <c r="H77" s="337"/>
      <c r="L77" s="29"/>
    </row>
    <row r="78" spans="2:12" ht="13.2">
      <c r="B78" s="29"/>
      <c r="C78" s="62" t="s">
        <v>267</v>
      </c>
      <c r="L78" s="29"/>
    </row>
    <row r="79" spans="2:12" s="1" customFormat="1" ht="16.5" customHeight="1">
      <c r="B79" s="40"/>
      <c r="E79" s="347" t="s">
        <v>1469</v>
      </c>
      <c r="F79" s="341"/>
      <c r="G79" s="341"/>
      <c r="H79" s="341"/>
      <c r="L79" s="40"/>
    </row>
    <row r="80" spans="2:12" s="1" customFormat="1" ht="14.4" customHeight="1">
      <c r="B80" s="40"/>
      <c r="C80" s="62" t="s">
        <v>1470</v>
      </c>
      <c r="L80" s="40"/>
    </row>
    <row r="81" spans="2:65" s="1" customFormat="1" ht="17.25" customHeight="1">
      <c r="B81" s="40"/>
      <c r="E81" s="314" t="str">
        <f>E13</f>
        <v>D.1.4.4 - Silnoproudá elektrotechnika</v>
      </c>
      <c r="F81" s="341"/>
      <c r="G81" s="341"/>
      <c r="H81" s="341"/>
      <c r="L81" s="40"/>
    </row>
    <row r="82" spans="2:65" s="1" customFormat="1" ht="6.9" customHeight="1">
      <c r="B82" s="40"/>
      <c r="L82" s="40"/>
    </row>
    <row r="83" spans="2:65" s="1" customFormat="1" ht="18" customHeight="1">
      <c r="B83" s="40"/>
      <c r="C83" s="62" t="s">
        <v>23</v>
      </c>
      <c r="F83" s="140" t="str">
        <f>F16</f>
        <v>Ostrava</v>
      </c>
      <c r="I83" s="62" t="s">
        <v>25</v>
      </c>
      <c r="J83" s="66" t="str">
        <f>IF(J16="","",J16)</f>
        <v>24. 2. 2018</v>
      </c>
      <c r="L83" s="40"/>
    </row>
    <row r="84" spans="2:65" s="1" customFormat="1" ht="6.9" customHeight="1">
      <c r="B84" s="40"/>
      <c r="L84" s="40"/>
    </row>
    <row r="85" spans="2:65" s="1" customFormat="1" ht="13.2">
      <c r="B85" s="40"/>
      <c r="C85" s="62" t="s">
        <v>31</v>
      </c>
      <c r="F85" s="140" t="str">
        <f>E19</f>
        <v>SMO MO Poruba</v>
      </c>
      <c r="I85" s="62" t="s">
        <v>37</v>
      </c>
      <c r="J85" s="140" t="str">
        <f>E25</f>
        <v>PROJEKTSTUDIO EUCZ, s.r.o.</v>
      </c>
      <c r="L85" s="40"/>
    </row>
    <row r="86" spans="2:65" s="1" customFormat="1" ht="14.4" customHeight="1">
      <c r="B86" s="40"/>
      <c r="C86" s="62" t="s">
        <v>35</v>
      </c>
      <c r="F86" s="140" t="str">
        <f>IF(E22="","",E22)</f>
        <v>Na základě výběrového řízení</v>
      </c>
      <c r="L86" s="40"/>
    </row>
    <row r="87" spans="2:65" s="1" customFormat="1" ht="10.35" customHeight="1">
      <c r="B87" s="40"/>
      <c r="L87" s="40"/>
    </row>
    <row r="88" spans="2:65" s="10" customFormat="1" ht="29.25" customHeight="1">
      <c r="B88" s="141"/>
      <c r="C88" s="142" t="s">
        <v>177</v>
      </c>
      <c r="D88" s="143" t="s">
        <v>61</v>
      </c>
      <c r="E88" s="143" t="s">
        <v>57</v>
      </c>
      <c r="F88" s="143" t="s">
        <v>178</v>
      </c>
      <c r="G88" s="143" t="s">
        <v>179</v>
      </c>
      <c r="H88" s="143" t="s">
        <v>180</v>
      </c>
      <c r="I88" s="143" t="s">
        <v>181</v>
      </c>
      <c r="J88" s="143" t="s">
        <v>166</v>
      </c>
      <c r="K88" s="144" t="s">
        <v>182</v>
      </c>
      <c r="L88" s="141"/>
      <c r="M88" s="72" t="s">
        <v>183</v>
      </c>
      <c r="N88" s="73" t="s">
        <v>46</v>
      </c>
      <c r="O88" s="73" t="s">
        <v>184</v>
      </c>
      <c r="P88" s="73" t="s">
        <v>185</v>
      </c>
      <c r="Q88" s="73" t="s">
        <v>186</v>
      </c>
      <c r="R88" s="73" t="s">
        <v>187</v>
      </c>
      <c r="S88" s="73" t="s">
        <v>188</v>
      </c>
      <c r="T88" s="74" t="s">
        <v>189</v>
      </c>
    </row>
    <row r="89" spans="2:65" s="1" customFormat="1" ht="29.25" customHeight="1">
      <c r="B89" s="40"/>
      <c r="C89" s="76" t="s">
        <v>167</v>
      </c>
      <c r="J89" s="145">
        <f>BK89</f>
        <v>0</v>
      </c>
      <c r="L89" s="40"/>
      <c r="M89" s="75"/>
      <c r="N89" s="67"/>
      <c r="O89" s="67"/>
      <c r="P89" s="146">
        <f>P90</f>
        <v>0</v>
      </c>
      <c r="Q89" s="67"/>
      <c r="R89" s="146">
        <f>R90</f>
        <v>0</v>
      </c>
      <c r="S89" s="67"/>
      <c r="T89" s="147">
        <f>T90</f>
        <v>0</v>
      </c>
      <c r="AT89" s="25" t="s">
        <v>75</v>
      </c>
      <c r="AU89" s="25" t="s">
        <v>168</v>
      </c>
      <c r="BK89" s="148">
        <f>BK90</f>
        <v>0</v>
      </c>
    </row>
    <row r="90" spans="2:65" s="11" customFormat="1" ht="37.35" customHeight="1">
      <c r="B90" s="149"/>
      <c r="D90" s="150" t="s">
        <v>75</v>
      </c>
      <c r="E90" s="151" t="s">
        <v>1473</v>
      </c>
      <c r="F90" s="151" t="s">
        <v>98</v>
      </c>
      <c r="J90" s="152">
        <f>BK90</f>
        <v>0</v>
      </c>
      <c r="L90" s="149"/>
      <c r="M90" s="153"/>
      <c r="N90" s="154"/>
      <c r="O90" s="154"/>
      <c r="P90" s="155">
        <f>P91</f>
        <v>0</v>
      </c>
      <c r="Q90" s="154"/>
      <c r="R90" s="155">
        <f>R91</f>
        <v>0</v>
      </c>
      <c r="S90" s="154"/>
      <c r="T90" s="156">
        <f>T91</f>
        <v>0</v>
      </c>
      <c r="AR90" s="150" t="s">
        <v>211</v>
      </c>
      <c r="AT90" s="157" t="s">
        <v>75</v>
      </c>
      <c r="AU90" s="157" t="s">
        <v>76</v>
      </c>
      <c r="AY90" s="150" t="s">
        <v>192</v>
      </c>
      <c r="BK90" s="158">
        <f>BK91</f>
        <v>0</v>
      </c>
    </row>
    <row r="91" spans="2:65" s="1" customFormat="1" ht="16.5" customHeight="1">
      <c r="B91" s="161"/>
      <c r="C91" s="162" t="s">
        <v>83</v>
      </c>
      <c r="D91" s="162" t="s">
        <v>195</v>
      </c>
      <c r="E91" s="163" t="s">
        <v>1474</v>
      </c>
      <c r="F91" s="164" t="s">
        <v>1479</v>
      </c>
      <c r="G91" s="165" t="s">
        <v>198</v>
      </c>
      <c r="H91" s="166">
        <v>1</v>
      </c>
      <c r="I91" s="167"/>
      <c r="J91" s="167">
        <f>ROUND(I91*H91,2)</f>
        <v>0</v>
      </c>
      <c r="K91" s="164" t="s">
        <v>5</v>
      </c>
      <c r="L91" s="40"/>
      <c r="M91" s="168" t="s">
        <v>5</v>
      </c>
      <c r="N91" s="218" t="s">
        <v>47</v>
      </c>
      <c r="O91" s="219">
        <v>0</v>
      </c>
      <c r="P91" s="219">
        <f>O91*H91</f>
        <v>0</v>
      </c>
      <c r="Q91" s="219">
        <v>0</v>
      </c>
      <c r="R91" s="219">
        <f>Q91*H91</f>
        <v>0</v>
      </c>
      <c r="S91" s="219">
        <v>0</v>
      </c>
      <c r="T91" s="220">
        <f>S91*H91</f>
        <v>0</v>
      </c>
      <c r="AR91" s="25" t="s">
        <v>1436</v>
      </c>
      <c r="AT91" s="25" t="s">
        <v>195</v>
      </c>
      <c r="AU91" s="25" t="s">
        <v>83</v>
      </c>
      <c r="AY91" s="25" t="s">
        <v>192</v>
      </c>
      <c r="BE91" s="172">
        <f>IF(N91="základní",J91,0)</f>
        <v>0</v>
      </c>
      <c r="BF91" s="172">
        <f>IF(N91="snížená",J91,0)</f>
        <v>0</v>
      </c>
      <c r="BG91" s="172">
        <f>IF(N91="zákl. přenesená",J91,0)</f>
        <v>0</v>
      </c>
      <c r="BH91" s="172">
        <f>IF(N91="sníž. přenesená",J91,0)</f>
        <v>0</v>
      </c>
      <c r="BI91" s="172">
        <f>IF(N91="nulová",J91,0)</f>
        <v>0</v>
      </c>
      <c r="BJ91" s="25" t="s">
        <v>83</v>
      </c>
      <c r="BK91" s="172">
        <f>ROUND(I91*H91,2)</f>
        <v>0</v>
      </c>
      <c r="BL91" s="25" t="s">
        <v>1436</v>
      </c>
      <c r="BM91" s="25" t="s">
        <v>1480</v>
      </c>
    </row>
    <row r="92" spans="2:65" s="1" customFormat="1" ht="6.9" customHeight="1">
      <c r="B92" s="55"/>
      <c r="C92" s="56"/>
      <c r="D92" s="56"/>
      <c r="E92" s="56"/>
      <c r="F92" s="56"/>
      <c r="G92" s="56"/>
      <c r="H92" s="56"/>
      <c r="I92" s="56"/>
      <c r="J92" s="56"/>
      <c r="K92" s="56"/>
      <c r="L92" s="40"/>
    </row>
  </sheetData>
  <autoFilter ref="C88:K91"/>
  <mergeCells count="16">
    <mergeCell ref="L2:V2"/>
    <mergeCell ref="E75:H75"/>
    <mergeCell ref="E79:H79"/>
    <mergeCell ref="E77:H77"/>
    <mergeCell ref="E81:H81"/>
    <mergeCell ref="J59:J60"/>
    <mergeCell ref="G1:H1"/>
    <mergeCell ref="E49:H49"/>
    <mergeCell ref="E53:H53"/>
    <mergeCell ref="E51:H51"/>
    <mergeCell ref="E55:H55"/>
    <mergeCell ref="E7:H7"/>
    <mergeCell ref="E11:H11"/>
    <mergeCell ref="E9:H9"/>
    <mergeCell ref="E13:H13"/>
    <mergeCell ref="E28:H28"/>
  </mergeCells>
  <hyperlinks>
    <hyperlink ref="F1:G1" location="C2" display="1) Krycí list soupisu"/>
    <hyperlink ref="G1:H1" location="C62"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2"/>
  <sheetViews>
    <sheetView showGridLines="0" workbookViewId="0">
      <pane ySplit="1" topLeftCell="A48" activePane="bottomLeft" state="frozen"/>
      <selection pane="bottomLeft" activeCell="E14" sqref="E14"/>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112</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ht="13.2">
      <c r="B8" s="29"/>
      <c r="C8" s="30"/>
      <c r="D8" s="37" t="s">
        <v>162</v>
      </c>
      <c r="E8" s="30"/>
      <c r="F8" s="30"/>
      <c r="G8" s="30"/>
      <c r="H8" s="30"/>
      <c r="I8" s="30"/>
      <c r="J8" s="30"/>
      <c r="K8" s="32"/>
    </row>
    <row r="9" spans="1:70" ht="16.5" customHeight="1">
      <c r="B9" s="29"/>
      <c r="C9" s="30"/>
      <c r="D9" s="30"/>
      <c r="E9" s="343" t="s">
        <v>266</v>
      </c>
      <c r="F9" s="301"/>
      <c r="G9" s="301"/>
      <c r="H9" s="301"/>
      <c r="I9" s="30"/>
      <c r="J9" s="30"/>
      <c r="K9" s="32"/>
    </row>
    <row r="10" spans="1:70" ht="13.2">
      <c r="B10" s="29"/>
      <c r="C10" s="30"/>
      <c r="D10" s="37" t="s">
        <v>267</v>
      </c>
      <c r="E10" s="30"/>
      <c r="F10" s="30"/>
      <c r="G10" s="30"/>
      <c r="H10" s="30"/>
      <c r="I10" s="30"/>
      <c r="J10" s="30"/>
      <c r="K10" s="32"/>
    </row>
    <row r="11" spans="1:70" s="1" customFormat="1" ht="16.5" customHeight="1">
      <c r="B11" s="40"/>
      <c r="C11" s="41"/>
      <c r="D11" s="41"/>
      <c r="E11" s="321" t="s">
        <v>1469</v>
      </c>
      <c r="F11" s="346"/>
      <c r="G11" s="346"/>
      <c r="H11" s="346"/>
      <c r="I11" s="41"/>
      <c r="J11" s="41"/>
      <c r="K11" s="44"/>
    </row>
    <row r="12" spans="1:70" s="1" customFormat="1" ht="13.2">
      <c r="B12" s="40"/>
      <c r="C12" s="41"/>
      <c r="D12" s="37" t="s">
        <v>1470</v>
      </c>
      <c r="E12" s="41"/>
      <c r="F12" s="41"/>
      <c r="G12" s="41"/>
      <c r="H12" s="41"/>
      <c r="I12" s="41"/>
      <c r="J12" s="41"/>
      <c r="K12" s="44"/>
    </row>
    <row r="13" spans="1:70" s="1" customFormat="1" ht="36.9" customHeight="1">
      <c r="B13" s="40"/>
      <c r="C13" s="41"/>
      <c r="D13" s="41"/>
      <c r="E13" s="345" t="s">
        <v>1821</v>
      </c>
      <c r="F13" s="346"/>
      <c r="G13" s="346"/>
      <c r="H13" s="346"/>
      <c r="I13" s="41"/>
      <c r="J13" s="41"/>
      <c r="K13" s="44"/>
    </row>
    <row r="14" spans="1:70" s="1" customFormat="1">
      <c r="B14" s="40"/>
      <c r="C14" s="41"/>
      <c r="D14" s="41"/>
      <c r="E14" s="41"/>
      <c r="F14" s="41"/>
      <c r="G14" s="41"/>
      <c r="H14" s="41"/>
      <c r="I14" s="41"/>
      <c r="J14" s="41"/>
      <c r="K14" s="44"/>
    </row>
    <row r="15" spans="1:70" s="1" customFormat="1" ht="14.4" customHeight="1">
      <c r="B15" s="40"/>
      <c r="C15" s="41"/>
      <c r="D15" s="37" t="s">
        <v>19</v>
      </c>
      <c r="E15" s="41"/>
      <c r="F15" s="35" t="s">
        <v>20</v>
      </c>
      <c r="G15" s="41"/>
      <c r="H15" s="41"/>
      <c r="I15" s="37" t="s">
        <v>21</v>
      </c>
      <c r="J15" s="35" t="s">
        <v>5</v>
      </c>
      <c r="K15" s="44"/>
    </row>
    <row r="16" spans="1:70" s="1" customFormat="1" ht="14.4" customHeight="1">
      <c r="B16" s="40"/>
      <c r="C16" s="41"/>
      <c r="D16" s="37" t="s">
        <v>23</v>
      </c>
      <c r="E16" s="41"/>
      <c r="F16" s="35" t="s">
        <v>24</v>
      </c>
      <c r="G16" s="41"/>
      <c r="H16" s="41"/>
      <c r="I16" s="37" t="s">
        <v>25</v>
      </c>
      <c r="J16" s="108" t="str">
        <f>'Rekapitulace stavby'!AN8</f>
        <v>24. 2. 2018</v>
      </c>
      <c r="K16" s="44"/>
    </row>
    <row r="17" spans="2:11" s="1" customFormat="1" ht="10.8" customHeight="1">
      <c r="B17" s="40"/>
      <c r="C17" s="41"/>
      <c r="D17" s="41"/>
      <c r="E17" s="41"/>
      <c r="F17" s="41"/>
      <c r="G17" s="41"/>
      <c r="H17" s="41"/>
      <c r="I17" s="41"/>
      <c r="J17" s="41"/>
      <c r="K17" s="44"/>
    </row>
    <row r="18" spans="2:11" s="1" customFormat="1" ht="14.4" customHeight="1">
      <c r="B18" s="40"/>
      <c r="C18" s="41"/>
      <c r="D18" s="37" t="s">
        <v>31</v>
      </c>
      <c r="E18" s="41"/>
      <c r="F18" s="41"/>
      <c r="G18" s="41"/>
      <c r="H18" s="41"/>
      <c r="I18" s="37" t="s">
        <v>32</v>
      </c>
      <c r="J18" s="35" t="s">
        <v>5</v>
      </c>
      <c r="K18" s="44"/>
    </row>
    <row r="19" spans="2:11" s="1" customFormat="1" ht="18" customHeight="1">
      <c r="B19" s="40"/>
      <c r="C19" s="41"/>
      <c r="D19" s="41"/>
      <c r="E19" s="35" t="s">
        <v>33</v>
      </c>
      <c r="F19" s="41"/>
      <c r="G19" s="41"/>
      <c r="H19" s="41"/>
      <c r="I19" s="37" t="s">
        <v>34</v>
      </c>
      <c r="J19" s="35" t="s">
        <v>5</v>
      </c>
      <c r="K19" s="44"/>
    </row>
    <row r="20" spans="2:11" s="1" customFormat="1" ht="6.9" customHeight="1">
      <c r="B20" s="40"/>
      <c r="C20" s="41"/>
      <c r="D20" s="41"/>
      <c r="E20" s="41"/>
      <c r="F20" s="41"/>
      <c r="G20" s="41"/>
      <c r="H20" s="41"/>
      <c r="I20" s="41"/>
      <c r="J20" s="41"/>
      <c r="K20" s="44"/>
    </row>
    <row r="21" spans="2:11" s="1" customFormat="1" ht="14.4" customHeight="1">
      <c r="B21" s="40"/>
      <c r="C21" s="41"/>
      <c r="D21" s="37" t="s">
        <v>35</v>
      </c>
      <c r="E21" s="41"/>
      <c r="F21" s="41"/>
      <c r="G21" s="41"/>
      <c r="H21" s="41"/>
      <c r="I21" s="37" t="s">
        <v>32</v>
      </c>
      <c r="J21" s="35" t="s">
        <v>5</v>
      </c>
      <c r="K21" s="44"/>
    </row>
    <row r="22" spans="2:11" s="1" customFormat="1" ht="18" customHeight="1">
      <c r="B22" s="40"/>
      <c r="C22" s="41"/>
      <c r="D22" s="41"/>
      <c r="E22" s="35" t="s">
        <v>36</v>
      </c>
      <c r="F22" s="41"/>
      <c r="G22" s="41"/>
      <c r="H22" s="41"/>
      <c r="I22" s="37" t="s">
        <v>34</v>
      </c>
      <c r="J22" s="35" t="s">
        <v>5</v>
      </c>
      <c r="K22" s="44"/>
    </row>
    <row r="23" spans="2:11" s="1" customFormat="1" ht="6.9" customHeight="1">
      <c r="B23" s="40"/>
      <c r="C23" s="41"/>
      <c r="D23" s="41"/>
      <c r="E23" s="41"/>
      <c r="F23" s="41"/>
      <c r="G23" s="41"/>
      <c r="H23" s="41"/>
      <c r="I23" s="41"/>
      <c r="J23" s="41"/>
      <c r="K23" s="44"/>
    </row>
    <row r="24" spans="2:11" s="1" customFormat="1" ht="14.4" customHeight="1">
      <c r="B24" s="40"/>
      <c r="C24" s="41"/>
      <c r="D24" s="37" t="s">
        <v>37</v>
      </c>
      <c r="E24" s="41"/>
      <c r="F24" s="41"/>
      <c r="G24" s="41"/>
      <c r="H24" s="41"/>
      <c r="I24" s="37" t="s">
        <v>32</v>
      </c>
      <c r="J24" s="35" t="s">
        <v>5</v>
      </c>
      <c r="K24" s="44"/>
    </row>
    <row r="25" spans="2:11" s="1" customFormat="1" ht="18" customHeight="1">
      <c r="B25" s="40"/>
      <c r="C25" s="41"/>
      <c r="D25" s="41"/>
      <c r="E25" s="35" t="s">
        <v>38</v>
      </c>
      <c r="F25" s="41"/>
      <c r="G25" s="41"/>
      <c r="H25" s="41"/>
      <c r="I25" s="37" t="s">
        <v>34</v>
      </c>
      <c r="J25" s="35" t="s">
        <v>5</v>
      </c>
      <c r="K25" s="44"/>
    </row>
    <row r="26" spans="2:11" s="1" customFormat="1" ht="6.9" customHeight="1">
      <c r="B26" s="40"/>
      <c r="C26" s="41"/>
      <c r="D26" s="41"/>
      <c r="E26" s="41"/>
      <c r="F26" s="41"/>
      <c r="G26" s="41"/>
      <c r="H26" s="41"/>
      <c r="I26" s="41"/>
      <c r="J26" s="41"/>
      <c r="K26" s="44"/>
    </row>
    <row r="27" spans="2:11" s="1" customFormat="1" ht="14.4" customHeight="1">
      <c r="B27" s="40"/>
      <c r="C27" s="41"/>
      <c r="D27" s="37" t="s">
        <v>40</v>
      </c>
      <c r="E27" s="41"/>
      <c r="F27" s="41"/>
      <c r="G27" s="41"/>
      <c r="H27" s="41"/>
      <c r="I27" s="41"/>
      <c r="J27" s="41"/>
      <c r="K27" s="44"/>
    </row>
    <row r="28" spans="2:11" s="7" customFormat="1" ht="16.5" customHeight="1">
      <c r="B28" s="109"/>
      <c r="C28" s="110"/>
      <c r="D28" s="110"/>
      <c r="E28" s="303" t="s">
        <v>5</v>
      </c>
      <c r="F28" s="303"/>
      <c r="G28" s="303"/>
      <c r="H28" s="303"/>
      <c r="I28" s="110"/>
      <c r="J28" s="110"/>
      <c r="K28" s="111"/>
    </row>
    <row r="29" spans="2:11" s="1" customFormat="1" ht="6.9" customHeight="1">
      <c r="B29" s="40"/>
      <c r="C29" s="41"/>
      <c r="D29" s="41"/>
      <c r="E29" s="41"/>
      <c r="F29" s="41"/>
      <c r="G29" s="41"/>
      <c r="H29" s="41"/>
      <c r="I29" s="41"/>
      <c r="J29" s="41"/>
      <c r="K29" s="44"/>
    </row>
    <row r="30" spans="2:11" s="1" customFormat="1" ht="6.9" customHeight="1">
      <c r="B30" s="40"/>
      <c r="C30" s="41"/>
      <c r="D30" s="67"/>
      <c r="E30" s="67"/>
      <c r="F30" s="67"/>
      <c r="G30" s="67"/>
      <c r="H30" s="67"/>
      <c r="I30" s="67"/>
      <c r="J30" s="67"/>
      <c r="K30" s="112"/>
    </row>
    <row r="31" spans="2:11" s="1" customFormat="1" ht="25.35" customHeight="1">
      <c r="B31" s="40"/>
      <c r="C31" s="41"/>
      <c r="D31" s="113" t="s">
        <v>42</v>
      </c>
      <c r="E31" s="41"/>
      <c r="F31" s="41"/>
      <c r="G31" s="41"/>
      <c r="H31" s="41"/>
      <c r="I31" s="41"/>
      <c r="J31" s="114">
        <f>ROUND(J89,2)</f>
        <v>0</v>
      </c>
      <c r="K31" s="44"/>
    </row>
    <row r="32" spans="2:11" s="1" customFormat="1" ht="6.9" customHeight="1">
      <c r="B32" s="40"/>
      <c r="C32" s="41"/>
      <c r="D32" s="67"/>
      <c r="E32" s="67"/>
      <c r="F32" s="67"/>
      <c r="G32" s="67"/>
      <c r="H32" s="67"/>
      <c r="I32" s="67"/>
      <c r="J32" s="67"/>
      <c r="K32" s="112"/>
    </row>
    <row r="33" spans="2:11" s="1" customFormat="1" ht="14.4" customHeight="1">
      <c r="B33" s="40"/>
      <c r="C33" s="41"/>
      <c r="D33" s="41"/>
      <c r="E33" s="41"/>
      <c r="F33" s="45" t="s">
        <v>44</v>
      </c>
      <c r="G33" s="41"/>
      <c r="H33" s="41"/>
      <c r="I33" s="45" t="s">
        <v>43</v>
      </c>
      <c r="J33" s="45" t="s">
        <v>45</v>
      </c>
      <c r="K33" s="44"/>
    </row>
    <row r="34" spans="2:11" s="1" customFormat="1" ht="14.4" customHeight="1">
      <c r="B34" s="40"/>
      <c r="C34" s="41"/>
      <c r="D34" s="48" t="s">
        <v>46</v>
      </c>
      <c r="E34" s="48" t="s">
        <v>47</v>
      </c>
      <c r="F34" s="115">
        <f>ROUND(SUM(BE89:BE91), 2)</f>
        <v>0</v>
      </c>
      <c r="G34" s="41"/>
      <c r="H34" s="41"/>
      <c r="I34" s="116">
        <v>0.21</v>
      </c>
      <c r="J34" s="115">
        <f>ROUND(ROUND((SUM(BE89:BE91)), 2)*I34, 2)</f>
        <v>0</v>
      </c>
      <c r="K34" s="44"/>
    </row>
    <row r="35" spans="2:11" s="1" customFormat="1" ht="14.4" customHeight="1">
      <c r="B35" s="40"/>
      <c r="C35" s="41"/>
      <c r="D35" s="41"/>
      <c r="E35" s="48" t="s">
        <v>48</v>
      </c>
      <c r="F35" s="115">
        <f>ROUND(SUM(BF89:BF91), 2)</f>
        <v>0</v>
      </c>
      <c r="G35" s="41"/>
      <c r="H35" s="41"/>
      <c r="I35" s="116">
        <v>0.15</v>
      </c>
      <c r="J35" s="115">
        <f>ROUND(ROUND((SUM(BF89:BF91)), 2)*I35, 2)</f>
        <v>0</v>
      </c>
      <c r="K35" s="44"/>
    </row>
    <row r="36" spans="2:11" s="1" customFormat="1" ht="14.4" hidden="1" customHeight="1">
      <c r="B36" s="40"/>
      <c r="C36" s="41"/>
      <c r="D36" s="41"/>
      <c r="E36" s="48" t="s">
        <v>49</v>
      </c>
      <c r="F36" s="115">
        <f>ROUND(SUM(BG89:BG91), 2)</f>
        <v>0</v>
      </c>
      <c r="G36" s="41"/>
      <c r="H36" s="41"/>
      <c r="I36" s="116">
        <v>0.21</v>
      </c>
      <c r="J36" s="115">
        <v>0</v>
      </c>
      <c r="K36" s="44"/>
    </row>
    <row r="37" spans="2:11" s="1" customFormat="1" ht="14.4" hidden="1" customHeight="1">
      <c r="B37" s="40"/>
      <c r="C37" s="41"/>
      <c r="D37" s="41"/>
      <c r="E37" s="48" t="s">
        <v>50</v>
      </c>
      <c r="F37" s="115">
        <f>ROUND(SUM(BH89:BH91), 2)</f>
        <v>0</v>
      </c>
      <c r="G37" s="41"/>
      <c r="H37" s="41"/>
      <c r="I37" s="116">
        <v>0.15</v>
      </c>
      <c r="J37" s="115">
        <v>0</v>
      </c>
      <c r="K37" s="44"/>
    </row>
    <row r="38" spans="2:11" s="1" customFormat="1" ht="14.4" hidden="1" customHeight="1">
      <c r="B38" s="40"/>
      <c r="C38" s="41"/>
      <c r="D38" s="41"/>
      <c r="E38" s="48" t="s">
        <v>51</v>
      </c>
      <c r="F38" s="115">
        <f>ROUND(SUM(BI89:BI91), 2)</f>
        <v>0</v>
      </c>
      <c r="G38" s="41"/>
      <c r="H38" s="41"/>
      <c r="I38" s="116">
        <v>0</v>
      </c>
      <c r="J38" s="115">
        <v>0</v>
      </c>
      <c r="K38" s="44"/>
    </row>
    <row r="39" spans="2:11" s="1" customFormat="1" ht="6.9" customHeight="1">
      <c r="B39" s="40"/>
      <c r="C39" s="41"/>
      <c r="D39" s="41"/>
      <c r="E39" s="41"/>
      <c r="F39" s="41"/>
      <c r="G39" s="41"/>
      <c r="H39" s="41"/>
      <c r="I39" s="41"/>
      <c r="J39" s="41"/>
      <c r="K39" s="44"/>
    </row>
    <row r="40" spans="2:11" s="1" customFormat="1" ht="25.35" customHeight="1">
      <c r="B40" s="40"/>
      <c r="C40" s="117"/>
      <c r="D40" s="118" t="s">
        <v>52</v>
      </c>
      <c r="E40" s="70"/>
      <c r="F40" s="70"/>
      <c r="G40" s="119" t="s">
        <v>53</v>
      </c>
      <c r="H40" s="120" t="s">
        <v>54</v>
      </c>
      <c r="I40" s="70"/>
      <c r="J40" s="121">
        <f>SUM(J31:J38)</f>
        <v>0</v>
      </c>
      <c r="K40" s="122"/>
    </row>
    <row r="41" spans="2:11" s="1" customFormat="1" ht="14.4" customHeight="1">
      <c r="B41" s="55"/>
      <c r="C41" s="56"/>
      <c r="D41" s="56"/>
      <c r="E41" s="56"/>
      <c r="F41" s="56"/>
      <c r="G41" s="56"/>
      <c r="H41" s="56"/>
      <c r="I41" s="56"/>
      <c r="J41" s="56"/>
      <c r="K41" s="57"/>
    </row>
    <row r="45" spans="2:11" s="1" customFormat="1" ht="6.9" customHeight="1">
      <c r="B45" s="58"/>
      <c r="C45" s="59"/>
      <c r="D45" s="59"/>
      <c r="E45" s="59"/>
      <c r="F45" s="59"/>
      <c r="G45" s="59"/>
      <c r="H45" s="59"/>
      <c r="I45" s="59"/>
      <c r="J45" s="59"/>
      <c r="K45" s="123"/>
    </row>
    <row r="46" spans="2:11" s="1" customFormat="1" ht="36.9" customHeight="1">
      <c r="B46" s="40"/>
      <c r="C46" s="31" t="s">
        <v>164</v>
      </c>
      <c r="D46" s="41"/>
      <c r="E46" s="41"/>
      <c r="F46" s="41"/>
      <c r="G46" s="41"/>
      <c r="H46" s="41"/>
      <c r="I46" s="41"/>
      <c r="J46" s="41"/>
      <c r="K46" s="44"/>
    </row>
    <row r="47" spans="2:11" s="1" customFormat="1" ht="6.9" customHeight="1">
      <c r="B47" s="40"/>
      <c r="C47" s="41"/>
      <c r="D47" s="41"/>
      <c r="E47" s="41"/>
      <c r="F47" s="41"/>
      <c r="G47" s="41"/>
      <c r="H47" s="41"/>
      <c r="I47" s="41"/>
      <c r="J47" s="41"/>
      <c r="K47" s="44"/>
    </row>
    <row r="48" spans="2:11" s="1" customFormat="1" ht="14.4" customHeight="1">
      <c r="B48" s="40"/>
      <c r="C48" s="37" t="s">
        <v>17</v>
      </c>
      <c r="D48" s="41"/>
      <c r="E48" s="41"/>
      <c r="F48" s="41"/>
      <c r="G48" s="41"/>
      <c r="H48" s="41"/>
      <c r="I48" s="41"/>
      <c r="J48" s="41"/>
      <c r="K48" s="44"/>
    </row>
    <row r="49" spans="2:47" s="1" customFormat="1" ht="16.5" customHeight="1">
      <c r="B49" s="40"/>
      <c r="C49" s="41"/>
      <c r="D49" s="41"/>
      <c r="E49" s="343" t="str">
        <f>E7</f>
        <v>ZÁZEMÍ PRO VPP V OSTRAVĚ – PORUBĚ</v>
      </c>
      <c r="F49" s="344"/>
      <c r="G49" s="344"/>
      <c r="H49" s="344"/>
      <c r="I49" s="41"/>
      <c r="J49" s="41"/>
      <c r="K49" s="44"/>
    </row>
    <row r="50" spans="2:47" ht="13.2">
      <c r="B50" s="29"/>
      <c r="C50" s="37" t="s">
        <v>162</v>
      </c>
      <c r="D50" s="30"/>
      <c r="E50" s="30"/>
      <c r="F50" s="30"/>
      <c r="G50" s="30"/>
      <c r="H50" s="30"/>
      <c r="I50" s="30"/>
      <c r="J50" s="30"/>
      <c r="K50" s="32"/>
    </row>
    <row r="51" spans="2:47" ht="16.5" customHeight="1">
      <c r="B51" s="29"/>
      <c r="C51" s="30"/>
      <c r="D51" s="30"/>
      <c r="E51" s="343" t="s">
        <v>266</v>
      </c>
      <c r="F51" s="301"/>
      <c r="G51" s="301"/>
      <c r="H51" s="301"/>
      <c r="I51" s="30"/>
      <c r="J51" s="30"/>
      <c r="K51" s="32"/>
    </row>
    <row r="52" spans="2:47" ht="13.2">
      <c r="B52" s="29"/>
      <c r="C52" s="37" t="s">
        <v>267</v>
      </c>
      <c r="D52" s="30"/>
      <c r="E52" s="30"/>
      <c r="F52" s="30"/>
      <c r="G52" s="30"/>
      <c r="H52" s="30"/>
      <c r="I52" s="30"/>
      <c r="J52" s="30"/>
      <c r="K52" s="32"/>
    </row>
    <row r="53" spans="2:47" s="1" customFormat="1" ht="16.5" customHeight="1">
      <c r="B53" s="40"/>
      <c r="C53" s="41"/>
      <c r="D53" s="41"/>
      <c r="E53" s="321" t="s">
        <v>1469</v>
      </c>
      <c r="F53" s="346"/>
      <c r="G53" s="346"/>
      <c r="H53" s="346"/>
      <c r="I53" s="41"/>
      <c r="J53" s="41"/>
      <c r="K53" s="44"/>
    </row>
    <row r="54" spans="2:47" s="1" customFormat="1" ht="14.4" customHeight="1">
      <c r="B54" s="40"/>
      <c r="C54" s="37" t="s">
        <v>1470</v>
      </c>
      <c r="D54" s="41"/>
      <c r="E54" s="41"/>
      <c r="F54" s="41"/>
      <c r="G54" s="41"/>
      <c r="H54" s="41"/>
      <c r="I54" s="41"/>
      <c r="J54" s="41"/>
      <c r="K54" s="44"/>
    </row>
    <row r="55" spans="2:47" s="1" customFormat="1" ht="17.25" customHeight="1">
      <c r="B55" s="40"/>
      <c r="C55" s="41"/>
      <c r="D55" s="41"/>
      <c r="E55" s="345" t="str">
        <f>E13</f>
        <v>D.1.4.5 - Slaboproudá elektrotechnika</v>
      </c>
      <c r="F55" s="346"/>
      <c r="G55" s="346"/>
      <c r="H55" s="346"/>
      <c r="I55" s="41"/>
      <c r="J55" s="41"/>
      <c r="K55" s="44"/>
    </row>
    <row r="56" spans="2:47" s="1" customFormat="1" ht="6.9" customHeight="1">
      <c r="B56" s="40"/>
      <c r="C56" s="41"/>
      <c r="D56" s="41"/>
      <c r="E56" s="41"/>
      <c r="F56" s="41"/>
      <c r="G56" s="41"/>
      <c r="H56" s="41"/>
      <c r="I56" s="41"/>
      <c r="J56" s="41"/>
      <c r="K56" s="44"/>
    </row>
    <row r="57" spans="2:47" s="1" customFormat="1" ht="18" customHeight="1">
      <c r="B57" s="40"/>
      <c r="C57" s="37" t="s">
        <v>23</v>
      </c>
      <c r="D57" s="41"/>
      <c r="E57" s="41"/>
      <c r="F57" s="35" t="str">
        <f>F16</f>
        <v>Ostrava</v>
      </c>
      <c r="G57" s="41"/>
      <c r="H57" s="41"/>
      <c r="I57" s="37" t="s">
        <v>25</v>
      </c>
      <c r="J57" s="108" t="str">
        <f>IF(J16="","",J16)</f>
        <v>24. 2. 2018</v>
      </c>
      <c r="K57" s="44"/>
    </row>
    <row r="58" spans="2:47" s="1" customFormat="1" ht="6.9" customHeight="1">
      <c r="B58" s="40"/>
      <c r="C58" s="41"/>
      <c r="D58" s="41"/>
      <c r="E58" s="41"/>
      <c r="F58" s="41"/>
      <c r="G58" s="41"/>
      <c r="H58" s="41"/>
      <c r="I58" s="41"/>
      <c r="J58" s="41"/>
      <c r="K58" s="44"/>
    </row>
    <row r="59" spans="2:47" s="1" customFormat="1" ht="13.2">
      <c r="B59" s="40"/>
      <c r="C59" s="37" t="s">
        <v>31</v>
      </c>
      <c r="D59" s="41"/>
      <c r="E59" s="41"/>
      <c r="F59" s="35" t="str">
        <f>E19</f>
        <v>SMO MO Poruba</v>
      </c>
      <c r="G59" s="41"/>
      <c r="H59" s="41"/>
      <c r="I59" s="37" t="s">
        <v>37</v>
      </c>
      <c r="J59" s="303" t="str">
        <f>E25</f>
        <v>PROJEKTSTUDIO EUCZ, s.r.o.</v>
      </c>
      <c r="K59" s="44"/>
    </row>
    <row r="60" spans="2:47" s="1" customFormat="1" ht="14.4" customHeight="1">
      <c r="B60" s="40"/>
      <c r="C60" s="37" t="s">
        <v>35</v>
      </c>
      <c r="D60" s="41"/>
      <c r="E60" s="41"/>
      <c r="F60" s="35" t="str">
        <f>IF(E22="","",E22)</f>
        <v>Na základě výběrového řízení</v>
      </c>
      <c r="G60" s="41"/>
      <c r="H60" s="41"/>
      <c r="I60" s="41"/>
      <c r="J60" s="338"/>
      <c r="K60" s="44"/>
    </row>
    <row r="61" spans="2:47" s="1" customFormat="1" ht="10.35" customHeight="1">
      <c r="B61" s="40"/>
      <c r="C61" s="41"/>
      <c r="D61" s="41"/>
      <c r="E61" s="41"/>
      <c r="F61" s="41"/>
      <c r="G61" s="41"/>
      <c r="H61" s="41"/>
      <c r="I61" s="41"/>
      <c r="J61" s="41"/>
      <c r="K61" s="44"/>
    </row>
    <row r="62" spans="2:47" s="1" customFormat="1" ht="29.25" customHeight="1">
      <c r="B62" s="40"/>
      <c r="C62" s="124" t="s">
        <v>165</v>
      </c>
      <c r="D62" s="117"/>
      <c r="E62" s="117"/>
      <c r="F62" s="117"/>
      <c r="G62" s="117"/>
      <c r="H62" s="117"/>
      <c r="I62" s="117"/>
      <c r="J62" s="125" t="s">
        <v>166</v>
      </c>
      <c r="K62" s="126"/>
    </row>
    <row r="63" spans="2:47" s="1" customFormat="1" ht="10.35" customHeight="1">
      <c r="B63" s="40"/>
      <c r="C63" s="41"/>
      <c r="D63" s="41"/>
      <c r="E63" s="41"/>
      <c r="F63" s="41"/>
      <c r="G63" s="41"/>
      <c r="H63" s="41"/>
      <c r="I63" s="41"/>
      <c r="J63" s="41"/>
      <c r="K63" s="44"/>
    </row>
    <row r="64" spans="2:47" s="1" customFormat="1" ht="29.25" customHeight="1">
      <c r="B64" s="40"/>
      <c r="C64" s="127" t="s">
        <v>167</v>
      </c>
      <c r="D64" s="41"/>
      <c r="E64" s="41"/>
      <c r="F64" s="41"/>
      <c r="G64" s="41"/>
      <c r="H64" s="41"/>
      <c r="I64" s="41"/>
      <c r="J64" s="114">
        <f>J89</f>
        <v>0</v>
      </c>
      <c r="K64" s="44"/>
      <c r="AU64" s="25" t="s">
        <v>168</v>
      </c>
    </row>
    <row r="65" spans="2:12" s="8" customFormat="1" ht="24.9" customHeight="1">
      <c r="B65" s="128"/>
      <c r="C65" s="129"/>
      <c r="D65" s="130" t="s">
        <v>1472</v>
      </c>
      <c r="E65" s="131"/>
      <c r="F65" s="131"/>
      <c r="G65" s="131"/>
      <c r="H65" s="131"/>
      <c r="I65" s="131"/>
      <c r="J65" s="132">
        <f>J90</f>
        <v>0</v>
      </c>
      <c r="K65" s="133"/>
    </row>
    <row r="66" spans="2:12" s="1" customFormat="1" ht="21.75" customHeight="1">
      <c r="B66" s="40"/>
      <c r="C66" s="41"/>
      <c r="D66" s="41"/>
      <c r="E66" s="41"/>
      <c r="F66" s="41"/>
      <c r="G66" s="41"/>
      <c r="H66" s="41"/>
      <c r="I66" s="41"/>
      <c r="J66" s="41"/>
      <c r="K66" s="44"/>
    </row>
    <row r="67" spans="2:12" s="1" customFormat="1" ht="6.9" customHeight="1">
      <c r="B67" s="55"/>
      <c r="C67" s="56"/>
      <c r="D67" s="56"/>
      <c r="E67" s="56"/>
      <c r="F67" s="56"/>
      <c r="G67" s="56"/>
      <c r="H67" s="56"/>
      <c r="I67" s="56"/>
      <c r="J67" s="56"/>
      <c r="K67" s="57"/>
    </row>
    <row r="71" spans="2:12" s="1" customFormat="1" ht="6.9" customHeight="1">
      <c r="B71" s="58"/>
      <c r="C71" s="59"/>
      <c r="D71" s="59"/>
      <c r="E71" s="59"/>
      <c r="F71" s="59"/>
      <c r="G71" s="59"/>
      <c r="H71" s="59"/>
      <c r="I71" s="59"/>
      <c r="J71" s="59"/>
      <c r="K71" s="59"/>
      <c r="L71" s="40"/>
    </row>
    <row r="72" spans="2:12" s="1" customFormat="1" ht="36.9" customHeight="1">
      <c r="B72" s="40"/>
      <c r="C72" s="60" t="s">
        <v>176</v>
      </c>
      <c r="L72" s="40"/>
    </row>
    <row r="73" spans="2:12" s="1" customFormat="1" ht="6.9" customHeight="1">
      <c r="B73" s="40"/>
      <c r="L73" s="40"/>
    </row>
    <row r="74" spans="2:12" s="1" customFormat="1" ht="14.4" customHeight="1">
      <c r="B74" s="40"/>
      <c r="C74" s="62" t="s">
        <v>17</v>
      </c>
      <c r="L74" s="40"/>
    </row>
    <row r="75" spans="2:12" s="1" customFormat="1" ht="16.5" customHeight="1">
      <c r="B75" s="40"/>
      <c r="E75" s="339" t="str">
        <f>E7</f>
        <v>ZÁZEMÍ PRO VPP V OSTRAVĚ – PORUBĚ</v>
      </c>
      <c r="F75" s="340"/>
      <c r="G75" s="340"/>
      <c r="H75" s="340"/>
      <c r="L75" s="40"/>
    </row>
    <row r="76" spans="2:12" ht="13.2">
      <c r="B76" s="29"/>
      <c r="C76" s="62" t="s">
        <v>162</v>
      </c>
      <c r="L76" s="29"/>
    </row>
    <row r="77" spans="2:12" ht="16.5" customHeight="1">
      <c r="B77" s="29"/>
      <c r="E77" s="339" t="s">
        <v>266</v>
      </c>
      <c r="F77" s="337"/>
      <c r="G77" s="337"/>
      <c r="H77" s="337"/>
      <c r="L77" s="29"/>
    </row>
    <row r="78" spans="2:12" ht="13.2">
      <c r="B78" s="29"/>
      <c r="C78" s="62" t="s">
        <v>267</v>
      </c>
      <c r="L78" s="29"/>
    </row>
    <row r="79" spans="2:12" s="1" customFormat="1" ht="16.5" customHeight="1">
      <c r="B79" s="40"/>
      <c r="E79" s="347" t="s">
        <v>1469</v>
      </c>
      <c r="F79" s="341"/>
      <c r="G79" s="341"/>
      <c r="H79" s="341"/>
      <c r="L79" s="40"/>
    </row>
    <row r="80" spans="2:12" s="1" customFormat="1" ht="14.4" customHeight="1">
      <c r="B80" s="40"/>
      <c r="C80" s="62" t="s">
        <v>1470</v>
      </c>
      <c r="L80" s="40"/>
    </row>
    <row r="81" spans="2:65" s="1" customFormat="1" ht="17.25" customHeight="1">
      <c r="B81" s="40"/>
      <c r="E81" s="314" t="str">
        <f>E13</f>
        <v>D.1.4.5 - Slaboproudá elektrotechnika</v>
      </c>
      <c r="F81" s="341"/>
      <c r="G81" s="341"/>
      <c r="H81" s="341"/>
      <c r="L81" s="40"/>
    </row>
    <row r="82" spans="2:65" s="1" customFormat="1" ht="6.9" customHeight="1">
      <c r="B82" s="40"/>
      <c r="L82" s="40"/>
    </row>
    <row r="83" spans="2:65" s="1" customFormat="1" ht="18" customHeight="1">
      <c r="B83" s="40"/>
      <c r="C83" s="62" t="s">
        <v>23</v>
      </c>
      <c r="F83" s="140" t="str">
        <f>F16</f>
        <v>Ostrava</v>
      </c>
      <c r="I83" s="62" t="s">
        <v>25</v>
      </c>
      <c r="J83" s="66" t="str">
        <f>IF(J16="","",J16)</f>
        <v>24. 2. 2018</v>
      </c>
      <c r="L83" s="40"/>
    </row>
    <row r="84" spans="2:65" s="1" customFormat="1" ht="6.9" customHeight="1">
      <c r="B84" s="40"/>
      <c r="L84" s="40"/>
    </row>
    <row r="85" spans="2:65" s="1" customFormat="1" ht="13.2">
      <c r="B85" s="40"/>
      <c r="C85" s="62" t="s">
        <v>31</v>
      </c>
      <c r="F85" s="140" t="str">
        <f>E19</f>
        <v>SMO MO Poruba</v>
      </c>
      <c r="I85" s="62" t="s">
        <v>37</v>
      </c>
      <c r="J85" s="140" t="str">
        <f>E25</f>
        <v>PROJEKTSTUDIO EUCZ, s.r.o.</v>
      </c>
      <c r="L85" s="40"/>
    </row>
    <row r="86" spans="2:65" s="1" customFormat="1" ht="14.4" customHeight="1">
      <c r="B86" s="40"/>
      <c r="C86" s="62" t="s">
        <v>35</v>
      </c>
      <c r="F86" s="140" t="str">
        <f>IF(E22="","",E22)</f>
        <v>Na základě výběrového řízení</v>
      </c>
      <c r="L86" s="40"/>
    </row>
    <row r="87" spans="2:65" s="1" customFormat="1" ht="10.35" customHeight="1">
      <c r="B87" s="40"/>
      <c r="L87" s="40"/>
    </row>
    <row r="88" spans="2:65" s="10" customFormat="1" ht="29.25" customHeight="1">
      <c r="B88" s="141"/>
      <c r="C88" s="142" t="s">
        <v>177</v>
      </c>
      <c r="D88" s="143" t="s">
        <v>61</v>
      </c>
      <c r="E88" s="143" t="s">
        <v>57</v>
      </c>
      <c r="F88" s="143" t="s">
        <v>178</v>
      </c>
      <c r="G88" s="143" t="s">
        <v>179</v>
      </c>
      <c r="H88" s="143" t="s">
        <v>180</v>
      </c>
      <c r="I88" s="143" t="s">
        <v>181</v>
      </c>
      <c r="J88" s="143" t="s">
        <v>166</v>
      </c>
      <c r="K88" s="144" t="s">
        <v>182</v>
      </c>
      <c r="L88" s="141"/>
      <c r="M88" s="72" t="s">
        <v>183</v>
      </c>
      <c r="N88" s="73" t="s">
        <v>46</v>
      </c>
      <c r="O88" s="73" t="s">
        <v>184</v>
      </c>
      <c r="P88" s="73" t="s">
        <v>185</v>
      </c>
      <c r="Q88" s="73" t="s">
        <v>186</v>
      </c>
      <c r="R88" s="73" t="s">
        <v>187</v>
      </c>
      <c r="S88" s="73" t="s">
        <v>188</v>
      </c>
      <c r="T88" s="74" t="s">
        <v>189</v>
      </c>
    </row>
    <row r="89" spans="2:65" s="1" customFormat="1" ht="29.25" customHeight="1">
      <c r="B89" s="40"/>
      <c r="C89" s="76" t="s">
        <v>167</v>
      </c>
      <c r="J89" s="145">
        <f>BK89</f>
        <v>0</v>
      </c>
      <c r="L89" s="40"/>
      <c r="M89" s="75"/>
      <c r="N89" s="67"/>
      <c r="O89" s="67"/>
      <c r="P89" s="146">
        <f>P90</f>
        <v>0</v>
      </c>
      <c r="Q89" s="67"/>
      <c r="R89" s="146">
        <f>R90</f>
        <v>0</v>
      </c>
      <c r="S89" s="67"/>
      <c r="T89" s="147">
        <f>T90</f>
        <v>0</v>
      </c>
      <c r="AT89" s="25" t="s">
        <v>75</v>
      </c>
      <c r="AU89" s="25" t="s">
        <v>168</v>
      </c>
      <c r="BK89" s="148">
        <f>BK90</f>
        <v>0</v>
      </c>
    </row>
    <row r="90" spans="2:65" s="11" customFormat="1" ht="37.35" customHeight="1">
      <c r="B90" s="149"/>
      <c r="D90" s="150" t="s">
        <v>75</v>
      </c>
      <c r="E90" s="151" t="s">
        <v>1473</v>
      </c>
      <c r="F90" s="151" t="s">
        <v>98</v>
      </c>
      <c r="J90" s="152">
        <f>BK90</f>
        <v>0</v>
      </c>
      <c r="L90" s="149"/>
      <c r="M90" s="153"/>
      <c r="N90" s="154"/>
      <c r="O90" s="154"/>
      <c r="P90" s="155">
        <f>P91</f>
        <v>0</v>
      </c>
      <c r="Q90" s="154"/>
      <c r="R90" s="155">
        <f>R91</f>
        <v>0</v>
      </c>
      <c r="S90" s="154"/>
      <c r="T90" s="156">
        <f>T91</f>
        <v>0</v>
      </c>
      <c r="AR90" s="150" t="s">
        <v>211</v>
      </c>
      <c r="AT90" s="157" t="s">
        <v>75</v>
      </c>
      <c r="AU90" s="157" t="s">
        <v>76</v>
      </c>
      <c r="AY90" s="150" t="s">
        <v>192</v>
      </c>
      <c r="BK90" s="158">
        <f>BK91</f>
        <v>0</v>
      </c>
    </row>
    <row r="91" spans="2:65" s="1" customFormat="1" ht="16.5" customHeight="1">
      <c r="B91" s="161"/>
      <c r="C91" s="162" t="s">
        <v>83</v>
      </c>
      <c r="D91" s="162" t="s">
        <v>195</v>
      </c>
      <c r="E91" s="163" t="s">
        <v>1474</v>
      </c>
      <c r="F91" s="164" t="s">
        <v>1481</v>
      </c>
      <c r="G91" s="165" t="s">
        <v>198</v>
      </c>
      <c r="H91" s="166">
        <v>1</v>
      </c>
      <c r="I91" s="167"/>
      <c r="J91" s="167">
        <f>ROUND(I91*H91,2)</f>
        <v>0</v>
      </c>
      <c r="K91" s="164" t="s">
        <v>5</v>
      </c>
      <c r="L91" s="40"/>
      <c r="M91" s="168" t="s">
        <v>5</v>
      </c>
      <c r="N91" s="218" t="s">
        <v>47</v>
      </c>
      <c r="O91" s="219">
        <v>0</v>
      </c>
      <c r="P91" s="219">
        <f>O91*H91</f>
        <v>0</v>
      </c>
      <c r="Q91" s="219">
        <v>0</v>
      </c>
      <c r="R91" s="219">
        <f>Q91*H91</f>
        <v>0</v>
      </c>
      <c r="S91" s="219">
        <v>0</v>
      </c>
      <c r="T91" s="220">
        <f>S91*H91</f>
        <v>0</v>
      </c>
      <c r="AR91" s="25" t="s">
        <v>1436</v>
      </c>
      <c r="AT91" s="25" t="s">
        <v>195</v>
      </c>
      <c r="AU91" s="25" t="s">
        <v>83</v>
      </c>
      <c r="AY91" s="25" t="s">
        <v>192</v>
      </c>
      <c r="BE91" s="172">
        <f>IF(N91="základní",J91,0)</f>
        <v>0</v>
      </c>
      <c r="BF91" s="172">
        <f>IF(N91="snížená",J91,0)</f>
        <v>0</v>
      </c>
      <c r="BG91" s="172">
        <f>IF(N91="zákl. přenesená",J91,0)</f>
        <v>0</v>
      </c>
      <c r="BH91" s="172">
        <f>IF(N91="sníž. přenesená",J91,0)</f>
        <v>0</v>
      </c>
      <c r="BI91" s="172">
        <f>IF(N91="nulová",J91,0)</f>
        <v>0</v>
      </c>
      <c r="BJ91" s="25" t="s">
        <v>83</v>
      </c>
      <c r="BK91" s="172">
        <f>ROUND(I91*H91,2)</f>
        <v>0</v>
      </c>
      <c r="BL91" s="25" t="s">
        <v>1436</v>
      </c>
      <c r="BM91" s="25" t="s">
        <v>1482</v>
      </c>
    </row>
    <row r="92" spans="2:65" s="1" customFormat="1" ht="6.9" customHeight="1">
      <c r="B92" s="55"/>
      <c r="C92" s="56"/>
      <c r="D92" s="56"/>
      <c r="E92" s="56"/>
      <c r="F92" s="56"/>
      <c r="G92" s="56"/>
      <c r="H92" s="56"/>
      <c r="I92" s="56"/>
      <c r="J92" s="56"/>
      <c r="K92" s="56"/>
      <c r="L92" s="40"/>
    </row>
  </sheetData>
  <autoFilter ref="C88:K91"/>
  <mergeCells count="16">
    <mergeCell ref="L2:V2"/>
    <mergeCell ref="E75:H75"/>
    <mergeCell ref="E79:H79"/>
    <mergeCell ref="E77:H77"/>
    <mergeCell ref="E81:H81"/>
    <mergeCell ref="J59:J60"/>
    <mergeCell ref="G1:H1"/>
    <mergeCell ref="E49:H49"/>
    <mergeCell ref="E53:H53"/>
    <mergeCell ref="E51:H51"/>
    <mergeCell ref="E55:H55"/>
    <mergeCell ref="E7:H7"/>
    <mergeCell ref="E11:H11"/>
    <mergeCell ref="E9:H9"/>
    <mergeCell ref="E13:H13"/>
    <mergeCell ref="E28:H28"/>
  </mergeCells>
  <hyperlinks>
    <hyperlink ref="F1:G1" location="C2" display="1) Krycí list soupisu"/>
    <hyperlink ref="G1:H1" location="C62"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92"/>
  <sheetViews>
    <sheetView showGridLines="0" workbookViewId="0">
      <pane ySplit="1" topLeftCell="A90" activePane="bottomLeft" state="frozen"/>
      <selection pane="bottomLeft" activeCell="E14" sqref="E14"/>
    </sheetView>
  </sheetViews>
  <sheetFormatPr defaultRowHeight="12"/>
  <cols>
    <col min="1" max="1" width="8.28515625" customWidth="1"/>
    <col min="2" max="2" width="1.7109375" customWidth="1"/>
    <col min="3" max="3" width="4.140625" customWidth="1"/>
    <col min="4" max="4" width="4.28515625" customWidth="1"/>
    <col min="5" max="5" width="17.140625" customWidth="1"/>
    <col min="6" max="6" width="75" customWidth="1"/>
    <col min="7" max="7" width="8.7109375" customWidth="1"/>
    <col min="8" max="8" width="11.140625" customWidth="1"/>
    <col min="9" max="9" width="12.7109375" customWidth="1"/>
    <col min="10" max="10" width="23.42578125" customWidth="1"/>
    <col min="11" max="11" width="15.42578125" customWidth="1"/>
    <col min="13" max="18" width="9.28515625" hidden="1"/>
    <col min="19" max="19" width="8.140625" hidden="1" customWidth="1"/>
    <col min="20" max="20" width="29.7109375" hidden="1" customWidth="1"/>
    <col min="21" max="21" width="16.28515625" hidden="1" customWidth="1"/>
    <col min="22" max="22" width="12.28515625" customWidth="1"/>
    <col min="23" max="23" width="16.28515625" customWidth="1"/>
    <col min="24" max="24" width="12.28515625" customWidth="1"/>
    <col min="25" max="25" width="15" customWidth="1"/>
    <col min="26" max="26" width="11" customWidth="1"/>
    <col min="27" max="27" width="15" customWidth="1"/>
    <col min="28" max="28" width="16.28515625" customWidth="1"/>
    <col min="29" max="29" width="11" customWidth="1"/>
    <col min="30" max="30" width="15" customWidth="1"/>
    <col min="31" max="31" width="16.28515625" customWidth="1"/>
    <col min="44" max="65" width="9.28515625" hidden="1"/>
  </cols>
  <sheetData>
    <row r="1" spans="1:70" ht="21.75" customHeight="1">
      <c r="A1" s="105"/>
      <c r="B1" s="18"/>
      <c r="C1" s="18"/>
      <c r="D1" s="19" t="s">
        <v>1</v>
      </c>
      <c r="E1" s="18"/>
      <c r="F1" s="106" t="s">
        <v>156</v>
      </c>
      <c r="G1" s="342" t="s">
        <v>157</v>
      </c>
      <c r="H1" s="342"/>
      <c r="I1" s="18"/>
      <c r="J1" s="106" t="s">
        <v>158</v>
      </c>
      <c r="K1" s="19" t="s">
        <v>159</v>
      </c>
      <c r="L1" s="106" t="s">
        <v>160</v>
      </c>
      <c r="M1" s="106"/>
      <c r="N1" s="106"/>
      <c r="O1" s="106"/>
      <c r="P1" s="106"/>
      <c r="Q1" s="106"/>
      <c r="R1" s="106"/>
      <c r="S1" s="106"/>
      <c r="T1" s="106"/>
      <c r="U1" s="107"/>
      <c r="V1" s="107"/>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spans="1:70" ht="36.9" customHeight="1">
      <c r="L2" s="336" t="s">
        <v>8</v>
      </c>
      <c r="M2" s="337"/>
      <c r="N2" s="337"/>
      <c r="O2" s="337"/>
      <c r="P2" s="337"/>
      <c r="Q2" s="337"/>
      <c r="R2" s="337"/>
      <c r="S2" s="337"/>
      <c r="T2" s="337"/>
      <c r="U2" s="337"/>
      <c r="V2" s="337"/>
      <c r="AT2" s="25" t="s">
        <v>115</v>
      </c>
    </row>
    <row r="3" spans="1:70" ht="6.9" customHeight="1">
      <c r="B3" s="26"/>
      <c r="C3" s="27"/>
      <c r="D3" s="27"/>
      <c r="E3" s="27"/>
      <c r="F3" s="27"/>
      <c r="G3" s="27"/>
      <c r="H3" s="27"/>
      <c r="I3" s="27"/>
      <c r="J3" s="27"/>
      <c r="K3" s="28"/>
      <c r="AT3" s="25" t="s">
        <v>85</v>
      </c>
    </row>
    <row r="4" spans="1:70" ht="36.9" customHeight="1">
      <c r="B4" s="29"/>
      <c r="C4" s="30"/>
      <c r="D4" s="31" t="s">
        <v>161</v>
      </c>
      <c r="E4" s="30"/>
      <c r="F4" s="30"/>
      <c r="G4" s="30"/>
      <c r="H4" s="30"/>
      <c r="I4" s="30"/>
      <c r="J4" s="30"/>
      <c r="K4" s="32"/>
      <c r="M4" s="33" t="s">
        <v>13</v>
      </c>
      <c r="AT4" s="25" t="s">
        <v>6</v>
      </c>
    </row>
    <row r="5" spans="1:70" ht="6.9" customHeight="1">
      <c r="B5" s="29"/>
      <c r="C5" s="30"/>
      <c r="D5" s="30"/>
      <c r="E5" s="30"/>
      <c r="F5" s="30"/>
      <c r="G5" s="30"/>
      <c r="H5" s="30"/>
      <c r="I5" s="30"/>
      <c r="J5" s="30"/>
      <c r="K5" s="32"/>
    </row>
    <row r="6" spans="1:70" ht="13.2">
      <c r="B6" s="29"/>
      <c r="C6" s="30"/>
      <c r="D6" s="37" t="s">
        <v>17</v>
      </c>
      <c r="E6" s="30"/>
      <c r="F6" s="30"/>
      <c r="G6" s="30"/>
      <c r="H6" s="30"/>
      <c r="I6" s="30"/>
      <c r="J6" s="30"/>
      <c r="K6" s="32"/>
    </row>
    <row r="7" spans="1:70" ht="16.5" customHeight="1">
      <c r="B7" s="29"/>
      <c r="C7" s="30"/>
      <c r="D7" s="30"/>
      <c r="E7" s="343" t="str">
        <f>'Rekapitulace stavby'!K6</f>
        <v>ZÁZEMÍ PRO VPP V OSTRAVĚ – PORUBĚ</v>
      </c>
      <c r="F7" s="344"/>
      <c r="G7" s="344"/>
      <c r="H7" s="344"/>
      <c r="I7" s="30"/>
      <c r="J7" s="30"/>
      <c r="K7" s="32"/>
    </row>
    <row r="8" spans="1:70" ht="13.2">
      <c r="B8" s="29"/>
      <c r="C8" s="30"/>
      <c r="D8" s="37" t="s">
        <v>162</v>
      </c>
      <c r="E8" s="30"/>
      <c r="F8" s="30"/>
      <c r="G8" s="30"/>
      <c r="H8" s="30"/>
      <c r="I8" s="30"/>
      <c r="J8" s="30"/>
      <c r="K8" s="32"/>
    </row>
    <row r="9" spans="1:70" ht="16.5" customHeight="1">
      <c r="B9" s="29"/>
      <c r="C9" s="30"/>
      <c r="D9" s="30"/>
      <c r="E9" s="343" t="s">
        <v>266</v>
      </c>
      <c r="F9" s="301"/>
      <c r="G9" s="301"/>
      <c r="H9" s="301"/>
      <c r="I9" s="30"/>
      <c r="J9" s="30"/>
      <c r="K9" s="32"/>
    </row>
    <row r="10" spans="1:70" ht="13.2">
      <c r="B10" s="29"/>
      <c r="C10" s="30"/>
      <c r="D10" s="37" t="s">
        <v>267</v>
      </c>
      <c r="E10" s="30"/>
      <c r="F10" s="30"/>
      <c r="G10" s="30"/>
      <c r="H10" s="30"/>
      <c r="I10" s="30"/>
      <c r="J10" s="30"/>
      <c r="K10" s="32"/>
    </row>
    <row r="11" spans="1:70" s="1" customFormat="1" ht="16.5" customHeight="1">
      <c r="B11" s="40"/>
      <c r="C11" s="41"/>
      <c r="D11" s="41"/>
      <c r="E11" s="321" t="s">
        <v>1469</v>
      </c>
      <c r="F11" s="346"/>
      <c r="G11" s="346"/>
      <c r="H11" s="346"/>
      <c r="I11" s="41"/>
      <c r="J11" s="41"/>
      <c r="K11" s="44"/>
    </row>
    <row r="12" spans="1:70" s="1" customFormat="1" ht="13.2">
      <c r="B12" s="40"/>
      <c r="C12" s="41"/>
      <c r="D12" s="37" t="s">
        <v>1470</v>
      </c>
      <c r="E12" s="41"/>
      <c r="F12" s="41"/>
      <c r="G12" s="41"/>
      <c r="H12" s="41"/>
      <c r="I12" s="41"/>
      <c r="J12" s="41"/>
      <c r="K12" s="44"/>
    </row>
    <row r="13" spans="1:70" s="1" customFormat="1" ht="36.9" customHeight="1">
      <c r="B13" s="40"/>
      <c r="C13" s="41"/>
      <c r="D13" s="41"/>
      <c r="E13" s="345" t="s">
        <v>1822</v>
      </c>
      <c r="F13" s="346"/>
      <c r="G13" s="346"/>
      <c r="H13" s="346"/>
      <c r="I13" s="41"/>
      <c r="J13" s="41"/>
      <c r="K13" s="44"/>
    </row>
    <row r="14" spans="1:70" s="1" customFormat="1">
      <c r="B14" s="40"/>
      <c r="C14" s="41"/>
      <c r="D14" s="41"/>
      <c r="E14" s="41"/>
      <c r="F14" s="41"/>
      <c r="G14" s="41"/>
      <c r="H14" s="41"/>
      <c r="I14" s="41"/>
      <c r="J14" s="41"/>
      <c r="K14" s="44"/>
    </row>
    <row r="15" spans="1:70" s="1" customFormat="1" ht="14.4" customHeight="1">
      <c r="B15" s="40"/>
      <c r="C15" s="41"/>
      <c r="D15" s="37" t="s">
        <v>19</v>
      </c>
      <c r="E15" s="41"/>
      <c r="F15" s="35" t="s">
        <v>20</v>
      </c>
      <c r="G15" s="41"/>
      <c r="H15" s="41"/>
      <c r="I15" s="37" t="s">
        <v>21</v>
      </c>
      <c r="J15" s="35" t="s">
        <v>5</v>
      </c>
      <c r="K15" s="44"/>
    </row>
    <row r="16" spans="1:70" s="1" customFormat="1" ht="14.4" customHeight="1">
      <c r="B16" s="40"/>
      <c r="C16" s="41"/>
      <c r="D16" s="37" t="s">
        <v>23</v>
      </c>
      <c r="E16" s="41"/>
      <c r="F16" s="35" t="s">
        <v>24</v>
      </c>
      <c r="G16" s="41"/>
      <c r="H16" s="41"/>
      <c r="I16" s="37" t="s">
        <v>25</v>
      </c>
      <c r="J16" s="108" t="str">
        <f>'Rekapitulace stavby'!AN8</f>
        <v>24. 2. 2018</v>
      </c>
      <c r="K16" s="44"/>
    </row>
    <row r="17" spans="2:11" s="1" customFormat="1" ht="10.8" customHeight="1">
      <c r="B17" s="40"/>
      <c r="C17" s="41"/>
      <c r="D17" s="41"/>
      <c r="E17" s="41"/>
      <c r="F17" s="41"/>
      <c r="G17" s="41"/>
      <c r="H17" s="41"/>
      <c r="I17" s="41"/>
      <c r="J17" s="41"/>
      <c r="K17" s="44"/>
    </row>
    <row r="18" spans="2:11" s="1" customFormat="1" ht="14.4" customHeight="1">
      <c r="B18" s="40"/>
      <c r="C18" s="41"/>
      <c r="D18" s="37" t="s">
        <v>31</v>
      </c>
      <c r="E18" s="41"/>
      <c r="F18" s="41"/>
      <c r="G18" s="41"/>
      <c r="H18" s="41"/>
      <c r="I18" s="37" t="s">
        <v>32</v>
      </c>
      <c r="J18" s="35" t="s">
        <v>5</v>
      </c>
      <c r="K18" s="44"/>
    </row>
    <row r="19" spans="2:11" s="1" customFormat="1" ht="18" customHeight="1">
      <c r="B19" s="40"/>
      <c r="C19" s="41"/>
      <c r="D19" s="41"/>
      <c r="E19" s="35" t="s">
        <v>33</v>
      </c>
      <c r="F19" s="41"/>
      <c r="G19" s="41"/>
      <c r="H19" s="41"/>
      <c r="I19" s="37" t="s">
        <v>34</v>
      </c>
      <c r="J19" s="35" t="s">
        <v>5</v>
      </c>
      <c r="K19" s="44"/>
    </row>
    <row r="20" spans="2:11" s="1" customFormat="1" ht="6.9" customHeight="1">
      <c r="B20" s="40"/>
      <c r="C20" s="41"/>
      <c r="D20" s="41"/>
      <c r="E20" s="41"/>
      <c r="F20" s="41"/>
      <c r="G20" s="41"/>
      <c r="H20" s="41"/>
      <c r="I20" s="41"/>
      <c r="J20" s="41"/>
      <c r="K20" s="44"/>
    </row>
    <row r="21" spans="2:11" s="1" customFormat="1" ht="14.4" customHeight="1">
      <c r="B21" s="40"/>
      <c r="C21" s="41"/>
      <c r="D21" s="37" t="s">
        <v>35</v>
      </c>
      <c r="E21" s="41"/>
      <c r="F21" s="41"/>
      <c r="G21" s="41"/>
      <c r="H21" s="41"/>
      <c r="I21" s="37" t="s">
        <v>32</v>
      </c>
      <c r="J21" s="35" t="s">
        <v>5</v>
      </c>
      <c r="K21" s="44"/>
    </row>
    <row r="22" spans="2:11" s="1" customFormat="1" ht="18" customHeight="1">
      <c r="B22" s="40"/>
      <c r="C22" s="41"/>
      <c r="D22" s="41"/>
      <c r="E22" s="35" t="s">
        <v>36</v>
      </c>
      <c r="F22" s="41"/>
      <c r="G22" s="41"/>
      <c r="H22" s="41"/>
      <c r="I22" s="37" t="s">
        <v>34</v>
      </c>
      <c r="J22" s="35" t="s">
        <v>5</v>
      </c>
      <c r="K22" s="44"/>
    </row>
    <row r="23" spans="2:11" s="1" customFormat="1" ht="6.9" customHeight="1">
      <c r="B23" s="40"/>
      <c r="C23" s="41"/>
      <c r="D23" s="41"/>
      <c r="E23" s="41"/>
      <c r="F23" s="41"/>
      <c r="G23" s="41"/>
      <c r="H23" s="41"/>
      <c r="I23" s="41"/>
      <c r="J23" s="41"/>
      <c r="K23" s="44"/>
    </row>
    <row r="24" spans="2:11" s="1" customFormat="1" ht="14.4" customHeight="1">
      <c r="B24" s="40"/>
      <c r="C24" s="41"/>
      <c r="D24" s="37" t="s">
        <v>37</v>
      </c>
      <c r="E24" s="41"/>
      <c r="F24" s="41"/>
      <c r="G24" s="41"/>
      <c r="H24" s="41"/>
      <c r="I24" s="37" t="s">
        <v>32</v>
      </c>
      <c r="J24" s="35" t="s">
        <v>5</v>
      </c>
      <c r="K24" s="44"/>
    </row>
    <row r="25" spans="2:11" s="1" customFormat="1" ht="18" customHeight="1">
      <c r="B25" s="40"/>
      <c r="C25" s="41"/>
      <c r="D25" s="41"/>
      <c r="E25" s="35" t="s">
        <v>38</v>
      </c>
      <c r="F25" s="41"/>
      <c r="G25" s="41"/>
      <c r="H25" s="41"/>
      <c r="I25" s="37" t="s">
        <v>34</v>
      </c>
      <c r="J25" s="35" t="s">
        <v>5</v>
      </c>
      <c r="K25" s="44"/>
    </row>
    <row r="26" spans="2:11" s="1" customFormat="1" ht="6.9" customHeight="1">
      <c r="B26" s="40"/>
      <c r="C26" s="41"/>
      <c r="D26" s="41"/>
      <c r="E26" s="41"/>
      <c r="F26" s="41"/>
      <c r="G26" s="41"/>
      <c r="H26" s="41"/>
      <c r="I26" s="41"/>
      <c r="J26" s="41"/>
      <c r="K26" s="44"/>
    </row>
    <row r="27" spans="2:11" s="1" customFormat="1" ht="14.4" customHeight="1">
      <c r="B27" s="40"/>
      <c r="C27" s="41"/>
      <c r="D27" s="37" t="s">
        <v>40</v>
      </c>
      <c r="E27" s="41"/>
      <c r="F27" s="41"/>
      <c r="G27" s="41"/>
      <c r="H27" s="41"/>
      <c r="I27" s="41"/>
      <c r="J27" s="41"/>
      <c r="K27" s="44"/>
    </row>
    <row r="28" spans="2:11" s="7" customFormat="1" ht="16.5" customHeight="1">
      <c r="B28" s="109"/>
      <c r="C28" s="110"/>
      <c r="D28" s="110"/>
      <c r="E28" s="303" t="s">
        <v>5</v>
      </c>
      <c r="F28" s="303"/>
      <c r="G28" s="303"/>
      <c r="H28" s="303"/>
      <c r="I28" s="110"/>
      <c r="J28" s="110"/>
      <c r="K28" s="111"/>
    </row>
    <row r="29" spans="2:11" s="1" customFormat="1" ht="6.9" customHeight="1">
      <c r="B29" s="40"/>
      <c r="C29" s="41"/>
      <c r="D29" s="41"/>
      <c r="E29" s="41"/>
      <c r="F29" s="41"/>
      <c r="G29" s="41"/>
      <c r="H29" s="41"/>
      <c r="I29" s="41"/>
      <c r="J29" s="41"/>
      <c r="K29" s="44"/>
    </row>
    <row r="30" spans="2:11" s="1" customFormat="1" ht="6.9" customHeight="1">
      <c r="B30" s="40"/>
      <c r="C30" s="41"/>
      <c r="D30" s="67"/>
      <c r="E30" s="67"/>
      <c r="F30" s="67"/>
      <c r="G30" s="67"/>
      <c r="H30" s="67"/>
      <c r="I30" s="67"/>
      <c r="J30" s="67"/>
      <c r="K30" s="112"/>
    </row>
    <row r="31" spans="2:11" s="1" customFormat="1" ht="25.35" customHeight="1">
      <c r="B31" s="40"/>
      <c r="C31" s="41"/>
      <c r="D31" s="113" t="s">
        <v>42</v>
      </c>
      <c r="E31" s="41"/>
      <c r="F31" s="41"/>
      <c r="G31" s="41"/>
      <c r="H31" s="41"/>
      <c r="I31" s="41"/>
      <c r="J31" s="114">
        <f>ROUND(J89,2)</f>
        <v>0</v>
      </c>
      <c r="K31" s="44"/>
    </row>
    <row r="32" spans="2:11" s="1" customFormat="1" ht="6.9" customHeight="1">
      <c r="B32" s="40"/>
      <c r="C32" s="41"/>
      <c r="D32" s="67"/>
      <c r="E32" s="67"/>
      <c r="F32" s="67"/>
      <c r="G32" s="67"/>
      <c r="H32" s="67"/>
      <c r="I32" s="67"/>
      <c r="J32" s="67"/>
      <c r="K32" s="112"/>
    </row>
    <row r="33" spans="2:11" s="1" customFormat="1" ht="14.4" customHeight="1">
      <c r="B33" s="40"/>
      <c r="C33" s="41"/>
      <c r="D33" s="41"/>
      <c r="E33" s="41"/>
      <c r="F33" s="45" t="s">
        <v>44</v>
      </c>
      <c r="G33" s="41"/>
      <c r="H33" s="41"/>
      <c r="I33" s="45" t="s">
        <v>43</v>
      </c>
      <c r="J33" s="45" t="s">
        <v>45</v>
      </c>
      <c r="K33" s="44"/>
    </row>
    <row r="34" spans="2:11" s="1" customFormat="1" ht="14.4" customHeight="1">
      <c r="B34" s="40"/>
      <c r="C34" s="41"/>
      <c r="D34" s="48" t="s">
        <v>46</v>
      </c>
      <c r="E34" s="48" t="s">
        <v>47</v>
      </c>
      <c r="F34" s="115">
        <f>ROUND(SUM(BE89:BE91), 2)</f>
        <v>0</v>
      </c>
      <c r="G34" s="41"/>
      <c r="H34" s="41"/>
      <c r="I34" s="116">
        <v>0.21</v>
      </c>
      <c r="J34" s="115">
        <f>ROUND(ROUND((SUM(BE89:BE91)), 2)*I34, 2)</f>
        <v>0</v>
      </c>
      <c r="K34" s="44"/>
    </row>
    <row r="35" spans="2:11" s="1" customFormat="1" ht="14.4" customHeight="1">
      <c r="B35" s="40"/>
      <c r="C35" s="41"/>
      <c r="D35" s="41"/>
      <c r="E35" s="48" t="s">
        <v>48</v>
      </c>
      <c r="F35" s="115">
        <f>ROUND(SUM(BF89:BF91), 2)</f>
        <v>0</v>
      </c>
      <c r="G35" s="41"/>
      <c r="H35" s="41"/>
      <c r="I35" s="116">
        <v>0.15</v>
      </c>
      <c r="J35" s="115">
        <f>ROUND(ROUND((SUM(BF89:BF91)), 2)*I35, 2)</f>
        <v>0</v>
      </c>
      <c r="K35" s="44"/>
    </row>
    <row r="36" spans="2:11" s="1" customFormat="1" ht="14.4" hidden="1" customHeight="1">
      <c r="B36" s="40"/>
      <c r="C36" s="41"/>
      <c r="D36" s="41"/>
      <c r="E36" s="48" t="s">
        <v>49</v>
      </c>
      <c r="F36" s="115">
        <f>ROUND(SUM(BG89:BG91), 2)</f>
        <v>0</v>
      </c>
      <c r="G36" s="41"/>
      <c r="H36" s="41"/>
      <c r="I36" s="116">
        <v>0.21</v>
      </c>
      <c r="J36" s="115">
        <v>0</v>
      </c>
      <c r="K36" s="44"/>
    </row>
    <row r="37" spans="2:11" s="1" customFormat="1" ht="14.4" hidden="1" customHeight="1">
      <c r="B37" s="40"/>
      <c r="C37" s="41"/>
      <c r="D37" s="41"/>
      <c r="E37" s="48" t="s">
        <v>50</v>
      </c>
      <c r="F37" s="115">
        <f>ROUND(SUM(BH89:BH91), 2)</f>
        <v>0</v>
      </c>
      <c r="G37" s="41"/>
      <c r="H37" s="41"/>
      <c r="I37" s="116">
        <v>0.15</v>
      </c>
      <c r="J37" s="115">
        <v>0</v>
      </c>
      <c r="K37" s="44"/>
    </row>
    <row r="38" spans="2:11" s="1" customFormat="1" ht="14.4" hidden="1" customHeight="1">
      <c r="B38" s="40"/>
      <c r="C38" s="41"/>
      <c r="D38" s="41"/>
      <c r="E38" s="48" t="s">
        <v>51</v>
      </c>
      <c r="F38" s="115">
        <f>ROUND(SUM(BI89:BI91), 2)</f>
        <v>0</v>
      </c>
      <c r="G38" s="41"/>
      <c r="H38" s="41"/>
      <c r="I38" s="116">
        <v>0</v>
      </c>
      <c r="J38" s="115">
        <v>0</v>
      </c>
      <c r="K38" s="44"/>
    </row>
    <row r="39" spans="2:11" s="1" customFormat="1" ht="6.9" customHeight="1">
      <c r="B39" s="40"/>
      <c r="C39" s="41"/>
      <c r="D39" s="41"/>
      <c r="E39" s="41"/>
      <c r="F39" s="41"/>
      <c r="G39" s="41"/>
      <c r="H39" s="41"/>
      <c r="I39" s="41"/>
      <c r="J39" s="41"/>
      <c r="K39" s="44"/>
    </row>
    <row r="40" spans="2:11" s="1" customFormat="1" ht="25.35" customHeight="1">
      <c r="B40" s="40"/>
      <c r="C40" s="117"/>
      <c r="D40" s="118" t="s">
        <v>52</v>
      </c>
      <c r="E40" s="70"/>
      <c r="F40" s="70"/>
      <c r="G40" s="119" t="s">
        <v>53</v>
      </c>
      <c r="H40" s="120" t="s">
        <v>54</v>
      </c>
      <c r="I40" s="70"/>
      <c r="J40" s="121">
        <f>SUM(J31:J38)</f>
        <v>0</v>
      </c>
      <c r="K40" s="122"/>
    </row>
    <row r="41" spans="2:11" s="1" customFormat="1" ht="14.4" customHeight="1">
      <c r="B41" s="55"/>
      <c r="C41" s="56"/>
      <c r="D41" s="56"/>
      <c r="E41" s="56"/>
      <c r="F41" s="56"/>
      <c r="G41" s="56"/>
      <c r="H41" s="56"/>
      <c r="I41" s="56"/>
      <c r="J41" s="56"/>
      <c r="K41" s="57"/>
    </row>
    <row r="45" spans="2:11" s="1" customFormat="1" ht="6.9" customHeight="1">
      <c r="B45" s="58"/>
      <c r="C45" s="59"/>
      <c r="D45" s="59"/>
      <c r="E45" s="59"/>
      <c r="F45" s="59"/>
      <c r="G45" s="59"/>
      <c r="H45" s="59"/>
      <c r="I45" s="59"/>
      <c r="J45" s="59"/>
      <c r="K45" s="123"/>
    </row>
    <row r="46" spans="2:11" s="1" customFormat="1" ht="36.9" customHeight="1">
      <c r="B46" s="40"/>
      <c r="C46" s="31" t="s">
        <v>164</v>
      </c>
      <c r="D46" s="41"/>
      <c r="E46" s="41"/>
      <c r="F46" s="41"/>
      <c r="G46" s="41"/>
      <c r="H46" s="41"/>
      <c r="I46" s="41"/>
      <c r="J46" s="41"/>
      <c r="K46" s="44"/>
    </row>
    <row r="47" spans="2:11" s="1" customFormat="1" ht="6.9" customHeight="1">
      <c r="B47" s="40"/>
      <c r="C47" s="41"/>
      <c r="D47" s="41"/>
      <c r="E47" s="41"/>
      <c r="F47" s="41"/>
      <c r="G47" s="41"/>
      <c r="H47" s="41"/>
      <c r="I47" s="41"/>
      <c r="J47" s="41"/>
      <c r="K47" s="44"/>
    </row>
    <row r="48" spans="2:11" s="1" customFormat="1" ht="14.4" customHeight="1">
      <c r="B48" s="40"/>
      <c r="C48" s="37" t="s">
        <v>17</v>
      </c>
      <c r="D48" s="41"/>
      <c r="E48" s="41"/>
      <c r="F48" s="41"/>
      <c r="G48" s="41"/>
      <c r="H48" s="41"/>
      <c r="I48" s="41"/>
      <c r="J48" s="41"/>
      <c r="K48" s="44"/>
    </row>
    <row r="49" spans="2:47" s="1" customFormat="1" ht="16.5" customHeight="1">
      <c r="B49" s="40"/>
      <c r="C49" s="41"/>
      <c r="D49" s="41"/>
      <c r="E49" s="343" t="str">
        <f>E7</f>
        <v>ZÁZEMÍ PRO VPP V OSTRAVĚ – PORUBĚ</v>
      </c>
      <c r="F49" s="344"/>
      <c r="G49" s="344"/>
      <c r="H49" s="344"/>
      <c r="I49" s="41"/>
      <c r="J49" s="41"/>
      <c r="K49" s="44"/>
    </row>
    <row r="50" spans="2:47" ht="13.2">
      <c r="B50" s="29"/>
      <c r="C50" s="37" t="s">
        <v>162</v>
      </c>
      <c r="D50" s="30"/>
      <c r="E50" s="30"/>
      <c r="F50" s="30"/>
      <c r="G50" s="30"/>
      <c r="H50" s="30"/>
      <c r="I50" s="30"/>
      <c r="J50" s="30"/>
      <c r="K50" s="32"/>
    </row>
    <row r="51" spans="2:47" ht="16.5" customHeight="1">
      <c r="B51" s="29"/>
      <c r="C51" s="30"/>
      <c r="D51" s="30"/>
      <c r="E51" s="343" t="s">
        <v>266</v>
      </c>
      <c r="F51" s="301"/>
      <c r="G51" s="301"/>
      <c r="H51" s="301"/>
      <c r="I51" s="30"/>
      <c r="J51" s="30"/>
      <c r="K51" s="32"/>
    </row>
    <row r="52" spans="2:47" ht="13.2">
      <c r="B52" s="29"/>
      <c r="C52" s="37" t="s">
        <v>267</v>
      </c>
      <c r="D52" s="30"/>
      <c r="E52" s="30"/>
      <c r="F52" s="30"/>
      <c r="G52" s="30"/>
      <c r="H52" s="30"/>
      <c r="I52" s="30"/>
      <c r="J52" s="30"/>
      <c r="K52" s="32"/>
    </row>
    <row r="53" spans="2:47" s="1" customFormat="1" ht="16.5" customHeight="1">
      <c r="B53" s="40"/>
      <c r="C53" s="41"/>
      <c r="D53" s="41"/>
      <c r="E53" s="321" t="s">
        <v>1469</v>
      </c>
      <c r="F53" s="346"/>
      <c r="G53" s="346"/>
      <c r="H53" s="346"/>
      <c r="I53" s="41"/>
      <c r="J53" s="41"/>
      <c r="K53" s="44"/>
    </row>
    <row r="54" spans="2:47" s="1" customFormat="1" ht="14.4" customHeight="1">
      <c r="B54" s="40"/>
      <c r="C54" s="37" t="s">
        <v>1470</v>
      </c>
      <c r="D54" s="41"/>
      <c r="E54" s="41"/>
      <c r="F54" s="41"/>
      <c r="G54" s="41"/>
      <c r="H54" s="41"/>
      <c r="I54" s="41"/>
      <c r="J54" s="41"/>
      <c r="K54" s="44"/>
    </row>
    <row r="55" spans="2:47" s="1" customFormat="1" ht="17.25" customHeight="1">
      <c r="B55" s="40"/>
      <c r="C55" s="41"/>
      <c r="D55" s="41"/>
      <c r="E55" s="345" t="str">
        <f>E13</f>
        <v>D.1.4.2 - Vytápění</v>
      </c>
      <c r="F55" s="346"/>
      <c r="G55" s="346"/>
      <c r="H55" s="346"/>
      <c r="I55" s="41"/>
      <c r="J55" s="41"/>
      <c r="K55" s="44"/>
    </row>
    <row r="56" spans="2:47" s="1" customFormat="1" ht="6.9" customHeight="1">
      <c r="B56" s="40"/>
      <c r="C56" s="41"/>
      <c r="D56" s="41"/>
      <c r="E56" s="41"/>
      <c r="F56" s="41"/>
      <c r="G56" s="41"/>
      <c r="H56" s="41"/>
      <c r="I56" s="41"/>
      <c r="J56" s="41"/>
      <c r="K56" s="44"/>
    </row>
    <row r="57" spans="2:47" s="1" customFormat="1" ht="18" customHeight="1">
      <c r="B57" s="40"/>
      <c r="C57" s="37" t="s">
        <v>23</v>
      </c>
      <c r="D57" s="41"/>
      <c r="E57" s="41"/>
      <c r="F57" s="35" t="str">
        <f>F16</f>
        <v>Ostrava</v>
      </c>
      <c r="G57" s="41"/>
      <c r="H57" s="41"/>
      <c r="I57" s="37" t="s">
        <v>25</v>
      </c>
      <c r="J57" s="108" t="str">
        <f>IF(J16="","",J16)</f>
        <v>24. 2. 2018</v>
      </c>
      <c r="K57" s="44"/>
    </row>
    <row r="58" spans="2:47" s="1" customFormat="1" ht="6.9" customHeight="1">
      <c r="B58" s="40"/>
      <c r="C58" s="41"/>
      <c r="D58" s="41"/>
      <c r="E58" s="41"/>
      <c r="F58" s="41"/>
      <c r="G58" s="41"/>
      <c r="H58" s="41"/>
      <c r="I58" s="41"/>
      <c r="J58" s="41"/>
      <c r="K58" s="44"/>
    </row>
    <row r="59" spans="2:47" s="1" customFormat="1" ht="13.2">
      <c r="B59" s="40"/>
      <c r="C59" s="37" t="s">
        <v>31</v>
      </c>
      <c r="D59" s="41"/>
      <c r="E59" s="41"/>
      <c r="F59" s="35" t="str">
        <f>E19</f>
        <v>SMO MO Poruba</v>
      </c>
      <c r="G59" s="41"/>
      <c r="H59" s="41"/>
      <c r="I59" s="37" t="s">
        <v>37</v>
      </c>
      <c r="J59" s="303" t="str">
        <f>E25</f>
        <v>PROJEKTSTUDIO EUCZ, s.r.o.</v>
      </c>
      <c r="K59" s="44"/>
    </row>
    <row r="60" spans="2:47" s="1" customFormat="1" ht="14.4" customHeight="1">
      <c r="B60" s="40"/>
      <c r="C60" s="37" t="s">
        <v>35</v>
      </c>
      <c r="D60" s="41"/>
      <c r="E60" s="41"/>
      <c r="F60" s="35" t="str">
        <f>IF(E22="","",E22)</f>
        <v>Na základě výběrového řízení</v>
      </c>
      <c r="G60" s="41"/>
      <c r="H60" s="41"/>
      <c r="I60" s="41"/>
      <c r="J60" s="338"/>
      <c r="K60" s="44"/>
    </row>
    <row r="61" spans="2:47" s="1" customFormat="1" ht="10.35" customHeight="1">
      <c r="B61" s="40"/>
      <c r="C61" s="41"/>
      <c r="D61" s="41"/>
      <c r="E61" s="41"/>
      <c r="F61" s="41"/>
      <c r="G61" s="41"/>
      <c r="H61" s="41"/>
      <c r="I61" s="41"/>
      <c r="J61" s="41"/>
      <c r="K61" s="44"/>
    </row>
    <row r="62" spans="2:47" s="1" customFormat="1" ht="29.25" customHeight="1">
      <c r="B62" s="40"/>
      <c r="C62" s="124" t="s">
        <v>165</v>
      </c>
      <c r="D62" s="117"/>
      <c r="E62" s="117"/>
      <c r="F62" s="117"/>
      <c r="G62" s="117"/>
      <c r="H62" s="117"/>
      <c r="I62" s="117"/>
      <c r="J62" s="125" t="s">
        <v>166</v>
      </c>
      <c r="K62" s="126"/>
    </row>
    <row r="63" spans="2:47" s="1" customFormat="1" ht="10.35" customHeight="1">
      <c r="B63" s="40"/>
      <c r="C63" s="41"/>
      <c r="D63" s="41"/>
      <c r="E63" s="41"/>
      <c r="F63" s="41"/>
      <c r="G63" s="41"/>
      <c r="H63" s="41"/>
      <c r="I63" s="41"/>
      <c r="J63" s="41"/>
      <c r="K63" s="44"/>
    </row>
    <row r="64" spans="2:47" s="1" customFormat="1" ht="29.25" customHeight="1">
      <c r="B64" s="40"/>
      <c r="C64" s="127" t="s">
        <v>167</v>
      </c>
      <c r="D64" s="41"/>
      <c r="E64" s="41"/>
      <c r="F64" s="41"/>
      <c r="G64" s="41"/>
      <c r="H64" s="41"/>
      <c r="I64" s="41"/>
      <c r="J64" s="114">
        <f>J89</f>
        <v>0</v>
      </c>
      <c r="K64" s="44"/>
      <c r="AU64" s="25" t="s">
        <v>168</v>
      </c>
    </row>
    <row r="65" spans="2:12" s="8" customFormat="1" ht="24.9" customHeight="1">
      <c r="B65" s="128"/>
      <c r="C65" s="129"/>
      <c r="D65" s="130" t="s">
        <v>1472</v>
      </c>
      <c r="E65" s="131"/>
      <c r="F65" s="131"/>
      <c r="G65" s="131"/>
      <c r="H65" s="131"/>
      <c r="I65" s="131"/>
      <c r="J65" s="132">
        <f>J90</f>
        <v>0</v>
      </c>
      <c r="K65" s="133"/>
    </row>
    <row r="66" spans="2:12" s="1" customFormat="1" ht="21.75" customHeight="1">
      <c r="B66" s="40"/>
      <c r="C66" s="41"/>
      <c r="D66" s="41"/>
      <c r="E66" s="41"/>
      <c r="F66" s="41"/>
      <c r="G66" s="41"/>
      <c r="H66" s="41"/>
      <c r="I66" s="41"/>
      <c r="J66" s="41"/>
      <c r="K66" s="44"/>
    </row>
    <row r="67" spans="2:12" s="1" customFormat="1" ht="6.9" customHeight="1">
      <c r="B67" s="55"/>
      <c r="C67" s="56"/>
      <c r="D67" s="56"/>
      <c r="E67" s="56"/>
      <c r="F67" s="56"/>
      <c r="G67" s="56"/>
      <c r="H67" s="56"/>
      <c r="I67" s="56"/>
      <c r="J67" s="56"/>
      <c r="K67" s="57"/>
    </row>
    <row r="71" spans="2:12" s="1" customFormat="1" ht="6.9" customHeight="1">
      <c r="B71" s="58"/>
      <c r="C71" s="59"/>
      <c r="D71" s="59"/>
      <c r="E71" s="59"/>
      <c r="F71" s="59"/>
      <c r="G71" s="59"/>
      <c r="H71" s="59"/>
      <c r="I71" s="59"/>
      <c r="J71" s="59"/>
      <c r="K71" s="59"/>
      <c r="L71" s="40"/>
    </row>
    <row r="72" spans="2:12" s="1" customFormat="1" ht="36.9" customHeight="1">
      <c r="B72" s="40"/>
      <c r="C72" s="60" t="s">
        <v>176</v>
      </c>
      <c r="L72" s="40"/>
    </row>
    <row r="73" spans="2:12" s="1" customFormat="1" ht="6.9" customHeight="1">
      <c r="B73" s="40"/>
      <c r="L73" s="40"/>
    </row>
    <row r="74" spans="2:12" s="1" customFormat="1" ht="14.4" customHeight="1">
      <c r="B74" s="40"/>
      <c r="C74" s="62" t="s">
        <v>17</v>
      </c>
      <c r="L74" s="40"/>
    </row>
    <row r="75" spans="2:12" s="1" customFormat="1" ht="16.5" customHeight="1">
      <c r="B75" s="40"/>
      <c r="E75" s="339" t="str">
        <f>E7</f>
        <v>ZÁZEMÍ PRO VPP V OSTRAVĚ – PORUBĚ</v>
      </c>
      <c r="F75" s="340"/>
      <c r="G75" s="340"/>
      <c r="H75" s="340"/>
      <c r="L75" s="40"/>
    </row>
    <row r="76" spans="2:12" ht="13.2">
      <c r="B76" s="29"/>
      <c r="C76" s="62" t="s">
        <v>162</v>
      </c>
      <c r="L76" s="29"/>
    </row>
    <row r="77" spans="2:12" ht="16.5" customHeight="1">
      <c r="B77" s="29"/>
      <c r="E77" s="339" t="s">
        <v>266</v>
      </c>
      <c r="F77" s="337"/>
      <c r="G77" s="337"/>
      <c r="H77" s="337"/>
      <c r="L77" s="29"/>
    </row>
    <row r="78" spans="2:12" ht="13.2">
      <c r="B78" s="29"/>
      <c r="C78" s="62" t="s">
        <v>267</v>
      </c>
      <c r="L78" s="29"/>
    </row>
    <row r="79" spans="2:12" s="1" customFormat="1" ht="16.5" customHeight="1">
      <c r="B79" s="40"/>
      <c r="E79" s="347" t="s">
        <v>1469</v>
      </c>
      <c r="F79" s="341"/>
      <c r="G79" s="341"/>
      <c r="H79" s="341"/>
      <c r="L79" s="40"/>
    </row>
    <row r="80" spans="2:12" s="1" customFormat="1" ht="14.4" customHeight="1">
      <c r="B80" s="40"/>
      <c r="C80" s="62" t="s">
        <v>1470</v>
      </c>
      <c r="L80" s="40"/>
    </row>
    <row r="81" spans="2:65" s="1" customFormat="1" ht="17.25" customHeight="1">
      <c r="B81" s="40"/>
      <c r="E81" s="314" t="str">
        <f>E13</f>
        <v>D.1.4.2 - Vytápění</v>
      </c>
      <c r="F81" s="341"/>
      <c r="G81" s="341"/>
      <c r="H81" s="341"/>
      <c r="L81" s="40"/>
    </row>
    <row r="82" spans="2:65" s="1" customFormat="1" ht="6.9" customHeight="1">
      <c r="B82" s="40"/>
      <c r="L82" s="40"/>
    </row>
    <row r="83" spans="2:65" s="1" customFormat="1" ht="18" customHeight="1">
      <c r="B83" s="40"/>
      <c r="C83" s="62" t="s">
        <v>23</v>
      </c>
      <c r="F83" s="140" t="str">
        <f>F16</f>
        <v>Ostrava</v>
      </c>
      <c r="I83" s="62" t="s">
        <v>25</v>
      </c>
      <c r="J83" s="66" t="str">
        <f>IF(J16="","",J16)</f>
        <v>24. 2. 2018</v>
      </c>
      <c r="L83" s="40"/>
    </row>
    <row r="84" spans="2:65" s="1" customFormat="1" ht="6.9" customHeight="1">
      <c r="B84" s="40"/>
      <c r="L84" s="40"/>
    </row>
    <row r="85" spans="2:65" s="1" customFormat="1" ht="13.2">
      <c r="B85" s="40"/>
      <c r="C85" s="62" t="s">
        <v>31</v>
      </c>
      <c r="F85" s="140" t="str">
        <f>E19</f>
        <v>SMO MO Poruba</v>
      </c>
      <c r="I85" s="62" t="s">
        <v>37</v>
      </c>
      <c r="J85" s="140" t="str">
        <f>E25</f>
        <v>PROJEKTSTUDIO EUCZ, s.r.o.</v>
      </c>
      <c r="L85" s="40"/>
    </row>
    <row r="86" spans="2:65" s="1" customFormat="1" ht="14.4" customHeight="1">
      <c r="B86" s="40"/>
      <c r="C86" s="62" t="s">
        <v>35</v>
      </c>
      <c r="F86" s="140" t="str">
        <f>IF(E22="","",E22)</f>
        <v>Na základě výběrového řízení</v>
      </c>
      <c r="L86" s="40"/>
    </row>
    <row r="87" spans="2:65" s="1" customFormat="1" ht="10.35" customHeight="1">
      <c r="B87" s="40"/>
      <c r="L87" s="40"/>
    </row>
    <row r="88" spans="2:65" s="10" customFormat="1" ht="29.25" customHeight="1">
      <c r="B88" s="141"/>
      <c r="C88" s="142" t="s">
        <v>177</v>
      </c>
      <c r="D88" s="143" t="s">
        <v>61</v>
      </c>
      <c r="E88" s="143" t="s">
        <v>57</v>
      </c>
      <c r="F88" s="143" t="s">
        <v>178</v>
      </c>
      <c r="G88" s="143" t="s">
        <v>179</v>
      </c>
      <c r="H88" s="143" t="s">
        <v>180</v>
      </c>
      <c r="I88" s="143" t="s">
        <v>181</v>
      </c>
      <c r="J88" s="143" t="s">
        <v>166</v>
      </c>
      <c r="K88" s="144" t="s">
        <v>182</v>
      </c>
      <c r="L88" s="141"/>
      <c r="M88" s="72" t="s">
        <v>183</v>
      </c>
      <c r="N88" s="73" t="s">
        <v>46</v>
      </c>
      <c r="O88" s="73" t="s">
        <v>184</v>
      </c>
      <c r="P88" s="73" t="s">
        <v>185</v>
      </c>
      <c r="Q88" s="73" t="s">
        <v>186</v>
      </c>
      <c r="R88" s="73" t="s">
        <v>187</v>
      </c>
      <c r="S88" s="73" t="s">
        <v>188</v>
      </c>
      <c r="T88" s="74" t="s">
        <v>189</v>
      </c>
    </row>
    <row r="89" spans="2:65" s="1" customFormat="1" ht="29.25" customHeight="1">
      <c r="B89" s="40"/>
      <c r="C89" s="76" t="s">
        <v>167</v>
      </c>
      <c r="J89" s="145">
        <f>BK89</f>
        <v>0</v>
      </c>
      <c r="L89" s="40"/>
      <c r="M89" s="75"/>
      <c r="N89" s="67"/>
      <c r="O89" s="67"/>
      <c r="P89" s="146">
        <f>P90</f>
        <v>0</v>
      </c>
      <c r="Q89" s="67"/>
      <c r="R89" s="146">
        <f>R90</f>
        <v>0</v>
      </c>
      <c r="S89" s="67"/>
      <c r="T89" s="147">
        <f>T90</f>
        <v>0</v>
      </c>
      <c r="AT89" s="25" t="s">
        <v>75</v>
      </c>
      <c r="AU89" s="25" t="s">
        <v>168</v>
      </c>
      <c r="BK89" s="148">
        <f>BK90</f>
        <v>0</v>
      </c>
    </row>
    <row r="90" spans="2:65" s="11" customFormat="1" ht="37.35" customHeight="1">
      <c r="B90" s="149"/>
      <c r="D90" s="150" t="s">
        <v>75</v>
      </c>
      <c r="E90" s="151" t="s">
        <v>1473</v>
      </c>
      <c r="F90" s="151" t="s">
        <v>98</v>
      </c>
      <c r="J90" s="152">
        <f>BK90</f>
        <v>0</v>
      </c>
      <c r="L90" s="149"/>
      <c r="M90" s="153"/>
      <c r="N90" s="154"/>
      <c r="O90" s="154"/>
      <c r="P90" s="155">
        <f>P91</f>
        <v>0</v>
      </c>
      <c r="Q90" s="154"/>
      <c r="R90" s="155">
        <f>R91</f>
        <v>0</v>
      </c>
      <c r="S90" s="154"/>
      <c r="T90" s="156">
        <f>T91</f>
        <v>0</v>
      </c>
      <c r="AR90" s="150" t="s">
        <v>211</v>
      </c>
      <c r="AT90" s="157" t="s">
        <v>75</v>
      </c>
      <c r="AU90" s="157" t="s">
        <v>76</v>
      </c>
      <c r="AY90" s="150" t="s">
        <v>192</v>
      </c>
      <c r="BK90" s="158">
        <f>BK91</f>
        <v>0</v>
      </c>
    </row>
    <row r="91" spans="2:65" s="1" customFormat="1" ht="16.5" customHeight="1">
      <c r="B91" s="161"/>
      <c r="C91" s="162" t="s">
        <v>83</v>
      </c>
      <c r="D91" s="162" t="s">
        <v>195</v>
      </c>
      <c r="E91" s="163" t="s">
        <v>1474</v>
      </c>
      <c r="F91" s="164" t="s">
        <v>1483</v>
      </c>
      <c r="G91" s="165" t="s">
        <v>198</v>
      </c>
      <c r="H91" s="166">
        <v>1</v>
      </c>
      <c r="I91" s="167"/>
      <c r="J91" s="167">
        <f>ROUND(I91*H91,2)</f>
        <v>0</v>
      </c>
      <c r="K91" s="164" t="s">
        <v>5</v>
      </c>
      <c r="L91" s="40"/>
      <c r="M91" s="168" t="s">
        <v>5</v>
      </c>
      <c r="N91" s="218" t="s">
        <v>47</v>
      </c>
      <c r="O91" s="219">
        <v>0</v>
      </c>
      <c r="P91" s="219">
        <f>O91*H91</f>
        <v>0</v>
      </c>
      <c r="Q91" s="219">
        <v>0</v>
      </c>
      <c r="R91" s="219">
        <f>Q91*H91</f>
        <v>0</v>
      </c>
      <c r="S91" s="219">
        <v>0</v>
      </c>
      <c r="T91" s="220">
        <f>S91*H91</f>
        <v>0</v>
      </c>
      <c r="AR91" s="25" t="s">
        <v>1436</v>
      </c>
      <c r="AT91" s="25" t="s">
        <v>195</v>
      </c>
      <c r="AU91" s="25" t="s">
        <v>83</v>
      </c>
      <c r="AY91" s="25" t="s">
        <v>192</v>
      </c>
      <c r="BE91" s="172">
        <f>IF(N91="základní",J91,0)</f>
        <v>0</v>
      </c>
      <c r="BF91" s="172">
        <f>IF(N91="snížená",J91,0)</f>
        <v>0</v>
      </c>
      <c r="BG91" s="172">
        <f>IF(N91="zákl. přenesená",J91,0)</f>
        <v>0</v>
      </c>
      <c r="BH91" s="172">
        <f>IF(N91="sníž. přenesená",J91,0)</f>
        <v>0</v>
      </c>
      <c r="BI91" s="172">
        <f>IF(N91="nulová",J91,0)</f>
        <v>0</v>
      </c>
      <c r="BJ91" s="25" t="s">
        <v>83</v>
      </c>
      <c r="BK91" s="172">
        <f>ROUND(I91*H91,2)</f>
        <v>0</v>
      </c>
      <c r="BL91" s="25" t="s">
        <v>1436</v>
      </c>
      <c r="BM91" s="25" t="s">
        <v>1484</v>
      </c>
    </row>
    <row r="92" spans="2:65" s="1" customFormat="1" ht="6.9" customHeight="1">
      <c r="B92" s="55"/>
      <c r="C92" s="56"/>
      <c r="D92" s="56"/>
      <c r="E92" s="56"/>
      <c r="F92" s="56"/>
      <c r="G92" s="56"/>
      <c r="H92" s="56"/>
      <c r="I92" s="56"/>
      <c r="J92" s="56"/>
      <c r="K92" s="56"/>
      <c r="L92" s="40"/>
    </row>
  </sheetData>
  <autoFilter ref="C88:K91"/>
  <mergeCells count="16">
    <mergeCell ref="L2:V2"/>
    <mergeCell ref="E75:H75"/>
    <mergeCell ref="E79:H79"/>
    <mergeCell ref="E77:H77"/>
    <mergeCell ref="E81:H81"/>
    <mergeCell ref="J59:J60"/>
    <mergeCell ref="G1:H1"/>
    <mergeCell ref="E49:H49"/>
    <mergeCell ref="E53:H53"/>
    <mergeCell ref="E51:H51"/>
    <mergeCell ref="E55:H55"/>
    <mergeCell ref="E7:H7"/>
    <mergeCell ref="E11:H11"/>
    <mergeCell ref="E9:H9"/>
    <mergeCell ref="E13:H13"/>
    <mergeCell ref="E28:H28"/>
  </mergeCells>
  <hyperlinks>
    <hyperlink ref="F1:G1" location="C2" display="1) Krycí list soupisu"/>
    <hyperlink ref="G1:H1" location="C62" display="2) Rekapitulace"/>
    <hyperlink ref="J1" location="C88"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24</vt:i4>
      </vt:variant>
      <vt:variant>
        <vt:lpstr>Pojmenované oblasti</vt:lpstr>
      </vt:variant>
      <vt:variant>
        <vt:i4>47</vt:i4>
      </vt:variant>
    </vt:vector>
  </HeadingPairs>
  <TitlesOfParts>
    <vt:vector size="71" baseType="lpstr">
      <vt:lpstr>Rekapitulace stavby</vt:lpstr>
      <vt:lpstr>VON - Vedlejší a ostatní ...</vt:lpstr>
      <vt:lpstr>D.1.1_2 - Architektonicko...</vt:lpstr>
      <vt:lpstr>D.1.3 - Požárně bezpečnos...</vt:lpstr>
      <vt:lpstr>D.1.4.1 - Zdravotně techn...</vt:lpstr>
      <vt:lpstr>D.1.4.3 - Vzduchotechnika</vt:lpstr>
      <vt:lpstr>D.1.4.4 - Silnoproudá ele...</vt:lpstr>
      <vt:lpstr>D.1.4.5 - Slaboproudá ele...</vt:lpstr>
      <vt:lpstr>D.1.4.2 - Vytápění</vt:lpstr>
      <vt:lpstr>D.1.4.6 - Záchytný systém</vt:lpstr>
      <vt:lpstr>D.1.1_2 - Architektonicko..._01</vt:lpstr>
      <vt:lpstr>D.1.4.1 - Zdravotně techn..._01</vt:lpstr>
      <vt:lpstr>D.1.4.2 - Silnoproudá ele...</vt:lpstr>
      <vt:lpstr>SO 03 - OPLOCENÍ</vt:lpstr>
      <vt:lpstr>IO 01 - ZPEVNĚNÉ PLOCHY</vt:lpstr>
      <vt:lpstr>IO 03 - PŘÍPOJKA HORKOVODU</vt:lpstr>
      <vt:lpstr>IO 04.1 - PRODLOUŽENÍ VOD...</vt:lpstr>
      <vt:lpstr>IO 04.2 - VODOVODNÍ PŘÍPOJKA</vt:lpstr>
      <vt:lpstr>IO 06 - PRODLOUŽENÍ ROZVO...</vt:lpstr>
      <vt:lpstr>SO 02.1 - PŘELOŽKA KANALI...</vt:lpstr>
      <vt:lpstr>SO 02.2 - KANALIZAČNÍ PŘÍ...</vt:lpstr>
      <vt:lpstr>SO 02.3 - KANALIZACE DEŠŤOVÁ</vt:lpstr>
      <vt:lpstr>SO 02.4 - KANALIZACE JEDN...</vt:lpstr>
      <vt:lpstr>Pokyny pro vyplnění</vt:lpstr>
      <vt:lpstr>'D.1.1_2 - Architektonicko...'!Názvy_tisku</vt:lpstr>
      <vt:lpstr>'D.1.1_2 - Architektonicko..._01'!Názvy_tisku</vt:lpstr>
      <vt:lpstr>'D.1.3 - Požárně bezpečnos...'!Názvy_tisku</vt:lpstr>
      <vt:lpstr>'D.1.4.1 - Zdravotně techn...'!Názvy_tisku</vt:lpstr>
      <vt:lpstr>'D.1.4.1 - Zdravotně techn..._01'!Názvy_tisku</vt:lpstr>
      <vt:lpstr>'D.1.4.2 - Silnoproudá ele...'!Názvy_tisku</vt:lpstr>
      <vt:lpstr>'D.1.4.2 - Vytápění'!Názvy_tisku</vt:lpstr>
      <vt:lpstr>'D.1.4.3 - Vzduchotechnika'!Názvy_tisku</vt:lpstr>
      <vt:lpstr>'D.1.4.4 - Silnoproudá ele...'!Názvy_tisku</vt:lpstr>
      <vt:lpstr>'D.1.4.5 - Slaboproudá ele...'!Názvy_tisku</vt:lpstr>
      <vt:lpstr>'D.1.4.6 - Záchytný systém'!Názvy_tisku</vt:lpstr>
      <vt:lpstr>'IO 01 - ZPEVNĚNÉ PLOCHY'!Názvy_tisku</vt:lpstr>
      <vt:lpstr>'IO 03 - PŘÍPOJKA HORKOVODU'!Názvy_tisku</vt:lpstr>
      <vt:lpstr>'IO 04.1 - PRODLOUŽENÍ VOD...'!Názvy_tisku</vt:lpstr>
      <vt:lpstr>'IO 04.2 - VODOVODNÍ PŘÍPOJKA'!Názvy_tisku</vt:lpstr>
      <vt:lpstr>'IO 06 - PRODLOUŽENÍ ROZVO...'!Názvy_tisku</vt:lpstr>
      <vt:lpstr>'Rekapitulace stavby'!Názvy_tisku</vt:lpstr>
      <vt:lpstr>'SO 02.1 - PŘELOŽKA KANALI...'!Názvy_tisku</vt:lpstr>
      <vt:lpstr>'SO 02.2 - KANALIZAČNÍ PŘÍ...'!Názvy_tisku</vt:lpstr>
      <vt:lpstr>'SO 02.3 - KANALIZACE DEŠŤOVÁ'!Názvy_tisku</vt:lpstr>
      <vt:lpstr>'SO 02.4 - KANALIZACE JEDN...'!Názvy_tisku</vt:lpstr>
      <vt:lpstr>'SO 03 - OPLOCENÍ'!Názvy_tisku</vt:lpstr>
      <vt:lpstr>'VON - Vedlejší a ostatní ...'!Názvy_tisku</vt:lpstr>
      <vt:lpstr>'D.1.1_2 - Architektonicko...'!Oblast_tisku</vt:lpstr>
      <vt:lpstr>'D.1.1_2 - Architektonicko..._01'!Oblast_tisku</vt:lpstr>
      <vt:lpstr>'D.1.3 - Požárně bezpečnos...'!Oblast_tisku</vt:lpstr>
      <vt:lpstr>'D.1.4.1 - Zdravotně techn...'!Oblast_tisku</vt:lpstr>
      <vt:lpstr>'D.1.4.1 - Zdravotně techn..._01'!Oblast_tisku</vt:lpstr>
      <vt:lpstr>'D.1.4.2 - Silnoproudá ele...'!Oblast_tisku</vt:lpstr>
      <vt:lpstr>'D.1.4.2 - Vytápění'!Oblast_tisku</vt:lpstr>
      <vt:lpstr>'D.1.4.3 - Vzduchotechnika'!Oblast_tisku</vt:lpstr>
      <vt:lpstr>'D.1.4.4 - Silnoproudá ele...'!Oblast_tisku</vt:lpstr>
      <vt:lpstr>'D.1.4.5 - Slaboproudá ele...'!Oblast_tisku</vt:lpstr>
      <vt:lpstr>'D.1.4.6 - Záchytný systém'!Oblast_tisku</vt:lpstr>
      <vt:lpstr>'IO 01 - ZPEVNĚNÉ PLOCHY'!Oblast_tisku</vt:lpstr>
      <vt:lpstr>'IO 03 - PŘÍPOJKA HORKOVODU'!Oblast_tisku</vt:lpstr>
      <vt:lpstr>'IO 04.1 - PRODLOUŽENÍ VOD...'!Oblast_tisku</vt:lpstr>
      <vt:lpstr>'IO 04.2 - VODOVODNÍ PŘÍPOJKA'!Oblast_tisku</vt:lpstr>
      <vt:lpstr>'IO 06 - PRODLOUŽENÍ ROZVO...'!Oblast_tisku</vt:lpstr>
      <vt:lpstr>'Pokyny pro vyplnění'!Oblast_tisku</vt:lpstr>
      <vt:lpstr>'Rekapitulace stavby'!Oblast_tisku</vt:lpstr>
      <vt:lpstr>'SO 02.1 - PŘELOŽKA KANALI...'!Oblast_tisku</vt:lpstr>
      <vt:lpstr>'SO 02.2 - KANALIZAČNÍ PŘÍ...'!Oblast_tisku</vt:lpstr>
      <vt:lpstr>'SO 02.3 - KANALIZACE DEŠŤOVÁ'!Oblast_tisku</vt:lpstr>
      <vt:lpstr>'SO 02.4 - KANALIZACE JEDN...'!Oblast_tisku</vt:lpstr>
      <vt:lpstr>'SO 03 - OPLOCENÍ'!Oblast_tisku</vt:lpstr>
      <vt:lpstr>'VON - Vedlejší a ostatní ...'!Oblast_tisku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DESKTOP-4EPUNVH\Moje</dc:creator>
  <cp:lastModifiedBy>Pokorný Jan</cp:lastModifiedBy>
  <cp:lastPrinted>2018-02-26T10:56:26Z</cp:lastPrinted>
  <dcterms:created xsi:type="dcterms:W3CDTF">2018-02-26T09:41:52Z</dcterms:created>
  <dcterms:modified xsi:type="dcterms:W3CDTF">2018-03-22T10:32:38Z</dcterms:modified>
</cp:coreProperties>
</file>