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5 - IO 02.3 - Kanalizace ..." sheetId="2" r:id="rId2"/>
  </sheets>
  <definedNames>
    <definedName name="_xlnm.Print_Titles" localSheetId="1">'5 - IO 02.3 - Kanalizace ...'!$115:$115</definedName>
    <definedName name="_xlnm.Print_Titles" localSheetId="0">'Rekapitulace stavby'!$84:$84</definedName>
    <definedName name="_xlnm.Print_Area" localSheetId="1">'5 - IO 02.3 - Kanalizace ...'!$C$4:$Q$69,'5 - IO 02.3 - Kanalizace ...'!$C$75:$Q$99,'5 - IO 02.3 - Kanalizace ...'!$C$105:$Q$295</definedName>
    <definedName name="_xlnm.Print_Area" localSheetId="0">'Rekapitulace stavby'!$C$4:$AP$69,'Rekapitulace stavby'!$C$75:$AP$89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295" i="2"/>
  <c r="BH295" i="2"/>
  <c r="BG295" i="2"/>
  <c r="BF295" i="2"/>
  <c r="AA295" i="2"/>
  <c r="AA294" i="2" s="1"/>
  <c r="Y295" i="2"/>
  <c r="Y294" i="2" s="1"/>
  <c r="W295" i="2"/>
  <c r="W294" i="2" s="1"/>
  <c r="BK295" i="2"/>
  <c r="BK294" i="2" s="1"/>
  <c r="N294" i="2" s="1"/>
  <c r="N97" i="2" s="1"/>
  <c r="N295" i="2"/>
  <c r="BE295" i="2" s="1"/>
  <c r="BI292" i="2"/>
  <c r="BH292" i="2"/>
  <c r="BG292" i="2"/>
  <c r="BF292" i="2"/>
  <c r="AA292" i="2"/>
  <c r="Y292" i="2"/>
  <c r="W292" i="2"/>
  <c r="BK292" i="2"/>
  <c r="N292" i="2"/>
  <c r="BE292" i="2" s="1"/>
  <c r="BI290" i="2"/>
  <c r="BH290" i="2"/>
  <c r="BG290" i="2"/>
  <c r="BF290" i="2"/>
  <c r="AA290" i="2"/>
  <c r="Y290" i="2"/>
  <c r="W290" i="2"/>
  <c r="BK290" i="2"/>
  <c r="N290" i="2"/>
  <c r="BE290" i="2" s="1"/>
  <c r="BI289" i="2"/>
  <c r="BH289" i="2"/>
  <c r="BG289" i="2"/>
  <c r="BF289" i="2"/>
  <c r="AA289" i="2"/>
  <c r="Y289" i="2"/>
  <c r="W289" i="2"/>
  <c r="BK289" i="2"/>
  <c r="N289" i="2"/>
  <c r="BE289" i="2" s="1"/>
  <c r="BI288" i="2"/>
  <c r="BH288" i="2"/>
  <c r="BG288" i="2"/>
  <c r="BF288" i="2"/>
  <c r="AA288" i="2"/>
  <c r="Y288" i="2"/>
  <c r="W288" i="2"/>
  <c r="BK288" i="2"/>
  <c r="N288" i="2"/>
  <c r="BE288" i="2" s="1"/>
  <c r="BI287" i="2"/>
  <c r="BH287" i="2"/>
  <c r="BG287" i="2"/>
  <c r="BF287" i="2"/>
  <c r="AA287" i="2"/>
  <c r="Y287" i="2"/>
  <c r="W287" i="2"/>
  <c r="BK287" i="2"/>
  <c r="N287" i="2"/>
  <c r="BE287" i="2" s="1"/>
  <c r="BI284" i="2"/>
  <c r="BH284" i="2"/>
  <c r="BG284" i="2"/>
  <c r="BF284" i="2"/>
  <c r="AA284" i="2"/>
  <c r="Y284" i="2"/>
  <c r="W284" i="2"/>
  <c r="BK284" i="2"/>
  <c r="N284" i="2"/>
  <c r="BE284" i="2" s="1"/>
  <c r="BI280" i="2"/>
  <c r="BH280" i="2"/>
  <c r="BG280" i="2"/>
  <c r="BF280" i="2"/>
  <c r="AA280" i="2"/>
  <c r="Y280" i="2"/>
  <c r="W280" i="2"/>
  <c r="BK280" i="2"/>
  <c r="N280" i="2"/>
  <c r="BE280" i="2" s="1"/>
  <c r="BI278" i="2"/>
  <c r="BH278" i="2"/>
  <c r="BG278" i="2"/>
  <c r="BF278" i="2"/>
  <c r="AA278" i="2"/>
  <c r="Y278" i="2"/>
  <c r="W278" i="2"/>
  <c r="BK278" i="2"/>
  <c r="N278" i="2"/>
  <c r="BE278" i="2" s="1"/>
  <c r="BI273" i="2"/>
  <c r="BH273" i="2"/>
  <c r="BG273" i="2"/>
  <c r="BF273" i="2"/>
  <c r="AA273" i="2"/>
  <c r="Y273" i="2"/>
  <c r="W273" i="2"/>
  <c r="BK273" i="2"/>
  <c r="N273" i="2"/>
  <c r="BE273" i="2" s="1"/>
  <c r="BI261" i="2"/>
  <c r="BH261" i="2"/>
  <c r="BG261" i="2"/>
  <c r="BF261" i="2"/>
  <c r="AA261" i="2"/>
  <c r="Y261" i="2"/>
  <c r="W261" i="2"/>
  <c r="BK261" i="2"/>
  <c r="N261" i="2"/>
  <c r="BE261" i="2" s="1"/>
  <c r="BI258" i="2"/>
  <c r="BH258" i="2"/>
  <c r="BG258" i="2"/>
  <c r="BF258" i="2"/>
  <c r="AA258" i="2"/>
  <c r="Y258" i="2"/>
  <c r="W258" i="2"/>
  <c r="BK258" i="2"/>
  <c r="N258" i="2"/>
  <c r="BE258" i="2" s="1"/>
  <c r="BI257" i="2"/>
  <c r="BH257" i="2"/>
  <c r="BG257" i="2"/>
  <c r="BF257" i="2"/>
  <c r="AA257" i="2"/>
  <c r="Y257" i="2"/>
  <c r="W257" i="2"/>
  <c r="BK257" i="2"/>
  <c r="N257" i="2"/>
  <c r="BE257" i="2" s="1"/>
  <c r="BI249" i="2"/>
  <c r="BH249" i="2"/>
  <c r="BG249" i="2"/>
  <c r="BF249" i="2"/>
  <c r="BE249" i="2"/>
  <c r="AA249" i="2"/>
  <c r="Y249" i="2"/>
  <c r="W249" i="2"/>
  <c r="BK249" i="2"/>
  <c r="N249" i="2"/>
  <c r="BI248" i="2"/>
  <c r="BH248" i="2"/>
  <c r="BG248" i="2"/>
  <c r="BF248" i="2"/>
  <c r="AA248" i="2"/>
  <c r="Y248" i="2"/>
  <c r="W248" i="2"/>
  <c r="BK248" i="2"/>
  <c r="N248" i="2"/>
  <c r="BE248" i="2" s="1"/>
  <c r="BI247" i="2"/>
  <c r="BH247" i="2"/>
  <c r="BG247" i="2"/>
  <c r="BF247" i="2"/>
  <c r="AA247" i="2"/>
  <c r="Y247" i="2"/>
  <c r="W247" i="2"/>
  <c r="BK247" i="2"/>
  <c r="N247" i="2"/>
  <c r="BE247" i="2" s="1"/>
  <c r="BI246" i="2"/>
  <c r="BH246" i="2"/>
  <c r="BG246" i="2"/>
  <c r="BF246" i="2"/>
  <c r="AA246" i="2"/>
  <c r="Y246" i="2"/>
  <c r="W246" i="2"/>
  <c r="BK246" i="2"/>
  <c r="N246" i="2"/>
  <c r="BE246" i="2" s="1"/>
  <c r="BI245" i="2"/>
  <c r="BH245" i="2"/>
  <c r="BG245" i="2"/>
  <c r="BF245" i="2"/>
  <c r="AA245" i="2"/>
  <c r="Y245" i="2"/>
  <c r="W245" i="2"/>
  <c r="BK245" i="2"/>
  <c r="N245" i="2"/>
  <c r="BE245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W243" i="2"/>
  <c r="BK243" i="2"/>
  <c r="N243" i="2"/>
  <c r="BE243" i="2" s="1"/>
  <c r="BI242" i="2"/>
  <c r="BH242" i="2"/>
  <c r="BG242" i="2"/>
  <c r="BF242" i="2"/>
  <c r="AA242" i="2"/>
  <c r="Y242" i="2"/>
  <c r="W242" i="2"/>
  <c r="BK242" i="2"/>
  <c r="N242" i="2"/>
  <c r="BE242" i="2" s="1"/>
  <c r="BI241" i="2"/>
  <c r="BH241" i="2"/>
  <c r="BG241" i="2"/>
  <c r="BF241" i="2"/>
  <c r="AA241" i="2"/>
  <c r="Y241" i="2"/>
  <c r="W241" i="2"/>
  <c r="BK241" i="2"/>
  <c r="N241" i="2"/>
  <c r="BE241" i="2" s="1"/>
  <c r="BI240" i="2"/>
  <c r="BH240" i="2"/>
  <c r="BG240" i="2"/>
  <c r="BF240" i="2"/>
  <c r="AA240" i="2"/>
  <c r="Y240" i="2"/>
  <c r="W240" i="2"/>
  <c r="BK240" i="2"/>
  <c r="N240" i="2"/>
  <c r="BE240" i="2" s="1"/>
  <c r="BI239" i="2"/>
  <c r="BH239" i="2"/>
  <c r="BG239" i="2"/>
  <c r="BF239" i="2"/>
  <c r="BE239" i="2"/>
  <c r="AA239" i="2"/>
  <c r="Y239" i="2"/>
  <c r="W239" i="2"/>
  <c r="BK239" i="2"/>
  <c r="N239" i="2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5" i="2"/>
  <c r="BH235" i="2"/>
  <c r="BG235" i="2"/>
  <c r="BF235" i="2"/>
  <c r="AA235" i="2"/>
  <c r="Y235" i="2"/>
  <c r="W235" i="2"/>
  <c r="BK235" i="2"/>
  <c r="N235" i="2"/>
  <c r="BE235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 s="1"/>
  <c r="BI229" i="2"/>
  <c r="BH229" i="2"/>
  <c r="BG229" i="2"/>
  <c r="BF229" i="2"/>
  <c r="AA229" i="2"/>
  <c r="Y229" i="2"/>
  <c r="W229" i="2"/>
  <c r="BK229" i="2"/>
  <c r="N229" i="2"/>
  <c r="BE229" i="2" s="1"/>
  <c r="BI225" i="2"/>
  <c r="BH225" i="2"/>
  <c r="BG225" i="2"/>
  <c r="BF225" i="2"/>
  <c r="AA225" i="2"/>
  <c r="Y225" i="2"/>
  <c r="W225" i="2"/>
  <c r="BK225" i="2"/>
  <c r="N225" i="2"/>
  <c r="BE225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Y222" i="2"/>
  <c r="W222" i="2"/>
  <c r="BK222" i="2"/>
  <c r="N222" i="2"/>
  <c r="BE222" i="2" s="1"/>
  <c r="BI221" i="2"/>
  <c r="BH221" i="2"/>
  <c r="BG221" i="2"/>
  <c r="BF221" i="2"/>
  <c r="AA221" i="2"/>
  <c r="Y221" i="2"/>
  <c r="W221" i="2"/>
  <c r="BK221" i="2"/>
  <c r="N221" i="2"/>
  <c r="BE221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5" i="2"/>
  <c r="BH215" i="2"/>
  <c r="BG215" i="2"/>
  <c r="BF215" i="2"/>
  <c r="AA215" i="2"/>
  <c r="Y215" i="2"/>
  <c r="W215" i="2"/>
  <c r="BK215" i="2"/>
  <c r="N215" i="2"/>
  <c r="BE215" i="2" s="1"/>
  <c r="BI211" i="2"/>
  <c r="BH211" i="2"/>
  <c r="BG211" i="2"/>
  <c r="BF211" i="2"/>
  <c r="AA211" i="2"/>
  <c r="Y211" i="2"/>
  <c r="W211" i="2"/>
  <c r="BK211" i="2"/>
  <c r="N211" i="2"/>
  <c r="BE211" i="2" s="1"/>
  <c r="BI202" i="2"/>
  <c r="BH202" i="2"/>
  <c r="BG202" i="2"/>
  <c r="BF202" i="2"/>
  <c r="AA202" i="2"/>
  <c r="Y202" i="2"/>
  <c r="W202" i="2"/>
  <c r="BK202" i="2"/>
  <c r="N202" i="2"/>
  <c r="BE202" i="2" s="1"/>
  <c r="BI199" i="2"/>
  <c r="BH199" i="2"/>
  <c r="BG199" i="2"/>
  <c r="BF199" i="2"/>
  <c r="AA199" i="2"/>
  <c r="AA198" i="2" s="1"/>
  <c r="Y199" i="2"/>
  <c r="Y198" i="2" s="1"/>
  <c r="W199" i="2"/>
  <c r="W198" i="2" s="1"/>
  <c r="BK199" i="2"/>
  <c r="BK198" i="2" s="1"/>
  <c r="N198" i="2" s="1"/>
  <c r="N91" i="2" s="1"/>
  <c r="N199" i="2"/>
  <c r="BE199" i="2" s="1"/>
  <c r="BI192" i="2"/>
  <c r="BH192" i="2"/>
  <c r="BG192" i="2"/>
  <c r="BF192" i="2"/>
  <c r="AA192" i="2"/>
  <c r="AA191" i="2" s="1"/>
  <c r="Y192" i="2"/>
  <c r="Y191" i="2" s="1"/>
  <c r="W192" i="2"/>
  <c r="W191" i="2" s="1"/>
  <c r="BK192" i="2"/>
  <c r="BK191" i="2" s="1"/>
  <c r="N191" i="2" s="1"/>
  <c r="N90" i="2" s="1"/>
  <c r="N192" i="2"/>
  <c r="BE192" i="2" s="1"/>
  <c r="BI184" i="2"/>
  <c r="BH184" i="2"/>
  <c r="BG184" i="2"/>
  <c r="BF184" i="2"/>
  <c r="AA184" i="2"/>
  <c r="Y184" i="2"/>
  <c r="W184" i="2"/>
  <c r="BK184" i="2"/>
  <c r="N184" i="2"/>
  <c r="BE184" i="2" s="1"/>
  <c r="BI179" i="2"/>
  <c r="BH179" i="2"/>
  <c r="BG179" i="2"/>
  <c r="BF179" i="2"/>
  <c r="AA179" i="2"/>
  <c r="Y179" i="2"/>
  <c r="W179" i="2"/>
  <c r="BK179" i="2"/>
  <c r="N179" i="2"/>
  <c r="BE179" i="2" s="1"/>
  <c r="BI172" i="2"/>
  <c r="BH172" i="2"/>
  <c r="BG172" i="2"/>
  <c r="BF172" i="2"/>
  <c r="AA172" i="2"/>
  <c r="Y172" i="2"/>
  <c r="W172" i="2"/>
  <c r="BK172" i="2"/>
  <c r="N172" i="2"/>
  <c r="BE172" i="2" s="1"/>
  <c r="BI167" i="2"/>
  <c r="BH167" i="2"/>
  <c r="BG167" i="2"/>
  <c r="BF167" i="2"/>
  <c r="AA167" i="2"/>
  <c r="Y167" i="2"/>
  <c r="W167" i="2"/>
  <c r="BK167" i="2"/>
  <c r="N167" i="2"/>
  <c r="BE167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47" i="2"/>
  <c r="BH147" i="2"/>
  <c r="BG147" i="2"/>
  <c r="BF147" i="2"/>
  <c r="AA147" i="2"/>
  <c r="Y147" i="2"/>
  <c r="W147" i="2"/>
  <c r="BK147" i="2"/>
  <c r="N147" i="2"/>
  <c r="BE147" i="2" s="1"/>
  <c r="BI145" i="2"/>
  <c r="BH145" i="2"/>
  <c r="BG145" i="2"/>
  <c r="BF145" i="2"/>
  <c r="AA145" i="2"/>
  <c r="Y145" i="2"/>
  <c r="W145" i="2"/>
  <c r="BK145" i="2"/>
  <c r="N145" i="2"/>
  <c r="BE145" i="2" s="1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BE142" i="2"/>
  <c r="AA142" i="2"/>
  <c r="Y142" i="2"/>
  <c r="W142" i="2"/>
  <c r="BK142" i="2"/>
  <c r="N142" i="2"/>
  <c r="BI138" i="2"/>
  <c r="BH138" i="2"/>
  <c r="BG138" i="2"/>
  <c r="BF138" i="2"/>
  <c r="AA138" i="2"/>
  <c r="Y138" i="2"/>
  <c r="W138" i="2"/>
  <c r="BK138" i="2"/>
  <c r="N138" i="2"/>
  <c r="BE138" i="2" s="1"/>
  <c r="BI130" i="2"/>
  <c r="BH130" i="2"/>
  <c r="BG130" i="2"/>
  <c r="BF130" i="2"/>
  <c r="AA130" i="2"/>
  <c r="Y130" i="2"/>
  <c r="W130" i="2"/>
  <c r="BK130" i="2"/>
  <c r="N130" i="2"/>
  <c r="BE130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19" i="2"/>
  <c r="BH119" i="2"/>
  <c r="BG119" i="2"/>
  <c r="BF119" i="2"/>
  <c r="AA119" i="2"/>
  <c r="Y119" i="2"/>
  <c r="W119" i="2"/>
  <c r="BK119" i="2"/>
  <c r="N119" i="2"/>
  <c r="BE119" i="2" s="1"/>
  <c r="M113" i="2"/>
  <c r="M112" i="2"/>
  <c r="F110" i="2"/>
  <c r="F108" i="2"/>
  <c r="AS87" i="1"/>
  <c r="AS86" i="1" s="1"/>
  <c r="M83" i="2"/>
  <c r="M82" i="2"/>
  <c r="F80" i="2"/>
  <c r="F78" i="2"/>
  <c r="O15" i="2"/>
  <c r="E15" i="2"/>
  <c r="F113" i="2" s="1"/>
  <c r="O14" i="2"/>
  <c r="O12" i="2"/>
  <c r="E12" i="2"/>
  <c r="F82" i="2" s="1"/>
  <c r="O11" i="2"/>
  <c r="O9" i="2"/>
  <c r="M80" i="2" s="1"/>
  <c r="F6" i="2"/>
  <c r="F77" i="2" s="1"/>
  <c r="AM82" i="1"/>
  <c r="L82" i="1"/>
  <c r="AM81" i="1"/>
  <c r="L81" i="1"/>
  <c r="AM79" i="1"/>
  <c r="L79" i="1"/>
  <c r="L77" i="1"/>
  <c r="L76" i="1"/>
  <c r="BK279" i="2" l="1"/>
  <c r="N279" i="2" s="1"/>
  <c r="N95" i="2" s="1"/>
  <c r="AA224" i="2"/>
  <c r="AA279" i="2"/>
  <c r="W286" i="2"/>
  <c r="H33" i="2"/>
  <c r="BB87" i="1" s="1"/>
  <c r="BB86" i="1" s="1"/>
  <c r="W32" i="1" s="1"/>
  <c r="Y118" i="2"/>
  <c r="Y201" i="2"/>
  <c r="W217" i="2"/>
  <c r="AA201" i="2"/>
  <c r="W279" i="2"/>
  <c r="AA118" i="2"/>
  <c r="H34" i="2"/>
  <c r="BC87" i="1" s="1"/>
  <c r="BC86" i="1" s="1"/>
  <c r="AY86" i="1" s="1"/>
  <c r="BK201" i="2"/>
  <c r="N201" i="2" s="1"/>
  <c r="N92" i="2" s="1"/>
  <c r="Y217" i="2"/>
  <c r="BK224" i="2"/>
  <c r="N224" i="2" s="1"/>
  <c r="N94" i="2" s="1"/>
  <c r="Y286" i="2"/>
  <c r="BK118" i="2"/>
  <c r="N118" i="2" s="1"/>
  <c r="N89" i="2" s="1"/>
  <c r="H35" i="2"/>
  <c r="BD87" i="1" s="1"/>
  <c r="BD86" i="1" s="1"/>
  <c r="W34" i="1" s="1"/>
  <c r="W201" i="2"/>
  <c r="AA217" i="2"/>
  <c r="W224" i="2"/>
  <c r="W117" i="2" s="1"/>
  <c r="W116" i="2" s="1"/>
  <c r="AU87" i="1" s="1"/>
  <c r="AU86" i="1" s="1"/>
  <c r="AA286" i="2"/>
  <c r="W118" i="2"/>
  <c r="BA87" i="1"/>
  <c r="BA86" i="1" s="1"/>
  <c r="BK217" i="2"/>
  <c r="N217" i="2" s="1"/>
  <c r="N93" i="2" s="1"/>
  <c r="Y224" i="2"/>
  <c r="Y279" i="2"/>
  <c r="BK286" i="2"/>
  <c r="N286" i="2" s="1"/>
  <c r="N96" i="2" s="1"/>
  <c r="AX86" i="1"/>
  <c r="F83" i="2"/>
  <c r="M110" i="2"/>
  <c r="AW87" i="1"/>
  <c r="F107" i="2"/>
  <c r="F112" i="2"/>
  <c r="W33" i="1" l="1"/>
  <c r="AA117" i="2"/>
  <c r="AA116" i="2" s="1"/>
  <c r="Y117" i="2"/>
  <c r="Y116" i="2" s="1"/>
  <c r="BK117" i="2"/>
  <c r="BK116" i="2" s="1"/>
  <c r="N116" i="2" s="1"/>
  <c r="N87" i="2" s="1"/>
  <c r="L99" i="2" s="1"/>
  <c r="AW86" i="1"/>
  <c r="N117" i="2" l="1"/>
  <c r="N88" i="2" s="1"/>
  <c r="M27" i="2"/>
  <c r="M29" i="2" s="1"/>
  <c r="H31" i="2" s="1"/>
  <c r="M31" i="2" l="1"/>
  <c r="AV87" i="1" s="1"/>
  <c r="AT87" i="1" s="1"/>
  <c r="AZ87" i="1"/>
  <c r="AZ86" i="1" s="1"/>
  <c r="AV86" i="1" s="1"/>
  <c r="AT86" i="1" s="1"/>
  <c r="AG87" i="1"/>
  <c r="L37" i="2"/>
  <c r="AN87" i="1" l="1"/>
  <c r="AG86" i="1"/>
  <c r="AG89" i="1" s="1"/>
  <c r="AK26" i="1" l="1"/>
  <c r="AN86" i="1"/>
  <c r="AN89" i="1" s="1"/>
  <c r="AK28" i="1" l="1"/>
  <c r="W30" i="1" s="1"/>
  <c r="AK30" i="1" s="1"/>
  <c r="AK36" i="1" s="1"/>
</calcChain>
</file>

<file path=xl/sharedStrings.xml><?xml version="1.0" encoding="utf-8"?>
<sst xmlns="http://schemas.openxmlformats.org/spreadsheetml/2006/main" count="2051" uniqueCount="440">
  <si>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</si>
  <si>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</si>
  <si>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</si>
  <si>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</si>
  <si>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</si>
  <si>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</si>
  <si>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</si>
  <si>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</si>
  <si>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</si>
  <si>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</si>
  <si>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</si>
  <si>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</si>
  <si>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</si>
  <si>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</si>
  <si>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</si>
  <si>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</si>
  <si>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</si>
  <si>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</si>
  <si>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</si>
  <si>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</si>
  <si>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</si>
  <si>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</si>
  <si>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</si>
  <si>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</si>
  <si>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</si>
  <si>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</si>
  <si>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</si>
  <si>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</si>
  <si>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</si>
  <si>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</si>
  <si>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</si>
  <si>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</si>
  <si>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</si>
  <si>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</si>
  <si>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</si>
  <si>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</si>
  <si>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</si>
  <si>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</si>
  <si>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</si>
  <si>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</si>
  <si>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</si>
  <si>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</si>
  <si>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</si>
  <si>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</si>
  <si>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</si>
  <si>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</si>
  <si>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</si>
  <si>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</si>
  <si>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</si>
  <si>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</si>
  <si>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</si>
  <si>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</si>
  <si>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</si>
  <si>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</si>
  <si>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</si>
  <si>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</si>
  <si>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</si>
  <si>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</si>
  <si>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</si>
  <si>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</si>
  <si>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</si>
  <si>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</si>
  <si>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</si>
  <si>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</si>
  <si>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</si>
  <si>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</si>
  <si>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</si>
  <si>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</si>
  <si>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</si>
  <si>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</si>
  <si>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</si>
  <si>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</si>
  <si>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</si>
  <si>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</si>
  <si>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</si>
  <si>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</si>
  <si>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</si>
  <si>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</si>
  <si>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</si>
  <si>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</si>
  <si>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5</t>
  </si>
  <si>
    <t>IO 02.3 - Kanalizace dešťová</t>
  </si>
  <si>
    <t>{103f35c7-7e0e-460a-9bba-b7ad9a0ea277}</t>
  </si>
  <si>
    <t>Zpět na list:</t>
  </si>
  <si>
    <t>2</t>
  </si>
  <si>
    <t>KRYCÍ LIST ROZPOČTU</t>
  </si>
  <si>
    <t>Objekt:</t>
  </si>
  <si>
    <t>5 - IO 02.3 - Kanalizace dešťová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</si>
  <si>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</si>
  <si>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</si>
  <si>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</si>
  <si>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</si>
  <si>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</si>
  <si>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</si>
  <si>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</si>
  <si>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</si>
  <si>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</si>
  <si>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</si>
  <si>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</si>
  <si>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</si>
  <si>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</si>
  <si>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</si>
  <si>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</si>
  <si>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</si>
  <si>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</si>
  <si>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</si>
  <si>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</si>
  <si>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</si>
  <si>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</si>
  <si>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</si>
  <si>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</si>
  <si>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</si>
  <si>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</si>
  <si>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</si>
  <si>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</si>
  <si>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</si>
  <si>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</si>
  <si>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</si>
  <si>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</si>
  <si>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</si>
  <si>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113107153</t>
  </si>
  <si>
    <t>Odstranění podkladu pl přes 50 do 200 m2 z kameniva těženého tl 300 mm</t>
  </si>
  <si>
    <t>m2</t>
  </si>
  <si>
    <t>4</t>
  </si>
  <si>
    <t>343569564</t>
  </si>
  <si>
    <t>2 m2 - vozovka</t>
  </si>
  <si>
    <t>VV</t>
  </si>
  <si>
    <t>113154225</t>
  </si>
  <si>
    <t>Frézování živičného krytu tl 200 mm pruh š 1 m pl do 1000 m2 bez překážek v trase</t>
  </si>
  <si>
    <t>1104100966</t>
  </si>
  <si>
    <t>3</t>
  </si>
  <si>
    <t>131201202</t>
  </si>
  <si>
    <t>Hloubení jam zapažených v hornině tř. 3 objemu do 1000 m3</t>
  </si>
  <si>
    <t>m3</t>
  </si>
  <si>
    <t>116423429</t>
  </si>
  <si>
    <t>OLK</t>
  </si>
  <si>
    <t>(5,1*4,6+2,55*2,05)/2*2,61</t>
  </si>
  <si>
    <t>VSAKOVACÍ ZAŘÍZENÍ</t>
  </si>
  <si>
    <t>(17,24*6,24+15,3*4,3)*1,94</t>
  </si>
  <si>
    <t>Součet</t>
  </si>
  <si>
    <t>373,77</t>
  </si>
  <si>
    <t>132201202</t>
  </si>
  <si>
    <t>Hloubení rýh š do 2000 mm v hornině tř. 3 objemu do 1000 m3</t>
  </si>
  <si>
    <t>826028412</t>
  </si>
  <si>
    <t>3,2*0,8*2,81+35,6*0,8*2,28+5,1*0,8*1,84+11,5*0,8*1,65</t>
  </si>
  <si>
    <t>1,4*0,8*1,35+16,7*0,8*1,45+9,1*0,8*1,01+1,95*0,8*1,1</t>
  </si>
  <si>
    <t>4*0,8*1,24+22*0,8*1,14</t>
  </si>
  <si>
    <t>1,6*0,8*(2,67+1,89+1,79+1,5+0,83+1,22+1,06)</t>
  </si>
  <si>
    <t>2,1*1,1*1,35</t>
  </si>
  <si>
    <t>166</t>
  </si>
  <si>
    <t>151101101</t>
  </si>
  <si>
    <t>Zřízení příložného pažení a rozepření stěn rýh hl do 2 m</t>
  </si>
  <si>
    <t>-1146827775</t>
  </si>
  <si>
    <t>3,2*2,81*2+35,6*2,28*2+5,1*1,84*2+11,5*1,65*2+1,4*1,35*2+16,7*1,45*2</t>
  </si>
  <si>
    <t>289,25</t>
  </si>
  <si>
    <t>6</t>
  </si>
  <si>
    <t>151101111</t>
  </si>
  <si>
    <t>Odstranění příložného pažení a rozepření stěn rýh hl do 2 m</t>
  </si>
  <si>
    <t>-421362121</t>
  </si>
  <si>
    <t>7</t>
  </si>
  <si>
    <t>161101101</t>
  </si>
  <si>
    <t>Svislé přemístění výkopku z horniny tř. 1 až 4 hl výkopu do 2,5 m</t>
  </si>
  <si>
    <t>808763457</t>
  </si>
  <si>
    <t>373,77+166</t>
  </si>
  <si>
    <t>8</t>
  </si>
  <si>
    <t>162201101</t>
  </si>
  <si>
    <t>Vodorovné přemístění do 20 m výkopku/sypaniny z horniny tř. 1 až 4</t>
  </si>
  <si>
    <t>353606741</t>
  </si>
  <si>
    <t>539,77-112,18</t>
  </si>
  <si>
    <t>9</t>
  </si>
  <si>
    <t>162701105</t>
  </si>
  <si>
    <t>Vodorovné přemístění do 10000 m výkopku/sypaniny z horniny tř. 1 až 4</t>
  </si>
  <si>
    <t>1566518606</t>
  </si>
  <si>
    <t>LOŽE+DESKA+OBSYP</t>
  </si>
  <si>
    <t>23+0,8+48,65</t>
  </si>
  <si>
    <t>2,05*2,55*1,72+(0,5*0,5*3,14*0,59)*2-0,2*0,2*3,14*0,59</t>
  </si>
  <si>
    <t>ŠACHTY</t>
  </si>
  <si>
    <t>0,213*0,213*3,14*(2,67+1,89+1,79+1,5+0,82+1,22+1,06)</t>
  </si>
  <si>
    <t>0,5*0,5*3,14*1,35</t>
  </si>
  <si>
    <t>VSAKOVACÍ ZAČÍZENÍ</t>
  </si>
  <si>
    <t>15*4*0,4</t>
  </si>
  <si>
    <t>2*0,8*2,04</t>
  </si>
  <si>
    <t>112,18</t>
  </si>
  <si>
    <t>167101102</t>
  </si>
  <si>
    <t>Nakládání výkopku z hornin tř. 1 až 4</t>
  </si>
  <si>
    <t>-58197487</t>
  </si>
  <si>
    <t>11</t>
  </si>
  <si>
    <t>171201201</t>
  </si>
  <si>
    <t>Uložení sypaniny na skládky</t>
  </si>
  <si>
    <t>1039461322</t>
  </si>
  <si>
    <t>12</t>
  </si>
  <si>
    <t>17120120199</t>
  </si>
  <si>
    <t xml:space="preserve">Likvidace odpadu v souladu se zákonem o odpadech </t>
  </si>
  <si>
    <t>1334543535</t>
  </si>
  <si>
    <t>13</t>
  </si>
  <si>
    <t>174101101</t>
  </si>
  <si>
    <t>Zásyp jam, šachet rýh nebo kolem objektů sypaninou se zhutněním</t>
  </si>
  <si>
    <t>-1499755520</t>
  </si>
  <si>
    <t>427,59+2*0,8*2,04</t>
  </si>
  <si>
    <t>430,86</t>
  </si>
  <si>
    <t>14</t>
  </si>
  <si>
    <t>M</t>
  </si>
  <si>
    <t>583336510.111</t>
  </si>
  <si>
    <t>Dobře hutnitelný materiál</t>
  </si>
  <si>
    <t>t</t>
  </si>
  <si>
    <t>-302133061</t>
  </si>
  <si>
    <t>zásyp pod komunikací</t>
  </si>
  <si>
    <t>2*0,8*2,04*2</t>
  </si>
  <si>
    <t>6,6</t>
  </si>
  <si>
    <t>175111101</t>
  </si>
  <si>
    <t>Obsypání potrubí ručně sypaninou bez prohození, uloženou do 3 m</t>
  </si>
  <si>
    <t>-260507562</t>
  </si>
  <si>
    <t>15,3*4,3*0,15+0,4*4,3*0,15*2</t>
  </si>
  <si>
    <t>POTRUBÍ</t>
  </si>
  <si>
    <t>55,4*0,8*0,46+(16,7+1,95+26)*0,8*0,5</t>
  </si>
  <si>
    <t>48,65</t>
  </si>
  <si>
    <t>16</t>
  </si>
  <si>
    <t>583336500</t>
  </si>
  <si>
    <t>kamenivo těžené hrubé prané frakce 8-16</t>
  </si>
  <si>
    <t>-1853784460</t>
  </si>
  <si>
    <t>10,4*2</t>
  </si>
  <si>
    <t>17</t>
  </si>
  <si>
    <t>583373020</t>
  </si>
  <si>
    <t>štěrkopísek  frakce 0-16</t>
  </si>
  <si>
    <t>1575136698</t>
  </si>
  <si>
    <t>55,4*0,8*0,46</t>
  </si>
  <si>
    <t>(16,7+1,95+26)*0,8*0,5</t>
  </si>
  <si>
    <t>38,247*1,75</t>
  </si>
  <si>
    <t>66,95</t>
  </si>
  <si>
    <t>18</t>
  </si>
  <si>
    <t>215901101</t>
  </si>
  <si>
    <t>Zhutnění podloží z hornin soudržných do 92% PS nebo nesoudržných sypkých I(d) do 0,8</t>
  </si>
  <si>
    <t>2080685441</t>
  </si>
  <si>
    <t>55,4*0,8+44,65*0,8</t>
  </si>
  <si>
    <t>3,32*2,82</t>
  </si>
  <si>
    <t>15,3*4,3</t>
  </si>
  <si>
    <t>155,2</t>
  </si>
  <si>
    <t>19</t>
  </si>
  <si>
    <t>359901211</t>
  </si>
  <si>
    <t>Monitoring kanalizace jakékoli výšky na nové kanalizaci</t>
  </si>
  <si>
    <t>m</t>
  </si>
  <si>
    <t>-1580978832</t>
  </si>
  <si>
    <t>115</t>
  </si>
  <si>
    <t>20</t>
  </si>
  <si>
    <t>451573111</t>
  </si>
  <si>
    <t>Lože pod potrubí otevřený výkop ze štěrkopísku</t>
  </si>
  <si>
    <t>1932636831</t>
  </si>
  <si>
    <t>pod potrubí</t>
  </si>
  <si>
    <t>(55,4+44,65)*0,8*0,15</t>
  </si>
  <si>
    <t>pod OLK</t>
  </si>
  <si>
    <t>2,55*2,05*0,15</t>
  </si>
  <si>
    <t>pod vsakovací objekt frakce 4-8</t>
  </si>
  <si>
    <t>15,3*4,3*0,15</t>
  </si>
  <si>
    <t>23</t>
  </si>
  <si>
    <t>452311161</t>
  </si>
  <si>
    <t>Podkladní desky z betonu prostého tř. C 25/30 otevřený výkop</t>
  </si>
  <si>
    <t>733329947</t>
  </si>
  <si>
    <t>0,8</t>
  </si>
  <si>
    <t>22</t>
  </si>
  <si>
    <t>452351101</t>
  </si>
  <si>
    <t>Bednění podkladních desek nebo bloků nebo sedlového lože otevřený výkop</t>
  </si>
  <si>
    <t>-47415744</t>
  </si>
  <si>
    <t>(2,55+2,05)*2*0,15</t>
  </si>
  <si>
    <t>564851111</t>
  </si>
  <si>
    <t>Podklad ze štěrkodrtě ŠD tl 150 mm</t>
  </si>
  <si>
    <t>-726290235</t>
  </si>
  <si>
    <t>24</t>
  </si>
  <si>
    <t>564952111</t>
  </si>
  <si>
    <t>Podklad z mechanicky zpevněného kameniva MZK tl 150 mm</t>
  </si>
  <si>
    <t>-729563213</t>
  </si>
  <si>
    <t>25</t>
  </si>
  <si>
    <t>565165111</t>
  </si>
  <si>
    <t>Asfaltový beton vrstva podkladní ACP 16 (obalované kamenivo OKS) tl 80 mm š do 3 m</t>
  </si>
  <si>
    <t>2037742841</t>
  </si>
  <si>
    <t>26</t>
  </si>
  <si>
    <t>573231111</t>
  </si>
  <si>
    <t>Postřik živičný spojovací ze silniční emulze v množství 0,70 kg/m2</t>
  </si>
  <si>
    <t>-715822136</t>
  </si>
  <si>
    <t>27</t>
  </si>
  <si>
    <t>577134211</t>
  </si>
  <si>
    <t>Asfaltový beton vrstva obrusná ACO 11 (ABS) tř. II tl 40 mm š do 3 m z nemodifikovaného asfaltu</t>
  </si>
  <si>
    <t>-941021271</t>
  </si>
  <si>
    <t>28</t>
  </si>
  <si>
    <t>599141111</t>
  </si>
  <si>
    <t>Vyplnění spár mezi silničními dílci živičnou zálivkou</t>
  </si>
  <si>
    <t>1844344186</t>
  </si>
  <si>
    <t>29</t>
  </si>
  <si>
    <t>871315221</t>
  </si>
  <si>
    <t>Kanalizační potrubí z tvrdého PVC-systém KG tuhost třídy SN8 DN150</t>
  </si>
  <si>
    <t>-1639822962</t>
  </si>
  <si>
    <t>55,4*1,15</t>
  </si>
  <si>
    <t>64</t>
  </si>
  <si>
    <t>30</t>
  </si>
  <si>
    <t>871355221</t>
  </si>
  <si>
    <t>Kanalizační potrubí z tvrdého PVC-systém KG tuhost třídy SN8 DN200</t>
  </si>
  <si>
    <t>-678324971</t>
  </si>
  <si>
    <t>44,65*1,15</t>
  </si>
  <si>
    <t>51,5</t>
  </si>
  <si>
    <t>31</t>
  </si>
  <si>
    <t>877355211</t>
  </si>
  <si>
    <t>Montáž tvarovek z tvrdého PVC-systém KG nebo z polypropylenu-systém KG 2000 jednoosé DN 200</t>
  </si>
  <si>
    <t>kus</t>
  </si>
  <si>
    <t>669692535</t>
  </si>
  <si>
    <t>32</t>
  </si>
  <si>
    <t>286115080</t>
  </si>
  <si>
    <t>redukce kanalizace plastová KGR 200/160</t>
  </si>
  <si>
    <t>-309107367</t>
  </si>
  <si>
    <t>33</t>
  </si>
  <si>
    <t>892351111</t>
  </si>
  <si>
    <t>Tlaková zkouška vodou potrubí DN 150 nebo 200</t>
  </si>
  <si>
    <t>1954868911</t>
  </si>
  <si>
    <t>64+51,5</t>
  </si>
  <si>
    <t>34</t>
  </si>
  <si>
    <t>894812201</t>
  </si>
  <si>
    <t>Revizní a čistící šachta z PP šachtové dno DN 425/150 průtočné</t>
  </si>
  <si>
    <t>1725660928</t>
  </si>
  <si>
    <t>35</t>
  </si>
  <si>
    <t>894812202</t>
  </si>
  <si>
    <t>Revizní a čistící šachta z PP šachtové dno DN 425/150 průtočné 30°,60°,90°</t>
  </si>
  <si>
    <t>-224858471</t>
  </si>
  <si>
    <t>36</t>
  </si>
  <si>
    <t>894812203</t>
  </si>
  <si>
    <t>Revizní a čistící šachta z PP šachtové dno DN 425/150 s přítokem tvaru T</t>
  </si>
  <si>
    <t>1657145521</t>
  </si>
  <si>
    <t>37</t>
  </si>
  <si>
    <t>894812204</t>
  </si>
  <si>
    <t>Revizní a čistící šachta z PP šachtové dno DN 425/150 sběrné tvaru X</t>
  </si>
  <si>
    <t>1256128471</t>
  </si>
  <si>
    <t>38</t>
  </si>
  <si>
    <t>894812232</t>
  </si>
  <si>
    <t>Revizní a čistící šachta z PP DN 425 šachtová roura korugovaná bez hrdla světlé hloubky 2000 mm</t>
  </si>
  <si>
    <t>-1924886190</t>
  </si>
  <si>
    <t>39</t>
  </si>
  <si>
    <t>894812233</t>
  </si>
  <si>
    <t>Revizní a čistící šachta z PP DN 425 šachtová roura korugovaná bez hrdla světlé hloubky 3000 mm</t>
  </si>
  <si>
    <t>645887899</t>
  </si>
  <si>
    <t>40</t>
  </si>
  <si>
    <t>894812241</t>
  </si>
  <si>
    <t>Revizní a čistící šachta z PP DN 425 šachtová roura teleskopická světlé hloubky 375 mm</t>
  </si>
  <si>
    <t>1270905131</t>
  </si>
  <si>
    <t>41</t>
  </si>
  <si>
    <t>894812249</t>
  </si>
  <si>
    <t>Příplatek k rourám revizní a čistící šachty z PP DN 425 za uříznutí šachtové roury</t>
  </si>
  <si>
    <t>-1562011071</t>
  </si>
  <si>
    <t>42</t>
  </si>
  <si>
    <t>894812263</t>
  </si>
  <si>
    <t>Revizní a čistící šachta z PP DN 425 poklop litinový děrovaný do teleskopické trubky (40 t)</t>
  </si>
  <si>
    <t>-519585775</t>
  </si>
  <si>
    <t>43</t>
  </si>
  <si>
    <t>899104111</t>
  </si>
  <si>
    <t>Osazení poklopů litinových nebo ocelových včetně rámů hmotnosti nad 150 kg</t>
  </si>
  <si>
    <t>-361030136</t>
  </si>
  <si>
    <t>44</t>
  </si>
  <si>
    <t>894812267</t>
  </si>
  <si>
    <t>Revizní a čistící šachta z PP DN 425 mříž litinová do teleskopu čtvercová pro zatížení 40 t</t>
  </si>
  <si>
    <t>-733545721</t>
  </si>
  <si>
    <t>45</t>
  </si>
  <si>
    <t>592246610</t>
  </si>
  <si>
    <t>poklop šachtový D1 /betonová výplň+ litina/ D 400 - BEGU, s odvětráním</t>
  </si>
  <si>
    <t>753768168</t>
  </si>
  <si>
    <t>46</t>
  </si>
  <si>
    <t>89911123.011</t>
  </si>
  <si>
    <t>Vsakovací objekt (15*4*0,4m) 24 m3  dodávka+monáž</t>
  </si>
  <si>
    <t>-45640206</t>
  </si>
  <si>
    <t xml:space="preserve">dodávka + montáž </t>
  </si>
  <si>
    <t>akumulační boxy     (1000*500*400 mm)  120 ks</t>
  </si>
  <si>
    <t>spojka klip                                                            434 ks</t>
  </si>
  <si>
    <t>kryt odvzdušnění 110                                            1 ks</t>
  </si>
  <si>
    <t>filtr do šachty DN160                                             1 ks</t>
  </si>
  <si>
    <t>geotextilie 2*80m                                                   1 ks</t>
  </si>
  <si>
    <t>47</t>
  </si>
  <si>
    <t>899999.111</t>
  </si>
  <si>
    <t>Jádrová navrtávka do prefabrikované betonové šachty DN 1000, vsazení 2 ks šachtové vložky utěsnění</t>
  </si>
  <si>
    <t>-1871221955</t>
  </si>
  <si>
    <t>48</t>
  </si>
  <si>
    <t>8999991111.112</t>
  </si>
  <si>
    <t>Betonová prefabrikovaná šachta prof.1000mm tl. stěny 120mm - dodávka +montáž, Kameninová kyneta a nástupnice protiskluzová</t>
  </si>
  <si>
    <t>293263657</t>
  </si>
  <si>
    <t xml:space="preserve">D5 - Hl-2,05 m </t>
  </si>
  <si>
    <t>49</t>
  </si>
  <si>
    <t>8999991111.114</t>
  </si>
  <si>
    <t>OLK 1</t>
  </si>
  <si>
    <t>soubor</t>
  </si>
  <si>
    <t>-1208824848</t>
  </si>
  <si>
    <t>x</t>
  </si>
  <si>
    <t>50</t>
  </si>
  <si>
    <t>899999994</t>
  </si>
  <si>
    <t>Kompletní vrt DN240 dodávka+montáž</t>
  </si>
  <si>
    <t>-571603671</t>
  </si>
  <si>
    <t>Kompletní vrt vsakovací studny DN240, vystrojený pažnicí DN125 mm s perforací, vrtací práce včetně inženyringu</t>
  </si>
  <si>
    <t>hloubka vrtu pod terénem 10 m</t>
  </si>
  <si>
    <t>mezikruží vyplněno praným kačírkem frakce 4 - 8 mm</t>
  </si>
  <si>
    <t>51</t>
  </si>
  <si>
    <t>899999999</t>
  </si>
  <si>
    <t>Geodetické zaměření</t>
  </si>
  <si>
    <t>514806644</t>
  </si>
  <si>
    <t>52</t>
  </si>
  <si>
    <t>919726123</t>
  </si>
  <si>
    <t>Geotextilie pro ochranu, separaci a filtraci netkaná měrná hmotnost do 500 g/m2</t>
  </si>
  <si>
    <t>-995186808</t>
  </si>
  <si>
    <t>(15,3*4,3*2+4,3*0,7*2+15,3*0,7*2)*1,10</t>
  </si>
  <si>
    <t>175</t>
  </si>
  <si>
    <t>53</t>
  </si>
  <si>
    <t>919735111</t>
  </si>
  <si>
    <t>Řezání stávajícího živičného krytu hl do 50 mm</t>
  </si>
  <si>
    <t>963668088</t>
  </si>
  <si>
    <t>2*2+1</t>
  </si>
  <si>
    <t>54</t>
  </si>
  <si>
    <t>997221571</t>
  </si>
  <si>
    <t>Vodorovná doprava vybouraných hmot do 1 km</t>
  </si>
  <si>
    <t>-766142479</t>
  </si>
  <si>
    <t>55</t>
  </si>
  <si>
    <t>997221579</t>
  </si>
  <si>
    <t>Příplatek ZKD 1 km u vodorovné dopravy vybouraných hmot</t>
  </si>
  <si>
    <t>-1978374212</t>
  </si>
  <si>
    <t>56</t>
  </si>
  <si>
    <t>997221612</t>
  </si>
  <si>
    <t>Nakládání vybouraných hmot na dopravní prostředky pro vodorovnou dopravu</t>
  </si>
  <si>
    <t>-1387972636</t>
  </si>
  <si>
    <t>57</t>
  </si>
  <si>
    <t>997221845</t>
  </si>
  <si>
    <t>Poplatek za uložení odpadu z asfaltových povrchů na skládce (skládkovné)</t>
  </si>
  <si>
    <t>680864142</t>
  </si>
  <si>
    <t>1,024</t>
  </si>
  <si>
    <t>58</t>
  </si>
  <si>
    <t>997221855</t>
  </si>
  <si>
    <t>Poplatek za uložení odpadu z kameniva na skládce (skládkovné)</t>
  </si>
  <si>
    <t>-1127309412</t>
  </si>
  <si>
    <t>59</t>
  </si>
  <si>
    <t>998276101</t>
  </si>
  <si>
    <t>Přesun hmot pro trubní vedení z trub z plastických hmot otevřený výkop</t>
  </si>
  <si>
    <t>61051639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</si>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</sst>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>
      <alignment horizontal="left" vertical="center"/>
    </xf>
    <xf numFmtId="0" fontId="0" fillId="2" borderId="0" xfId="0" applyFill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6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4" fillId="0" borderId="25" xfId="0" applyFont="1" applyBorder="1" applyAlignment="1" applyProtection="1">
      <alignment horizontal="center" vertical="center"/>
      <protection locked="0"/>
    </xf>
    <xf numFmtId="49" fontId="34" fillId="0" borderId="25" xfId="0" applyNumberFormat="1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horizontal="center" vertical="center" wrapText="1"/>
      <protection locked="0"/>
    </xf>
    <xf numFmtId="167" fontId="34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6" fillId="0" borderId="0" xfId="1" applyFont="1" applyAlignment="1">
      <alignment horizontal="center" vertical="center"/>
    </xf>
    <xf numFmtId="0" fontId="11" fillId="2" borderId="0" xfId="0" applyFont="1" applyFill="1" applyAlignment="1" applyProtection="1">
      <alignment horizontal="left" vertical="center"/>
    </xf>
    <xf numFmtId="0" fontId="38" fillId="2" borderId="0" xfId="0" applyFont="1" applyFill="1" applyAlignment="1" applyProtection="1">
      <alignment vertical="center"/>
    </xf>
    <xf numFmtId="0" fontId="37" fillId="2" borderId="0" xfId="0" applyFont="1" applyFill="1" applyAlignment="1" applyProtection="1">
      <alignment horizontal="left" vertical="center"/>
    </xf>
    <xf numFmtId="0" fontId="39" fillId="2" borderId="0" xfId="1" applyFont="1" applyFill="1" applyAlignment="1" applyProtection="1">
      <alignment vertical="center"/>
    </xf>
    <xf numFmtId="0" fontId="0" fillId="2" borderId="0" xfId="0" applyFill="1" applyProtection="1"/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0" fillId="0" borderId="0" xfId="0"/>
    <xf numFmtId="0" fontId="13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vertical="center"/>
    </xf>
    <xf numFmtId="4" fontId="23" fillId="0" borderId="0" xfId="0" applyNumberFormat="1" applyFont="1" applyBorder="1" applyAlignment="1">
      <alignment horizontal="right" vertical="center"/>
    </xf>
    <xf numFmtId="4" fontId="23" fillId="0" borderId="0" xfId="0" applyNumberFormat="1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4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9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32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32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9" fillId="0" borderId="12" xfId="0" applyFont="1" applyBorder="1" applyAlignment="1">
      <alignment horizontal="left" vertical="center" wrapText="1"/>
    </xf>
    <xf numFmtId="0" fontId="34" fillId="0" borderId="25" xfId="0" applyFont="1" applyBorder="1" applyAlignment="1" applyProtection="1">
      <alignment horizontal="left" vertical="center" wrapText="1"/>
      <protection locked="0"/>
    </xf>
    <xf numFmtId="0" fontId="34" fillId="0" borderId="25" xfId="0" applyFont="1" applyBorder="1" applyAlignment="1" applyProtection="1">
      <alignment vertical="center"/>
      <protection locked="0"/>
    </xf>
    <xf numFmtId="4" fontId="34" fillId="0" borderId="25" xfId="0" applyNumberFormat="1" applyFont="1" applyBorder="1" applyAlignment="1" applyProtection="1">
      <alignment vertical="center"/>
      <protection locked="0"/>
    </xf>
    <xf numFmtId="0" fontId="39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37FB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7CF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A7B285B8-BE11-40AB-8365-F5424E27285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76152570-6D18-4C10-B043-E70EFBE9A27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0"/>
  <sheetViews>
    <sheetView showGridLines="0" tabSelected="1" workbookViewId="0">
      <pane ySplit="1" topLeftCell="A80" activePane="bottomLeft" state="frozen"/>
      <selection pane="bottomLeft" activeCell="AK31" sqref="AK31:AO31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69" t="s">
        <v>0</v>
      </c>
      <c r="B1" s="170"/>
      <c r="C1" s="170"/>
      <c r="D1" s="171" t="s">
        <v>1</v>
      </c>
      <c r="E1" s="170"/>
      <c r="F1" s="170"/>
      <c r="G1" s="170"/>
      <c r="H1" s="170"/>
      <c r="I1" s="170"/>
      <c r="J1" s="170"/>
      <c r="K1" s="172" t="s">
        <v>432</v>
      </c>
      <c r="L1" s="172"/>
      <c r="M1" s="172"/>
      <c r="N1" s="172"/>
      <c r="O1" s="172"/>
      <c r="P1" s="172"/>
      <c r="Q1" s="172"/>
      <c r="R1" s="172"/>
      <c r="S1" s="172"/>
      <c r="T1" s="170"/>
      <c r="U1" s="170"/>
      <c r="V1" s="170"/>
      <c r="W1" s="172" t="s">
        <v>433</v>
      </c>
      <c r="X1" s="172"/>
      <c r="Y1" s="172"/>
      <c r="Z1" s="172"/>
      <c r="AA1" s="172"/>
      <c r="AB1" s="172"/>
      <c r="AC1" s="172"/>
      <c r="AD1" s="172"/>
      <c r="AE1" s="172"/>
      <c r="AF1" s="172"/>
      <c r="AG1" s="170"/>
      <c r="AH1" s="170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3" t="s">
        <v>2</v>
      </c>
      <c r="BB1" s="13" t="s">
        <v>3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5" t="s">
        <v>4</v>
      </c>
      <c r="BU1" s="15" t="s">
        <v>4</v>
      </c>
    </row>
    <row r="2" spans="1:73" ht="36.9" customHeight="1" x14ac:dyDescent="0.3">
      <c r="C2" s="177" t="s">
        <v>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R2" s="178"/>
      <c r="S2" s="178"/>
      <c r="T2" s="178"/>
      <c r="U2" s="178"/>
      <c r="V2" s="178"/>
      <c r="W2" s="178"/>
      <c r="X2" s="178"/>
      <c r="Y2" s="178"/>
      <c r="Z2" s="178"/>
      <c r="AA2" s="178"/>
      <c r="AB2" s="178"/>
      <c r="AC2" s="178"/>
      <c r="AD2" s="178"/>
      <c r="AE2" s="178"/>
      <c r="AF2" s="178"/>
      <c r="AG2" s="178"/>
      <c r="AH2" s="178"/>
      <c r="AI2" s="178"/>
      <c r="AJ2" s="178"/>
      <c r="AK2" s="178"/>
      <c r="AL2" s="178"/>
      <c r="AM2" s="178"/>
      <c r="AN2" s="178"/>
      <c r="AO2" s="178"/>
      <c r="AP2" s="178"/>
      <c r="AR2" s="204" t="s">
        <v>6</v>
      </c>
      <c r="AS2" s="178"/>
      <c r="AT2" s="178"/>
      <c r="AU2" s="178"/>
      <c r="AV2" s="178"/>
      <c r="AW2" s="178"/>
      <c r="AX2" s="178"/>
      <c r="AY2" s="178"/>
      <c r="AZ2" s="178"/>
      <c r="BA2" s="178"/>
      <c r="BB2" s="178"/>
      <c r="BC2" s="178"/>
      <c r="BD2" s="178"/>
      <c r="BE2" s="178"/>
      <c r="BS2" s="16" t="s">
        <v>7</v>
      </c>
      <c r="BT2" s="16" t="s">
        <v>8</v>
      </c>
    </row>
    <row r="3" spans="1:73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9"/>
      <c r="BS3" s="16" t="s">
        <v>7</v>
      </c>
      <c r="BT3" s="16" t="s">
        <v>9</v>
      </c>
    </row>
    <row r="4" spans="1:73" ht="36.9" customHeight="1" x14ac:dyDescent="0.3">
      <c r="B4" s="20"/>
      <c r="C4" s="179" t="s">
        <v>10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180"/>
      <c r="S4" s="180"/>
      <c r="T4" s="180"/>
      <c r="U4" s="180"/>
      <c r="V4" s="180"/>
      <c r="W4" s="180"/>
      <c r="X4" s="180"/>
      <c r="Y4" s="180"/>
      <c r="Z4" s="180"/>
      <c r="AA4" s="180"/>
      <c r="AB4" s="180"/>
      <c r="AC4" s="180"/>
      <c r="AD4" s="180"/>
      <c r="AE4" s="180"/>
      <c r="AF4" s="180"/>
      <c r="AG4" s="180"/>
      <c r="AH4" s="180"/>
      <c r="AI4" s="180"/>
      <c r="AJ4" s="180"/>
      <c r="AK4" s="180"/>
      <c r="AL4" s="180"/>
      <c r="AM4" s="180"/>
      <c r="AN4" s="180"/>
      <c r="AO4" s="180"/>
      <c r="AP4" s="180"/>
      <c r="AQ4" s="22"/>
      <c r="AS4" s="23" t="s">
        <v>11</v>
      </c>
      <c r="BS4" s="16" t="s">
        <v>12</v>
      </c>
    </row>
    <row r="5" spans="1:73" ht="14.4" customHeight="1" x14ac:dyDescent="0.3">
      <c r="B5" s="20"/>
      <c r="C5" s="21"/>
      <c r="D5" s="24" t="s">
        <v>13</v>
      </c>
      <c r="E5" s="21"/>
      <c r="F5" s="21"/>
      <c r="G5" s="21"/>
      <c r="H5" s="21"/>
      <c r="I5" s="21"/>
      <c r="J5" s="21"/>
      <c r="K5" s="181" t="s">
        <v>14</v>
      </c>
      <c r="L5" s="180"/>
      <c r="M5" s="180"/>
      <c r="N5" s="180"/>
      <c r="O5" s="180"/>
      <c r="P5" s="180"/>
      <c r="Q5" s="180"/>
      <c r="R5" s="180"/>
      <c r="S5" s="180"/>
      <c r="T5" s="180"/>
      <c r="U5" s="180"/>
      <c r="V5" s="180"/>
      <c r="W5" s="180"/>
      <c r="X5" s="180"/>
      <c r="Y5" s="180"/>
      <c r="Z5" s="180"/>
      <c r="AA5" s="180"/>
      <c r="AB5" s="180"/>
      <c r="AC5" s="180"/>
      <c r="AD5" s="180"/>
      <c r="AE5" s="180"/>
      <c r="AF5" s="180"/>
      <c r="AG5" s="180"/>
      <c r="AH5" s="180"/>
      <c r="AI5" s="180"/>
      <c r="AJ5" s="180"/>
      <c r="AK5" s="180"/>
      <c r="AL5" s="180"/>
      <c r="AM5" s="180"/>
      <c r="AN5" s="180"/>
      <c r="AO5" s="180"/>
      <c r="AP5" s="21"/>
      <c r="AQ5" s="22"/>
      <c r="BS5" s="16" t="s">
        <v>7</v>
      </c>
    </row>
    <row r="6" spans="1:73" ht="36.9" customHeight="1" x14ac:dyDescent="0.3">
      <c r="B6" s="20"/>
      <c r="C6" s="21"/>
      <c r="D6" s="26" t="s">
        <v>15</v>
      </c>
      <c r="E6" s="21"/>
      <c r="F6" s="21"/>
      <c r="G6" s="21"/>
      <c r="H6" s="21"/>
      <c r="I6" s="21"/>
      <c r="J6" s="21"/>
      <c r="K6" s="182" t="s">
        <v>16</v>
      </c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  <c r="AH6" s="180"/>
      <c r="AI6" s="180"/>
      <c r="AJ6" s="180"/>
      <c r="AK6" s="180"/>
      <c r="AL6" s="180"/>
      <c r="AM6" s="180"/>
      <c r="AN6" s="180"/>
      <c r="AO6" s="180"/>
      <c r="AP6" s="21"/>
      <c r="AQ6" s="22"/>
      <c r="BS6" s="16" t="s">
        <v>17</v>
      </c>
    </row>
    <row r="7" spans="1:73" ht="14.4" customHeight="1" x14ac:dyDescent="0.3">
      <c r="B7" s="20"/>
      <c r="C7" s="21"/>
      <c r="D7" s="27" t="s">
        <v>18</v>
      </c>
      <c r="E7" s="21"/>
      <c r="F7" s="21"/>
      <c r="G7" s="21"/>
      <c r="H7" s="21"/>
      <c r="I7" s="21"/>
      <c r="J7" s="21"/>
      <c r="K7" s="25" t="s">
        <v>3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7" t="s">
        <v>19</v>
      </c>
      <c r="AL7" s="21"/>
      <c r="AM7" s="21"/>
      <c r="AN7" s="25" t="s">
        <v>3</v>
      </c>
      <c r="AO7" s="21"/>
      <c r="AP7" s="21"/>
      <c r="AQ7" s="22"/>
      <c r="BS7" s="16" t="s">
        <v>20</v>
      </c>
    </row>
    <row r="8" spans="1:73" ht="14.4" customHeight="1" x14ac:dyDescent="0.3">
      <c r="B8" s="20"/>
      <c r="C8" s="21"/>
      <c r="D8" s="27" t="s">
        <v>21</v>
      </c>
      <c r="E8" s="21"/>
      <c r="F8" s="21"/>
      <c r="G8" s="21"/>
      <c r="H8" s="21"/>
      <c r="I8" s="21"/>
      <c r="J8" s="21"/>
      <c r="K8" s="25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7" t="s">
        <v>23</v>
      </c>
      <c r="AL8" s="21"/>
      <c r="AM8" s="21"/>
      <c r="AN8" s="25" t="s">
        <v>24</v>
      </c>
      <c r="AO8" s="21"/>
      <c r="AP8" s="21"/>
      <c r="AQ8" s="22"/>
      <c r="BS8" s="16" t="s">
        <v>25</v>
      </c>
    </row>
    <row r="9" spans="1:73" ht="14.4" customHeight="1" x14ac:dyDescent="0.3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2"/>
      <c r="BS9" s="16" t="s">
        <v>26</v>
      </c>
    </row>
    <row r="10" spans="1:73" ht="14.4" customHeight="1" x14ac:dyDescent="0.3">
      <c r="B10" s="20"/>
      <c r="C10" s="21"/>
      <c r="D10" s="27" t="s">
        <v>27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7" t="s">
        <v>28</v>
      </c>
      <c r="AL10" s="21"/>
      <c r="AM10" s="21"/>
      <c r="AN10" s="25" t="s">
        <v>3</v>
      </c>
      <c r="AO10" s="21"/>
      <c r="AP10" s="21"/>
      <c r="AQ10" s="22"/>
      <c r="BS10" s="16" t="s">
        <v>17</v>
      </c>
    </row>
    <row r="11" spans="1:73" ht="18.45" customHeight="1" x14ac:dyDescent="0.3">
      <c r="B11" s="20"/>
      <c r="C11" s="21"/>
      <c r="D11" s="21"/>
      <c r="E11" s="25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7" t="s">
        <v>30</v>
      </c>
      <c r="AL11" s="21"/>
      <c r="AM11" s="21"/>
      <c r="AN11" s="25" t="s">
        <v>3</v>
      </c>
      <c r="AO11" s="21"/>
      <c r="AP11" s="21"/>
      <c r="AQ11" s="22"/>
      <c r="BS11" s="16" t="s">
        <v>17</v>
      </c>
    </row>
    <row r="12" spans="1:73" ht="6.9" customHeight="1" x14ac:dyDescent="0.3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2"/>
      <c r="BS12" s="16" t="s">
        <v>17</v>
      </c>
    </row>
    <row r="13" spans="1:73" ht="14.4" customHeight="1" x14ac:dyDescent="0.3">
      <c r="B13" s="20"/>
      <c r="C13" s="21"/>
      <c r="D13" s="27" t="s">
        <v>31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7" t="s">
        <v>28</v>
      </c>
      <c r="AL13" s="21"/>
      <c r="AM13" s="21"/>
      <c r="AN13" s="25" t="s">
        <v>3</v>
      </c>
      <c r="AO13" s="21"/>
      <c r="AP13" s="21"/>
      <c r="AQ13" s="22"/>
      <c r="BS13" s="16" t="s">
        <v>17</v>
      </c>
    </row>
    <row r="14" spans="1:73" ht="13.2" x14ac:dyDescent="0.3">
      <c r="B14" s="20"/>
      <c r="C14" s="21"/>
      <c r="D14" s="21"/>
      <c r="E14" s="25" t="s">
        <v>29</v>
      </c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7" t="s">
        <v>30</v>
      </c>
      <c r="AL14" s="21"/>
      <c r="AM14" s="21"/>
      <c r="AN14" s="25" t="s">
        <v>3</v>
      </c>
      <c r="AO14" s="21"/>
      <c r="AP14" s="21"/>
      <c r="AQ14" s="22"/>
      <c r="BS14" s="16" t="s">
        <v>17</v>
      </c>
    </row>
    <row r="15" spans="1:73" ht="6.9" customHeight="1" x14ac:dyDescent="0.3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2"/>
      <c r="BS15" s="16" t="s">
        <v>4</v>
      </c>
    </row>
    <row r="16" spans="1:73" ht="14.4" customHeight="1" x14ac:dyDescent="0.3">
      <c r="B16" s="20"/>
      <c r="C16" s="21"/>
      <c r="D16" s="27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7" t="s">
        <v>28</v>
      </c>
      <c r="AL16" s="21"/>
      <c r="AM16" s="21"/>
      <c r="AN16" s="25" t="s">
        <v>3</v>
      </c>
      <c r="AO16" s="21"/>
      <c r="AP16" s="21"/>
      <c r="AQ16" s="22"/>
      <c r="BS16" s="16" t="s">
        <v>4</v>
      </c>
    </row>
    <row r="17" spans="2:71" ht="18.45" customHeight="1" x14ac:dyDescent="0.3">
      <c r="B17" s="20"/>
      <c r="C17" s="21"/>
      <c r="D17" s="21"/>
      <c r="E17" s="25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7" t="s">
        <v>30</v>
      </c>
      <c r="AL17" s="21"/>
      <c r="AM17" s="21"/>
      <c r="AN17" s="25" t="s">
        <v>3</v>
      </c>
      <c r="AO17" s="21"/>
      <c r="AP17" s="21"/>
      <c r="AQ17" s="22"/>
      <c r="BS17" s="16" t="s">
        <v>34</v>
      </c>
    </row>
    <row r="18" spans="2:71" ht="6.9" customHeight="1" x14ac:dyDescent="0.3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2"/>
      <c r="BS18" s="16" t="s">
        <v>7</v>
      </c>
    </row>
    <row r="19" spans="2:71" ht="14.4" customHeight="1" x14ac:dyDescent="0.3">
      <c r="B19" s="20"/>
      <c r="C19" s="21"/>
      <c r="D19" s="27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7" t="s">
        <v>28</v>
      </c>
      <c r="AL19" s="21"/>
      <c r="AM19" s="21"/>
      <c r="AN19" s="25" t="s">
        <v>3</v>
      </c>
      <c r="AO19" s="21"/>
      <c r="AP19" s="21"/>
      <c r="AQ19" s="22"/>
      <c r="BS19" s="16" t="s">
        <v>7</v>
      </c>
    </row>
    <row r="20" spans="2:71" ht="18.45" customHeight="1" x14ac:dyDescent="0.3">
      <c r="B20" s="20"/>
      <c r="C20" s="21"/>
      <c r="D20" s="21"/>
      <c r="E20" s="25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7" t="s">
        <v>30</v>
      </c>
      <c r="AL20" s="21"/>
      <c r="AM20" s="21"/>
      <c r="AN20" s="25" t="s">
        <v>3</v>
      </c>
      <c r="AO20" s="21"/>
      <c r="AP20" s="21"/>
      <c r="AQ20" s="22"/>
    </row>
    <row r="21" spans="2:71" ht="6.9" customHeight="1" x14ac:dyDescent="0.3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2"/>
    </row>
    <row r="22" spans="2:71" ht="13.2" x14ac:dyDescent="0.3">
      <c r="B22" s="20"/>
      <c r="C22" s="21"/>
      <c r="D22" s="27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2"/>
    </row>
    <row r="23" spans="2:71" ht="22.5" customHeight="1" x14ac:dyDescent="0.3">
      <c r="B23" s="20"/>
      <c r="C23" s="21"/>
      <c r="D23" s="21"/>
      <c r="E23" s="183" t="s">
        <v>3</v>
      </c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21"/>
      <c r="AP23" s="21"/>
      <c r="AQ23" s="22"/>
    </row>
    <row r="24" spans="2:71" ht="6.9" customHeight="1" x14ac:dyDescent="0.3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2"/>
    </row>
    <row r="25" spans="2:71" ht="6.9" customHeight="1" x14ac:dyDescent="0.3">
      <c r="B25" s="20"/>
      <c r="C25" s="21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21"/>
      <c r="AQ25" s="22"/>
    </row>
    <row r="26" spans="2:71" ht="14.4" customHeight="1" x14ac:dyDescent="0.3">
      <c r="B26" s="20"/>
      <c r="C26" s="21"/>
      <c r="D26" s="29" t="s">
        <v>38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06">
        <f>ROUND(AG86,2)</f>
        <v>0</v>
      </c>
      <c r="AL26" s="180"/>
      <c r="AM26" s="180"/>
      <c r="AN26" s="180"/>
      <c r="AO26" s="180"/>
      <c r="AP26" s="21"/>
      <c r="AQ26" s="22"/>
    </row>
    <row r="27" spans="2:71" s="1" customFormat="1" ht="6.9" customHeight="1" x14ac:dyDescent="0.3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2"/>
    </row>
    <row r="28" spans="2:71" s="1" customFormat="1" ht="25.95" customHeight="1" x14ac:dyDescent="0.3">
      <c r="B28" s="30"/>
      <c r="C28" s="31"/>
      <c r="D28" s="33" t="s">
        <v>39</v>
      </c>
      <c r="E28" s="34"/>
      <c r="F28" s="34"/>
      <c r="G28" s="34"/>
      <c r="H28" s="34"/>
      <c r="I28" s="34"/>
      <c r="J28" s="34"/>
      <c r="K28" s="34"/>
      <c r="L28" s="34"/>
      <c r="M28" s="34"/>
      <c r="N28" s="34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207">
        <f>AK26</f>
        <v>0</v>
      </c>
      <c r="AL28" s="208"/>
      <c r="AM28" s="208"/>
      <c r="AN28" s="208"/>
      <c r="AO28" s="208"/>
      <c r="AP28" s="31"/>
      <c r="AQ28" s="32"/>
    </row>
    <row r="29" spans="2:71" s="1" customFormat="1" ht="6.9" customHeight="1" x14ac:dyDescent="0.3">
      <c r="B29" s="30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2"/>
    </row>
    <row r="30" spans="2:71" s="2" customFormat="1" ht="14.4" customHeight="1" x14ac:dyDescent="0.3">
      <c r="B30" s="35"/>
      <c r="C30" s="36"/>
      <c r="D30" s="37" t="s">
        <v>40</v>
      </c>
      <c r="E30" s="36"/>
      <c r="F30" s="37" t="s">
        <v>41</v>
      </c>
      <c r="G30" s="36"/>
      <c r="H30" s="36"/>
      <c r="I30" s="36"/>
      <c r="J30" s="36"/>
      <c r="K30" s="36"/>
      <c r="L30" s="174">
        <v>0.21</v>
      </c>
      <c r="M30" s="175"/>
      <c r="N30" s="175"/>
      <c r="O30" s="175"/>
      <c r="P30" s="36"/>
      <c r="Q30" s="36"/>
      <c r="R30" s="36"/>
      <c r="S30" s="36"/>
      <c r="T30" s="39" t="s">
        <v>42</v>
      </c>
      <c r="U30" s="36"/>
      <c r="V30" s="36"/>
      <c r="W30" s="176">
        <f>AK28</f>
        <v>0</v>
      </c>
      <c r="X30" s="175"/>
      <c r="Y30" s="175"/>
      <c r="Z30" s="175"/>
      <c r="AA30" s="175"/>
      <c r="AB30" s="175"/>
      <c r="AC30" s="175"/>
      <c r="AD30" s="175"/>
      <c r="AE30" s="175"/>
      <c r="AF30" s="36"/>
      <c r="AG30" s="36"/>
      <c r="AH30" s="36"/>
      <c r="AI30" s="36"/>
      <c r="AJ30" s="36"/>
      <c r="AK30" s="176">
        <f>W30*0.21</f>
        <v>0</v>
      </c>
      <c r="AL30" s="175"/>
      <c r="AM30" s="175"/>
      <c r="AN30" s="175"/>
      <c r="AO30" s="175"/>
      <c r="AP30" s="36"/>
      <c r="AQ30" s="40"/>
    </row>
    <row r="31" spans="2:71" s="2" customFormat="1" ht="14.4" customHeight="1" x14ac:dyDescent="0.3">
      <c r="B31" s="35"/>
      <c r="C31" s="36"/>
      <c r="D31" s="36"/>
      <c r="E31" s="36"/>
      <c r="F31" s="37" t="s">
        <v>43</v>
      </c>
      <c r="G31" s="36"/>
      <c r="H31" s="36"/>
      <c r="I31" s="36"/>
      <c r="J31" s="36"/>
      <c r="K31" s="36"/>
      <c r="L31" s="174">
        <v>0.15</v>
      </c>
      <c r="M31" s="175"/>
      <c r="N31" s="175"/>
      <c r="O31" s="175"/>
      <c r="P31" s="36"/>
      <c r="Q31" s="36"/>
      <c r="R31" s="36"/>
      <c r="S31" s="36"/>
      <c r="T31" s="39" t="s">
        <v>42</v>
      </c>
      <c r="U31" s="36"/>
      <c r="V31" s="36"/>
      <c r="W31" s="176"/>
      <c r="X31" s="175"/>
      <c r="Y31" s="175"/>
      <c r="Z31" s="175"/>
      <c r="AA31" s="175"/>
      <c r="AB31" s="175"/>
      <c r="AC31" s="175"/>
      <c r="AD31" s="175"/>
      <c r="AE31" s="175"/>
      <c r="AF31" s="36"/>
      <c r="AG31" s="36"/>
      <c r="AH31" s="36"/>
      <c r="AI31" s="36"/>
      <c r="AJ31" s="36"/>
      <c r="AK31" s="176"/>
      <c r="AL31" s="175"/>
      <c r="AM31" s="175"/>
      <c r="AN31" s="175"/>
      <c r="AO31" s="175"/>
      <c r="AP31" s="36"/>
      <c r="AQ31" s="40"/>
    </row>
    <row r="32" spans="2:71" s="2" customFormat="1" ht="14.4" hidden="1" customHeight="1" x14ac:dyDescent="0.3">
      <c r="B32" s="35"/>
      <c r="C32" s="36"/>
      <c r="D32" s="36"/>
      <c r="E32" s="36"/>
      <c r="F32" s="37" t="s">
        <v>44</v>
      </c>
      <c r="G32" s="36"/>
      <c r="H32" s="36"/>
      <c r="I32" s="36"/>
      <c r="J32" s="36"/>
      <c r="K32" s="36"/>
      <c r="L32" s="174">
        <v>0.21</v>
      </c>
      <c r="M32" s="175"/>
      <c r="N32" s="175"/>
      <c r="O32" s="175"/>
      <c r="P32" s="36"/>
      <c r="Q32" s="36"/>
      <c r="R32" s="36"/>
      <c r="S32" s="36"/>
      <c r="T32" s="39" t="s">
        <v>42</v>
      </c>
      <c r="U32" s="36"/>
      <c r="V32" s="36"/>
      <c r="W32" s="176" t="e">
        <f>ROUND(BB86+SUM(#REF!),2)</f>
        <v>#REF!</v>
      </c>
      <c r="X32" s="175"/>
      <c r="Y32" s="175"/>
      <c r="Z32" s="175"/>
      <c r="AA32" s="175"/>
      <c r="AB32" s="175"/>
      <c r="AC32" s="175"/>
      <c r="AD32" s="175"/>
      <c r="AE32" s="175"/>
      <c r="AF32" s="36"/>
      <c r="AG32" s="36"/>
      <c r="AH32" s="36"/>
      <c r="AI32" s="36"/>
      <c r="AJ32" s="36"/>
      <c r="AK32" s="176">
        <v>0</v>
      </c>
      <c r="AL32" s="175"/>
      <c r="AM32" s="175"/>
      <c r="AN32" s="175"/>
      <c r="AO32" s="175"/>
      <c r="AP32" s="36"/>
      <c r="AQ32" s="40"/>
    </row>
    <row r="33" spans="2:43" s="2" customFormat="1" ht="14.4" hidden="1" customHeight="1" x14ac:dyDescent="0.3">
      <c r="B33" s="35"/>
      <c r="C33" s="36"/>
      <c r="D33" s="36"/>
      <c r="E33" s="36"/>
      <c r="F33" s="37" t="s">
        <v>45</v>
      </c>
      <c r="G33" s="36"/>
      <c r="H33" s="36"/>
      <c r="I33" s="36"/>
      <c r="J33" s="36"/>
      <c r="K33" s="36"/>
      <c r="L33" s="174">
        <v>0.15</v>
      </c>
      <c r="M33" s="175"/>
      <c r="N33" s="175"/>
      <c r="O33" s="175"/>
      <c r="P33" s="36"/>
      <c r="Q33" s="36"/>
      <c r="R33" s="36"/>
      <c r="S33" s="36"/>
      <c r="T33" s="39" t="s">
        <v>42</v>
      </c>
      <c r="U33" s="36"/>
      <c r="V33" s="36"/>
      <c r="W33" s="176" t="e">
        <f>ROUND(BC86+SUM(#REF!),2)</f>
        <v>#REF!</v>
      </c>
      <c r="X33" s="175"/>
      <c r="Y33" s="175"/>
      <c r="Z33" s="175"/>
      <c r="AA33" s="175"/>
      <c r="AB33" s="175"/>
      <c r="AC33" s="175"/>
      <c r="AD33" s="175"/>
      <c r="AE33" s="175"/>
      <c r="AF33" s="36"/>
      <c r="AG33" s="36"/>
      <c r="AH33" s="36"/>
      <c r="AI33" s="36"/>
      <c r="AJ33" s="36"/>
      <c r="AK33" s="176">
        <v>0</v>
      </c>
      <c r="AL33" s="175"/>
      <c r="AM33" s="175"/>
      <c r="AN33" s="175"/>
      <c r="AO33" s="175"/>
      <c r="AP33" s="36"/>
      <c r="AQ33" s="40"/>
    </row>
    <row r="34" spans="2:43" s="2" customFormat="1" ht="14.4" hidden="1" customHeight="1" x14ac:dyDescent="0.3">
      <c r="B34" s="35"/>
      <c r="C34" s="36"/>
      <c r="D34" s="36"/>
      <c r="E34" s="36"/>
      <c r="F34" s="37" t="s">
        <v>46</v>
      </c>
      <c r="G34" s="36"/>
      <c r="H34" s="36"/>
      <c r="I34" s="36"/>
      <c r="J34" s="36"/>
      <c r="K34" s="36"/>
      <c r="L34" s="174">
        <v>0</v>
      </c>
      <c r="M34" s="175"/>
      <c r="N34" s="175"/>
      <c r="O34" s="175"/>
      <c r="P34" s="36"/>
      <c r="Q34" s="36"/>
      <c r="R34" s="36"/>
      <c r="S34" s="36"/>
      <c r="T34" s="39" t="s">
        <v>42</v>
      </c>
      <c r="U34" s="36"/>
      <c r="V34" s="36"/>
      <c r="W34" s="176" t="e">
        <f>ROUND(BD86+SUM(#REF!),2)</f>
        <v>#REF!</v>
      </c>
      <c r="X34" s="175"/>
      <c r="Y34" s="175"/>
      <c r="Z34" s="175"/>
      <c r="AA34" s="175"/>
      <c r="AB34" s="175"/>
      <c r="AC34" s="175"/>
      <c r="AD34" s="175"/>
      <c r="AE34" s="175"/>
      <c r="AF34" s="36"/>
      <c r="AG34" s="36"/>
      <c r="AH34" s="36"/>
      <c r="AI34" s="36"/>
      <c r="AJ34" s="36"/>
      <c r="AK34" s="176">
        <v>0</v>
      </c>
      <c r="AL34" s="175"/>
      <c r="AM34" s="175"/>
      <c r="AN34" s="175"/>
      <c r="AO34" s="175"/>
      <c r="AP34" s="36"/>
      <c r="AQ34" s="40"/>
    </row>
    <row r="35" spans="2:43" s="1" customFormat="1" ht="6.9" customHeight="1" x14ac:dyDescent="0.3">
      <c r="B35" s="30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2"/>
    </row>
    <row r="36" spans="2:43" s="1" customFormat="1" ht="25.95" customHeight="1" x14ac:dyDescent="0.3">
      <c r="B36" s="30"/>
      <c r="C36" s="41"/>
      <c r="D36" s="42" t="s">
        <v>47</v>
      </c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4" t="s">
        <v>48</v>
      </c>
      <c r="U36" s="43"/>
      <c r="V36" s="43"/>
      <c r="W36" s="43"/>
      <c r="X36" s="184" t="s">
        <v>49</v>
      </c>
      <c r="Y36" s="185"/>
      <c r="Z36" s="185"/>
      <c r="AA36" s="185"/>
      <c r="AB36" s="185"/>
      <c r="AC36" s="43"/>
      <c r="AD36" s="43"/>
      <c r="AE36" s="43"/>
      <c r="AF36" s="43"/>
      <c r="AG36" s="43"/>
      <c r="AH36" s="43"/>
      <c r="AI36" s="43"/>
      <c r="AJ36" s="43"/>
      <c r="AK36" s="186">
        <f>SUM(AK28:AK34)</f>
        <v>0</v>
      </c>
      <c r="AL36" s="185"/>
      <c r="AM36" s="185"/>
      <c r="AN36" s="185"/>
      <c r="AO36" s="187"/>
      <c r="AP36" s="41"/>
      <c r="AQ36" s="32"/>
    </row>
    <row r="37" spans="2:43" s="1" customFormat="1" ht="14.4" customHeight="1" x14ac:dyDescent="0.3"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2"/>
    </row>
    <row r="38" spans="2:43" x14ac:dyDescent="0.3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2"/>
    </row>
    <row r="39" spans="2:43" x14ac:dyDescent="0.3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2"/>
    </row>
    <row r="40" spans="2:43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2"/>
    </row>
    <row r="41" spans="2:43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2"/>
    </row>
    <row r="42" spans="2:43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2"/>
    </row>
    <row r="43" spans="2:43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2"/>
    </row>
    <row r="44" spans="2:43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2"/>
    </row>
    <row r="45" spans="2:43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2"/>
    </row>
    <row r="46" spans="2:43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2"/>
    </row>
    <row r="47" spans="2:43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2"/>
    </row>
    <row r="48" spans="2:43" s="1" customFormat="1" ht="14.4" x14ac:dyDescent="0.3">
      <c r="B48" s="30"/>
      <c r="C48" s="31"/>
      <c r="D48" s="45" t="s">
        <v>50</v>
      </c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7"/>
      <c r="AA48" s="31"/>
      <c r="AB48" s="31"/>
      <c r="AC48" s="45" t="s">
        <v>51</v>
      </c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7"/>
      <c r="AP48" s="31"/>
      <c r="AQ48" s="32"/>
    </row>
    <row r="49" spans="2:43" x14ac:dyDescent="0.3">
      <c r="B49" s="20"/>
      <c r="C49" s="21"/>
      <c r="D49" s="48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49"/>
      <c r="AA49" s="21"/>
      <c r="AB49" s="21"/>
      <c r="AC49" s="48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49"/>
      <c r="AP49" s="21"/>
      <c r="AQ49" s="22"/>
    </row>
    <row r="50" spans="2:43" x14ac:dyDescent="0.3">
      <c r="B50" s="20"/>
      <c r="C50" s="21"/>
      <c r="D50" s="48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49"/>
      <c r="AA50" s="21"/>
      <c r="AB50" s="21"/>
      <c r="AC50" s="48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49"/>
      <c r="AP50" s="21"/>
      <c r="AQ50" s="22"/>
    </row>
    <row r="51" spans="2:43" x14ac:dyDescent="0.3">
      <c r="B51" s="20"/>
      <c r="C51" s="21"/>
      <c r="D51" s="48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49"/>
      <c r="AA51" s="21"/>
      <c r="AB51" s="21"/>
      <c r="AC51" s="48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49"/>
      <c r="AP51" s="21"/>
      <c r="AQ51" s="22"/>
    </row>
    <row r="52" spans="2:43" x14ac:dyDescent="0.3">
      <c r="B52" s="20"/>
      <c r="C52" s="21"/>
      <c r="D52" s="48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49"/>
      <c r="AA52" s="21"/>
      <c r="AB52" s="21"/>
      <c r="AC52" s="48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49"/>
      <c r="AP52" s="21"/>
      <c r="AQ52" s="22"/>
    </row>
    <row r="53" spans="2:43" x14ac:dyDescent="0.3">
      <c r="B53" s="20"/>
      <c r="C53" s="21"/>
      <c r="D53" s="48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49"/>
      <c r="AA53" s="21"/>
      <c r="AB53" s="21"/>
      <c r="AC53" s="48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49"/>
      <c r="AP53" s="21"/>
      <c r="AQ53" s="22"/>
    </row>
    <row r="54" spans="2:43" x14ac:dyDescent="0.3">
      <c r="B54" s="20"/>
      <c r="C54" s="21"/>
      <c r="D54" s="48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49"/>
      <c r="AA54" s="21"/>
      <c r="AB54" s="21"/>
      <c r="AC54" s="48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49"/>
      <c r="AP54" s="21"/>
      <c r="AQ54" s="22"/>
    </row>
    <row r="55" spans="2:43" x14ac:dyDescent="0.3">
      <c r="B55" s="20"/>
      <c r="C55" s="21"/>
      <c r="D55" s="48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49"/>
      <c r="AA55" s="21"/>
      <c r="AB55" s="21"/>
      <c r="AC55" s="48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49"/>
      <c r="AP55" s="21"/>
      <c r="AQ55" s="22"/>
    </row>
    <row r="56" spans="2:43" x14ac:dyDescent="0.3">
      <c r="B56" s="20"/>
      <c r="C56" s="21"/>
      <c r="D56" s="48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49"/>
      <c r="AA56" s="21"/>
      <c r="AB56" s="21"/>
      <c r="AC56" s="48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49"/>
      <c r="AP56" s="21"/>
      <c r="AQ56" s="22"/>
    </row>
    <row r="57" spans="2:43" s="1" customFormat="1" ht="14.4" x14ac:dyDescent="0.3">
      <c r="B57" s="30"/>
      <c r="C57" s="31"/>
      <c r="D57" s="50" t="s">
        <v>52</v>
      </c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2" t="s">
        <v>53</v>
      </c>
      <c r="S57" s="51"/>
      <c r="T57" s="51"/>
      <c r="U57" s="51"/>
      <c r="V57" s="51"/>
      <c r="W57" s="51"/>
      <c r="X57" s="51"/>
      <c r="Y57" s="51"/>
      <c r="Z57" s="53"/>
      <c r="AA57" s="31"/>
      <c r="AB57" s="31"/>
      <c r="AC57" s="50" t="s">
        <v>52</v>
      </c>
      <c r="AD57" s="51"/>
      <c r="AE57" s="51"/>
      <c r="AF57" s="51"/>
      <c r="AG57" s="51"/>
      <c r="AH57" s="51"/>
      <c r="AI57" s="51"/>
      <c r="AJ57" s="51"/>
      <c r="AK57" s="51"/>
      <c r="AL57" s="51"/>
      <c r="AM57" s="52" t="s">
        <v>53</v>
      </c>
      <c r="AN57" s="51"/>
      <c r="AO57" s="53"/>
      <c r="AP57" s="31"/>
      <c r="AQ57" s="32"/>
    </row>
    <row r="58" spans="2:43" x14ac:dyDescent="0.3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2"/>
    </row>
    <row r="59" spans="2:43" s="1" customFormat="1" ht="14.4" x14ac:dyDescent="0.3">
      <c r="B59" s="30"/>
      <c r="C59" s="31"/>
      <c r="D59" s="45" t="s">
        <v>54</v>
      </c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7"/>
      <c r="AA59" s="31"/>
      <c r="AB59" s="31"/>
      <c r="AC59" s="45" t="s">
        <v>55</v>
      </c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7"/>
      <c r="AP59" s="31"/>
      <c r="AQ59" s="32"/>
    </row>
    <row r="60" spans="2:43" x14ac:dyDescent="0.3">
      <c r="B60" s="20"/>
      <c r="C60" s="21"/>
      <c r="D60" s="48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49"/>
      <c r="AA60" s="21"/>
      <c r="AB60" s="21"/>
      <c r="AC60" s="48"/>
      <c r="AD60" s="21"/>
      <c r="AE60" s="21"/>
      <c r="AF60" s="21"/>
      <c r="AG60" s="21"/>
      <c r="AH60" s="21"/>
      <c r="AI60" s="21"/>
      <c r="AJ60" s="21"/>
      <c r="AK60" s="21"/>
      <c r="AL60" s="21"/>
      <c r="AM60" s="21"/>
      <c r="AN60" s="21"/>
      <c r="AO60" s="49"/>
      <c r="AP60" s="21"/>
      <c r="AQ60" s="22"/>
    </row>
    <row r="61" spans="2:43" x14ac:dyDescent="0.3">
      <c r="B61" s="20"/>
      <c r="C61" s="21"/>
      <c r="D61" s="48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49"/>
      <c r="AA61" s="21"/>
      <c r="AB61" s="21"/>
      <c r="AC61" s="48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49"/>
      <c r="AP61" s="21"/>
      <c r="AQ61" s="22"/>
    </row>
    <row r="62" spans="2:43" x14ac:dyDescent="0.3">
      <c r="B62" s="20"/>
      <c r="C62" s="21"/>
      <c r="D62" s="48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49"/>
      <c r="AA62" s="21"/>
      <c r="AB62" s="21"/>
      <c r="AC62" s="48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49"/>
      <c r="AP62" s="21"/>
      <c r="AQ62" s="22"/>
    </row>
    <row r="63" spans="2:43" x14ac:dyDescent="0.3">
      <c r="B63" s="20"/>
      <c r="C63" s="21"/>
      <c r="D63" s="48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49"/>
      <c r="AA63" s="21"/>
      <c r="AB63" s="21"/>
      <c r="AC63" s="48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49"/>
      <c r="AP63" s="21"/>
      <c r="AQ63" s="22"/>
    </row>
    <row r="64" spans="2:43" x14ac:dyDescent="0.3">
      <c r="B64" s="20"/>
      <c r="C64" s="21"/>
      <c r="D64" s="48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49"/>
      <c r="AA64" s="21"/>
      <c r="AB64" s="21"/>
      <c r="AC64" s="48"/>
      <c r="AD64" s="21"/>
      <c r="AE64" s="21"/>
      <c r="AF64" s="21"/>
      <c r="AG64" s="21"/>
      <c r="AH64" s="21"/>
      <c r="AI64" s="21"/>
      <c r="AJ64" s="21"/>
      <c r="AK64" s="21"/>
      <c r="AL64" s="21"/>
      <c r="AM64" s="21"/>
      <c r="AN64" s="21"/>
      <c r="AO64" s="49"/>
      <c r="AP64" s="21"/>
      <c r="AQ64" s="22"/>
    </row>
    <row r="65" spans="2:43" x14ac:dyDescent="0.3">
      <c r="B65" s="20"/>
      <c r="C65" s="21"/>
      <c r="D65" s="48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49"/>
      <c r="AA65" s="21"/>
      <c r="AB65" s="21"/>
      <c r="AC65" s="48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49"/>
      <c r="AP65" s="21"/>
      <c r="AQ65" s="22"/>
    </row>
    <row r="66" spans="2:43" x14ac:dyDescent="0.3">
      <c r="B66" s="20"/>
      <c r="C66" s="21"/>
      <c r="D66" s="48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49"/>
      <c r="AA66" s="21"/>
      <c r="AB66" s="21"/>
      <c r="AC66" s="48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49"/>
      <c r="AP66" s="21"/>
      <c r="AQ66" s="22"/>
    </row>
    <row r="67" spans="2:43" x14ac:dyDescent="0.3">
      <c r="B67" s="20"/>
      <c r="C67" s="21"/>
      <c r="D67" s="48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49"/>
      <c r="AA67" s="21"/>
      <c r="AB67" s="21"/>
      <c r="AC67" s="48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49"/>
      <c r="AP67" s="21"/>
      <c r="AQ67" s="22"/>
    </row>
    <row r="68" spans="2:43" s="1" customFormat="1" ht="14.4" x14ac:dyDescent="0.3">
      <c r="B68" s="30"/>
      <c r="C68" s="31"/>
      <c r="D68" s="50" t="s">
        <v>52</v>
      </c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2" t="s">
        <v>53</v>
      </c>
      <c r="S68" s="51"/>
      <c r="T68" s="51"/>
      <c r="U68" s="51"/>
      <c r="V68" s="51"/>
      <c r="W68" s="51"/>
      <c r="X68" s="51"/>
      <c r="Y68" s="51"/>
      <c r="Z68" s="53"/>
      <c r="AA68" s="31"/>
      <c r="AB68" s="31"/>
      <c r="AC68" s="50" t="s">
        <v>52</v>
      </c>
      <c r="AD68" s="51"/>
      <c r="AE68" s="51"/>
      <c r="AF68" s="51"/>
      <c r="AG68" s="51"/>
      <c r="AH68" s="51"/>
      <c r="AI68" s="51"/>
      <c r="AJ68" s="51"/>
      <c r="AK68" s="51"/>
      <c r="AL68" s="51"/>
      <c r="AM68" s="52" t="s">
        <v>53</v>
      </c>
      <c r="AN68" s="51"/>
      <c r="AO68" s="53"/>
      <c r="AP68" s="31"/>
      <c r="AQ68" s="32"/>
    </row>
    <row r="69" spans="2:43" s="1" customFormat="1" ht="6.9" customHeight="1" x14ac:dyDescent="0.3">
      <c r="B69" s="30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2"/>
    </row>
    <row r="70" spans="2:43" s="1" customFormat="1" ht="6.9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5"/>
      <c r="Z70" s="55"/>
      <c r="AA70" s="55"/>
      <c r="AB70" s="55"/>
      <c r="AC70" s="55"/>
      <c r="AD70" s="55"/>
      <c r="AE70" s="55"/>
      <c r="AF70" s="55"/>
      <c r="AG70" s="55"/>
      <c r="AH70" s="55"/>
      <c r="AI70" s="55"/>
      <c r="AJ70" s="55"/>
      <c r="AK70" s="55"/>
      <c r="AL70" s="55"/>
      <c r="AM70" s="55"/>
      <c r="AN70" s="55"/>
      <c r="AO70" s="55"/>
      <c r="AP70" s="55"/>
      <c r="AQ70" s="56"/>
    </row>
    <row r="74" spans="2:43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9"/>
    </row>
    <row r="75" spans="2:43" s="1" customFormat="1" ht="36.9" customHeight="1" x14ac:dyDescent="0.3">
      <c r="B75" s="30"/>
      <c r="C75" s="179" t="s">
        <v>56</v>
      </c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188"/>
      <c r="S75" s="188"/>
      <c r="T75" s="188"/>
      <c r="U75" s="188"/>
      <c r="V75" s="188"/>
      <c r="W75" s="188"/>
      <c r="X75" s="188"/>
      <c r="Y75" s="188"/>
      <c r="Z75" s="188"/>
      <c r="AA75" s="188"/>
      <c r="AB75" s="188"/>
      <c r="AC75" s="188"/>
      <c r="AD75" s="188"/>
      <c r="AE75" s="188"/>
      <c r="AF75" s="188"/>
      <c r="AG75" s="188"/>
      <c r="AH75" s="188"/>
      <c r="AI75" s="188"/>
      <c r="AJ75" s="188"/>
      <c r="AK75" s="188"/>
      <c r="AL75" s="188"/>
      <c r="AM75" s="188"/>
      <c r="AN75" s="188"/>
      <c r="AO75" s="188"/>
      <c r="AP75" s="188"/>
      <c r="AQ75" s="32"/>
    </row>
    <row r="76" spans="2:43" s="3" customFormat="1" ht="14.4" customHeight="1" x14ac:dyDescent="0.3">
      <c r="B76" s="60"/>
      <c r="C76" s="27" t="s">
        <v>13</v>
      </c>
      <c r="D76" s="61"/>
      <c r="E76" s="61"/>
      <c r="F76" s="61"/>
      <c r="G76" s="61"/>
      <c r="H76" s="61"/>
      <c r="I76" s="61"/>
      <c r="J76" s="61"/>
      <c r="K76" s="61"/>
      <c r="L76" s="61" t="str">
        <f>K5</f>
        <v>307</v>
      </c>
      <c r="M76" s="61"/>
      <c r="N76" s="61"/>
      <c r="O76" s="61"/>
      <c r="P76" s="61"/>
      <c r="Q76" s="61"/>
      <c r="R76" s="61"/>
      <c r="S76" s="61"/>
      <c r="T76" s="61"/>
      <c r="U76" s="61"/>
      <c r="V76" s="61"/>
      <c r="W76" s="61"/>
      <c r="X76" s="61"/>
      <c r="Y76" s="61"/>
      <c r="Z76" s="61"/>
      <c r="AA76" s="61"/>
      <c r="AB76" s="61"/>
      <c r="AC76" s="61"/>
      <c r="AD76" s="61"/>
      <c r="AE76" s="61"/>
      <c r="AF76" s="61"/>
      <c r="AG76" s="61"/>
      <c r="AH76" s="61"/>
      <c r="AI76" s="61"/>
      <c r="AJ76" s="61"/>
      <c r="AK76" s="61"/>
      <c r="AL76" s="61"/>
      <c r="AM76" s="61"/>
      <c r="AN76" s="61"/>
      <c r="AO76" s="61"/>
      <c r="AP76" s="61"/>
      <c r="AQ76" s="62"/>
    </row>
    <row r="77" spans="2:43" s="4" customFormat="1" ht="36.9" customHeight="1" x14ac:dyDescent="0.3">
      <c r="B77" s="63"/>
      <c r="C77" s="64" t="s">
        <v>15</v>
      </c>
      <c r="D77" s="65"/>
      <c r="E77" s="65"/>
      <c r="F77" s="65"/>
      <c r="G77" s="65"/>
      <c r="H77" s="65"/>
      <c r="I77" s="65"/>
      <c r="J77" s="65"/>
      <c r="K77" s="65"/>
      <c r="L77" s="189" t="str">
        <f>K6</f>
        <v>Zázemí pro VPP v Ostravě - Porubě</v>
      </c>
      <c r="M77" s="190"/>
      <c r="N77" s="190"/>
      <c r="O77" s="190"/>
      <c r="P77" s="190"/>
      <c r="Q77" s="190"/>
      <c r="R77" s="190"/>
      <c r="S77" s="190"/>
      <c r="T77" s="190"/>
      <c r="U77" s="190"/>
      <c r="V77" s="190"/>
      <c r="W77" s="190"/>
      <c r="X77" s="190"/>
      <c r="Y77" s="190"/>
      <c r="Z77" s="190"/>
      <c r="AA77" s="190"/>
      <c r="AB77" s="190"/>
      <c r="AC77" s="190"/>
      <c r="AD77" s="190"/>
      <c r="AE77" s="190"/>
      <c r="AF77" s="190"/>
      <c r="AG77" s="190"/>
      <c r="AH77" s="190"/>
      <c r="AI77" s="190"/>
      <c r="AJ77" s="190"/>
      <c r="AK77" s="190"/>
      <c r="AL77" s="190"/>
      <c r="AM77" s="190"/>
      <c r="AN77" s="190"/>
      <c r="AO77" s="190"/>
      <c r="AP77" s="65"/>
      <c r="AQ77" s="66"/>
    </row>
    <row r="78" spans="2:43" s="1" customFormat="1" ht="6.9" customHeight="1" x14ac:dyDescent="0.3">
      <c r="B78" s="30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31"/>
      <c r="Q78" s="31"/>
      <c r="R78" s="31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2"/>
    </row>
    <row r="79" spans="2:43" s="1" customFormat="1" ht="13.2" x14ac:dyDescent="0.3">
      <c r="B79" s="30"/>
      <c r="C79" s="27" t="s">
        <v>21</v>
      </c>
      <c r="D79" s="31"/>
      <c r="E79" s="31"/>
      <c r="F79" s="31"/>
      <c r="G79" s="31"/>
      <c r="H79" s="31"/>
      <c r="I79" s="31"/>
      <c r="J79" s="31"/>
      <c r="K79" s="31"/>
      <c r="L79" s="67" t="str">
        <f>IF(K8="","",K8)</f>
        <v>Ostrava - Poruba</v>
      </c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31"/>
      <c r="AC79" s="31"/>
      <c r="AD79" s="31"/>
      <c r="AE79" s="31"/>
      <c r="AF79" s="31"/>
      <c r="AG79" s="31"/>
      <c r="AH79" s="31"/>
      <c r="AI79" s="27" t="s">
        <v>23</v>
      </c>
      <c r="AJ79" s="31"/>
      <c r="AK79" s="31"/>
      <c r="AL79" s="31"/>
      <c r="AM79" s="68" t="str">
        <f>IF(AN8= "","",AN8)</f>
        <v>16. 2. 2018</v>
      </c>
      <c r="AN79" s="31"/>
      <c r="AO79" s="31"/>
      <c r="AP79" s="31"/>
      <c r="AQ79" s="32"/>
    </row>
    <row r="80" spans="2:43" s="1" customFormat="1" ht="6.9" customHeight="1" x14ac:dyDescent="0.3"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31"/>
      <c r="M80" s="31"/>
      <c r="N80" s="31"/>
      <c r="O80" s="31"/>
      <c r="P80" s="31"/>
      <c r="Q80" s="31"/>
      <c r="R80" s="31"/>
      <c r="S80" s="31"/>
      <c r="T80" s="31"/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2"/>
    </row>
    <row r="81" spans="1:76" s="1" customFormat="1" ht="13.2" x14ac:dyDescent="0.3">
      <c r="B81" s="30"/>
      <c r="C81" s="27" t="s">
        <v>27</v>
      </c>
      <c r="D81" s="31"/>
      <c r="E81" s="31"/>
      <c r="F81" s="31"/>
      <c r="G81" s="31"/>
      <c r="H81" s="31"/>
      <c r="I81" s="31"/>
      <c r="J81" s="31"/>
      <c r="K81" s="31"/>
      <c r="L81" s="61" t="str">
        <f>IF(E11= "","",E11)</f>
        <v xml:space="preserve"> </v>
      </c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  <c r="AF81" s="31"/>
      <c r="AG81" s="31"/>
      <c r="AH81" s="31"/>
      <c r="AI81" s="27" t="s">
        <v>32</v>
      </c>
      <c r="AJ81" s="31"/>
      <c r="AK81" s="31"/>
      <c r="AL81" s="31"/>
      <c r="AM81" s="191" t="str">
        <f>IF(E17="","",E17)</f>
        <v>Ing.Petr Kudlík</v>
      </c>
      <c r="AN81" s="188"/>
      <c r="AO81" s="188"/>
      <c r="AP81" s="188"/>
      <c r="AQ81" s="32"/>
      <c r="AS81" s="196" t="s">
        <v>57</v>
      </c>
      <c r="AT81" s="197"/>
      <c r="AU81" s="46"/>
      <c r="AV81" s="46"/>
      <c r="AW81" s="46"/>
      <c r="AX81" s="46"/>
      <c r="AY81" s="46"/>
      <c r="AZ81" s="46"/>
      <c r="BA81" s="46"/>
      <c r="BB81" s="46"/>
      <c r="BC81" s="46"/>
      <c r="BD81" s="47"/>
    </row>
    <row r="82" spans="1:76" s="1" customFormat="1" ht="13.2" x14ac:dyDescent="0.3">
      <c r="B82" s="30"/>
      <c r="C82" s="27" t="s">
        <v>31</v>
      </c>
      <c r="D82" s="31"/>
      <c r="E82" s="31"/>
      <c r="F82" s="31"/>
      <c r="G82" s="31"/>
      <c r="H82" s="31"/>
      <c r="I82" s="31"/>
      <c r="J82" s="31"/>
      <c r="K82" s="31"/>
      <c r="L82" s="61" t="str">
        <f>IF(E14="","",E14)</f>
        <v xml:space="preserve"> </v>
      </c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27" t="s">
        <v>35</v>
      </c>
      <c r="AJ82" s="31"/>
      <c r="AK82" s="31"/>
      <c r="AL82" s="31"/>
      <c r="AM82" s="191" t="str">
        <f>IF(E20="","",E20)</f>
        <v>Lenka Jugová</v>
      </c>
      <c r="AN82" s="188"/>
      <c r="AO82" s="188"/>
      <c r="AP82" s="188"/>
      <c r="AQ82" s="32"/>
      <c r="AS82" s="198"/>
      <c r="AT82" s="188"/>
      <c r="AU82" s="31"/>
      <c r="AV82" s="31"/>
      <c r="AW82" s="31"/>
      <c r="AX82" s="31"/>
      <c r="AY82" s="31"/>
      <c r="AZ82" s="31"/>
      <c r="BA82" s="31"/>
      <c r="BB82" s="31"/>
      <c r="BC82" s="31"/>
      <c r="BD82" s="69"/>
    </row>
    <row r="83" spans="1:76" s="1" customFormat="1" ht="10.95" customHeight="1" x14ac:dyDescent="0.3"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2"/>
      <c r="AS83" s="198"/>
      <c r="AT83" s="188"/>
      <c r="AU83" s="31"/>
      <c r="AV83" s="31"/>
      <c r="AW83" s="31"/>
      <c r="AX83" s="31"/>
      <c r="AY83" s="31"/>
      <c r="AZ83" s="31"/>
      <c r="BA83" s="31"/>
      <c r="BB83" s="31"/>
      <c r="BC83" s="31"/>
      <c r="BD83" s="69"/>
    </row>
    <row r="84" spans="1:76" s="1" customFormat="1" ht="29.25" customHeight="1" x14ac:dyDescent="0.3">
      <c r="B84" s="30"/>
      <c r="C84" s="199" t="s">
        <v>58</v>
      </c>
      <c r="D84" s="200"/>
      <c r="E84" s="200"/>
      <c r="F84" s="200"/>
      <c r="G84" s="200"/>
      <c r="H84" s="70"/>
      <c r="I84" s="201" t="s">
        <v>59</v>
      </c>
      <c r="J84" s="200"/>
      <c r="K84" s="200"/>
      <c r="L84" s="200"/>
      <c r="M84" s="200"/>
      <c r="N84" s="200"/>
      <c r="O84" s="200"/>
      <c r="P84" s="200"/>
      <c r="Q84" s="200"/>
      <c r="R84" s="200"/>
      <c r="S84" s="200"/>
      <c r="T84" s="200"/>
      <c r="U84" s="200"/>
      <c r="V84" s="200"/>
      <c r="W84" s="200"/>
      <c r="X84" s="200"/>
      <c r="Y84" s="200"/>
      <c r="Z84" s="200"/>
      <c r="AA84" s="200"/>
      <c r="AB84" s="200"/>
      <c r="AC84" s="200"/>
      <c r="AD84" s="200"/>
      <c r="AE84" s="200"/>
      <c r="AF84" s="200"/>
      <c r="AG84" s="201" t="s">
        <v>60</v>
      </c>
      <c r="AH84" s="200"/>
      <c r="AI84" s="200"/>
      <c r="AJ84" s="200"/>
      <c r="AK84" s="200"/>
      <c r="AL84" s="200"/>
      <c r="AM84" s="200"/>
      <c r="AN84" s="201" t="s">
        <v>61</v>
      </c>
      <c r="AO84" s="200"/>
      <c r="AP84" s="202"/>
      <c r="AQ84" s="32"/>
      <c r="AS84" s="71" t="s">
        <v>62</v>
      </c>
      <c r="AT84" s="72" t="s">
        <v>63</v>
      </c>
      <c r="AU84" s="72" t="s">
        <v>64</v>
      </c>
      <c r="AV84" s="72" t="s">
        <v>65</v>
      </c>
      <c r="AW84" s="72" t="s">
        <v>66</v>
      </c>
      <c r="AX84" s="72" t="s">
        <v>67</v>
      </c>
      <c r="AY84" s="72" t="s">
        <v>68</v>
      </c>
      <c r="AZ84" s="72" t="s">
        <v>69</v>
      </c>
      <c r="BA84" s="72" t="s">
        <v>70</v>
      </c>
      <c r="BB84" s="72" t="s">
        <v>71</v>
      </c>
      <c r="BC84" s="72" t="s">
        <v>72</v>
      </c>
      <c r="BD84" s="73" t="s">
        <v>73</v>
      </c>
    </row>
    <row r="85" spans="1:76" s="1" customFormat="1" ht="10.95" customHeight="1" x14ac:dyDescent="0.3">
      <c r="B85" s="30"/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  <c r="O85" s="31"/>
      <c r="P85" s="31"/>
      <c r="Q85" s="31"/>
      <c r="R85" s="31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2"/>
      <c r="AS85" s="74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7"/>
    </row>
    <row r="86" spans="1:76" s="4" customFormat="1" ht="32.4" customHeight="1" x14ac:dyDescent="0.3">
      <c r="B86" s="63"/>
      <c r="C86" s="75" t="s">
        <v>38</v>
      </c>
      <c r="D86" s="76"/>
      <c r="E86" s="76"/>
      <c r="F86" s="76"/>
      <c r="G86" s="76"/>
      <c r="H86" s="76"/>
      <c r="I86" s="76"/>
      <c r="J86" s="76"/>
      <c r="K86" s="76"/>
      <c r="L86" s="76"/>
      <c r="M86" s="76"/>
      <c r="N86" s="76"/>
      <c r="O86" s="76"/>
      <c r="P86" s="76"/>
      <c r="Q86" s="76"/>
      <c r="R86" s="76"/>
      <c r="S86" s="76"/>
      <c r="T86" s="76"/>
      <c r="U86" s="76"/>
      <c r="V86" s="76"/>
      <c r="W86" s="76"/>
      <c r="X86" s="76"/>
      <c r="Y86" s="76"/>
      <c r="Z86" s="76"/>
      <c r="AA86" s="76"/>
      <c r="AB86" s="76"/>
      <c r="AC86" s="76"/>
      <c r="AD86" s="76"/>
      <c r="AE86" s="76"/>
      <c r="AF86" s="76"/>
      <c r="AG86" s="194">
        <f>ROUND(AG87,2)</f>
        <v>0</v>
      </c>
      <c r="AH86" s="194"/>
      <c r="AI86" s="194"/>
      <c r="AJ86" s="194"/>
      <c r="AK86" s="194"/>
      <c r="AL86" s="194"/>
      <c r="AM86" s="194"/>
      <c r="AN86" s="195">
        <f>SUM(AG86,AT86)</f>
        <v>0</v>
      </c>
      <c r="AO86" s="195"/>
      <c r="AP86" s="195"/>
      <c r="AQ86" s="66"/>
      <c r="AS86" s="77" t="e">
        <f>ROUND(AS87,2)</f>
        <v>#REF!</v>
      </c>
      <c r="AT86" s="78">
        <f>ROUND(SUM(AV86:AW86),2)</f>
        <v>0</v>
      </c>
      <c r="AU86" s="79">
        <f>ROUND(AU87,5)</f>
        <v>1580.5152499999999</v>
      </c>
      <c r="AV86" s="78">
        <f>ROUND(AZ86*L30,2)</f>
        <v>0</v>
      </c>
      <c r="AW86" s="78">
        <f>ROUND(BA86*L31,2)</f>
        <v>0</v>
      </c>
      <c r="AX86" s="78" t="e">
        <f>ROUND(BB86*L30,2)</f>
        <v>#REF!</v>
      </c>
      <c r="AY86" s="78" t="e">
        <f>ROUND(BC86*L31,2)</f>
        <v>#REF!</v>
      </c>
      <c r="AZ86" s="78">
        <f>ROUND(AZ87,2)</f>
        <v>0</v>
      </c>
      <c r="BA86" s="78">
        <f>ROUND(BA87,2)</f>
        <v>0</v>
      </c>
      <c r="BB86" s="78" t="e">
        <f>ROUND(BB87,2)</f>
        <v>#REF!</v>
      </c>
      <c r="BC86" s="78" t="e">
        <f>ROUND(BC87,2)</f>
        <v>#REF!</v>
      </c>
      <c r="BD86" s="80" t="e">
        <f>ROUND(BD87,2)</f>
        <v>#REF!</v>
      </c>
      <c r="BS86" s="81" t="s">
        <v>74</v>
      </c>
      <c r="BT86" s="81" t="s">
        <v>75</v>
      </c>
      <c r="BU86" s="82" t="s">
        <v>76</v>
      </c>
      <c r="BV86" s="81" t="s">
        <v>77</v>
      </c>
      <c r="BW86" s="81" t="s">
        <v>78</v>
      </c>
      <c r="BX86" s="81" t="s">
        <v>79</v>
      </c>
    </row>
    <row r="87" spans="1:76" s="5" customFormat="1" ht="22.5" customHeight="1" x14ac:dyDescent="0.3">
      <c r="A87" s="168" t="s">
        <v>434</v>
      </c>
      <c r="B87" s="83"/>
      <c r="C87" s="84"/>
      <c r="D87" s="192" t="s">
        <v>80</v>
      </c>
      <c r="E87" s="193"/>
      <c r="F87" s="193"/>
      <c r="G87" s="193"/>
      <c r="H87" s="193"/>
      <c r="I87" s="85"/>
      <c r="J87" s="192" t="s">
        <v>81</v>
      </c>
      <c r="K87" s="193"/>
      <c r="L87" s="193"/>
      <c r="M87" s="193"/>
      <c r="N87" s="193"/>
      <c r="O87" s="193"/>
      <c r="P87" s="193"/>
      <c r="Q87" s="193"/>
      <c r="R87" s="193"/>
      <c r="S87" s="193"/>
      <c r="T87" s="193"/>
      <c r="U87" s="193"/>
      <c r="V87" s="193"/>
      <c r="W87" s="193"/>
      <c r="X87" s="193"/>
      <c r="Y87" s="193"/>
      <c r="Z87" s="193"/>
      <c r="AA87" s="193"/>
      <c r="AB87" s="193"/>
      <c r="AC87" s="193"/>
      <c r="AD87" s="193"/>
      <c r="AE87" s="193"/>
      <c r="AF87" s="193"/>
      <c r="AG87" s="205">
        <f>'5 - IO 02.3 - Kanalizace ...'!M29</f>
        <v>0</v>
      </c>
      <c r="AH87" s="193"/>
      <c r="AI87" s="193"/>
      <c r="AJ87" s="193"/>
      <c r="AK87" s="193"/>
      <c r="AL87" s="193"/>
      <c r="AM87" s="193"/>
      <c r="AN87" s="205">
        <f>SUM(AG87,AT87)</f>
        <v>0</v>
      </c>
      <c r="AO87" s="193"/>
      <c r="AP87" s="193"/>
      <c r="AQ87" s="86"/>
      <c r="AS87" s="87" t="e">
        <f>'5 - IO 02.3 - Kanalizace ...'!#REF!</f>
        <v>#REF!</v>
      </c>
      <c r="AT87" s="88">
        <f>ROUND(SUM(AV87:AW87),2)</f>
        <v>0</v>
      </c>
      <c r="AU87" s="89">
        <f>'5 - IO 02.3 - Kanalizace ...'!W116</f>
        <v>1580.5152480000004</v>
      </c>
      <c r="AV87" s="88">
        <f>'5 - IO 02.3 - Kanalizace ...'!M31</f>
        <v>0</v>
      </c>
      <c r="AW87" s="88">
        <f>'5 - IO 02.3 - Kanalizace ...'!M32</f>
        <v>0</v>
      </c>
      <c r="AX87" s="88">
        <f>'5 - IO 02.3 - Kanalizace ...'!M33</f>
        <v>0</v>
      </c>
      <c r="AY87" s="88">
        <f>'5 - IO 02.3 - Kanalizace ...'!M34</f>
        <v>0</v>
      </c>
      <c r="AZ87" s="88">
        <f>'5 - IO 02.3 - Kanalizace ...'!H31</f>
        <v>0</v>
      </c>
      <c r="BA87" s="88">
        <f>'5 - IO 02.3 - Kanalizace ...'!H32</f>
        <v>0</v>
      </c>
      <c r="BB87" s="88" t="e">
        <f>'5 - IO 02.3 - Kanalizace ...'!H33</f>
        <v>#REF!</v>
      </c>
      <c r="BC87" s="88" t="e">
        <f>'5 - IO 02.3 - Kanalizace ...'!H34</f>
        <v>#REF!</v>
      </c>
      <c r="BD87" s="90" t="e">
        <f>'5 - IO 02.3 - Kanalizace ...'!H35</f>
        <v>#REF!</v>
      </c>
      <c r="BT87" s="91" t="s">
        <v>20</v>
      </c>
      <c r="BV87" s="91" t="s">
        <v>77</v>
      </c>
      <c r="BW87" s="91" t="s">
        <v>82</v>
      </c>
      <c r="BX87" s="91" t="s">
        <v>78</v>
      </c>
    </row>
    <row r="88" spans="1:76" x14ac:dyDescent="0.3">
      <c r="B88" s="20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21"/>
      <c r="AM88" s="21"/>
      <c r="AN88" s="21"/>
      <c r="AO88" s="21"/>
      <c r="AP88" s="21"/>
      <c r="AQ88" s="22"/>
    </row>
    <row r="89" spans="1:76" s="1" customFormat="1" ht="30" customHeight="1" x14ac:dyDescent="0.3">
      <c r="B89" s="30"/>
      <c r="C89" s="92" t="s">
        <v>439</v>
      </c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203">
        <f>AG86</f>
        <v>0</v>
      </c>
      <c r="AH89" s="203"/>
      <c r="AI89" s="203"/>
      <c r="AJ89" s="203"/>
      <c r="AK89" s="203"/>
      <c r="AL89" s="203"/>
      <c r="AM89" s="203"/>
      <c r="AN89" s="203">
        <f>AN86</f>
        <v>0</v>
      </c>
      <c r="AO89" s="203"/>
      <c r="AP89" s="203"/>
      <c r="AQ89" s="32"/>
    </row>
    <row r="90" spans="1:76" s="1" customFormat="1" ht="6.9" customHeight="1" x14ac:dyDescent="0.3">
      <c r="B90" s="54"/>
      <c r="C90" s="55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  <c r="AF90" s="55"/>
      <c r="AG90" s="55"/>
      <c r="AH90" s="55"/>
      <c r="AI90" s="55"/>
      <c r="AJ90" s="55"/>
      <c r="AK90" s="55"/>
      <c r="AL90" s="55"/>
      <c r="AM90" s="55"/>
      <c r="AN90" s="55"/>
      <c r="AO90" s="55"/>
      <c r="AP90" s="55"/>
      <c r="AQ90" s="56"/>
    </row>
  </sheetData>
  <mergeCells count="42">
    <mergeCell ref="AG89:AM89"/>
    <mergeCell ref="AN89:AP89"/>
    <mergeCell ref="AR2:BE2"/>
    <mergeCell ref="AN87:AP87"/>
    <mergeCell ref="AG87:AM87"/>
    <mergeCell ref="AK26:AO26"/>
    <mergeCell ref="AK28:AO28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X36:AB36"/>
    <mergeCell ref="AK36:AO36"/>
    <mergeCell ref="C75:AP75"/>
    <mergeCell ref="L77:AO77"/>
    <mergeCell ref="AM81:AP81"/>
    <mergeCell ref="L33:O33"/>
    <mergeCell ref="W33:AE33"/>
    <mergeCell ref="AK33:AO33"/>
    <mergeCell ref="L34:O34"/>
    <mergeCell ref="W34:AE34"/>
    <mergeCell ref="AK34:AO34"/>
    <mergeCell ref="L31:O31"/>
    <mergeCell ref="W31:AE31"/>
    <mergeCell ref="AK31:AO31"/>
    <mergeCell ref="L32:O32"/>
    <mergeCell ref="W32:AE32"/>
    <mergeCell ref="AK32:AO32"/>
    <mergeCell ref="L30:O30"/>
    <mergeCell ref="W30:AE30"/>
    <mergeCell ref="AK30:AO30"/>
    <mergeCell ref="C2:AP2"/>
    <mergeCell ref="C4:AP4"/>
    <mergeCell ref="K5:AO5"/>
    <mergeCell ref="K6:AO6"/>
    <mergeCell ref="E23:AN23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5 - IO 02.3 - Kanalizace ...'!C2" tooltip="5 - IO 02.3 - Kanalizace 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96"/>
  <sheetViews>
    <sheetView showGridLines="0" workbookViewId="0">
      <pane ySplit="1" topLeftCell="A275" activePane="bottomLeft" state="frozen"/>
      <selection pane="bottomLeft" activeCell="AC294" sqref="AC294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73"/>
      <c r="B1" s="170"/>
      <c r="C1" s="170"/>
      <c r="D1" s="171" t="s">
        <v>1</v>
      </c>
      <c r="E1" s="170"/>
      <c r="F1" s="172" t="s">
        <v>435</v>
      </c>
      <c r="G1" s="172"/>
      <c r="H1" s="238" t="s">
        <v>436</v>
      </c>
      <c r="I1" s="238"/>
      <c r="J1" s="238"/>
      <c r="K1" s="238"/>
      <c r="L1" s="172" t="s">
        <v>437</v>
      </c>
      <c r="M1" s="170"/>
      <c r="N1" s="170"/>
      <c r="O1" s="171" t="s">
        <v>83</v>
      </c>
      <c r="P1" s="170"/>
      <c r="Q1" s="170"/>
      <c r="R1" s="170"/>
      <c r="S1" s="172" t="s">
        <v>438</v>
      </c>
      <c r="T1" s="172"/>
      <c r="U1" s="173"/>
      <c r="V1" s="173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" customHeight="1" x14ac:dyDescent="0.3">
      <c r="C2" s="177" t="s">
        <v>5</v>
      </c>
      <c r="D2" s="178"/>
      <c r="E2" s="178"/>
      <c r="F2" s="178"/>
      <c r="G2" s="178"/>
      <c r="H2" s="178"/>
      <c r="I2" s="178"/>
      <c r="J2" s="178"/>
      <c r="K2" s="178"/>
      <c r="L2" s="178"/>
      <c r="M2" s="178"/>
      <c r="N2" s="178"/>
      <c r="O2" s="178"/>
      <c r="P2" s="178"/>
      <c r="Q2" s="178"/>
      <c r="S2" s="204" t="s">
        <v>6</v>
      </c>
      <c r="T2" s="178"/>
      <c r="U2" s="178"/>
      <c r="V2" s="178"/>
      <c r="W2" s="178"/>
      <c r="X2" s="178"/>
      <c r="Y2" s="178"/>
      <c r="Z2" s="178"/>
      <c r="AA2" s="178"/>
      <c r="AB2" s="178"/>
      <c r="AC2" s="178"/>
      <c r="AT2" s="16" t="s">
        <v>82</v>
      </c>
    </row>
    <row r="3" spans="1:66" ht="6.9" customHeight="1" x14ac:dyDescent="0.3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9"/>
      <c r="AT3" s="16" t="s">
        <v>84</v>
      </c>
    </row>
    <row r="4" spans="1:66" ht="36.9" customHeight="1" x14ac:dyDescent="0.3">
      <c r="B4" s="20"/>
      <c r="C4" s="179" t="s">
        <v>85</v>
      </c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  <c r="P4" s="180"/>
      <c r="Q4" s="180"/>
      <c r="R4" s="22"/>
      <c r="T4" s="23" t="s">
        <v>11</v>
      </c>
      <c r="AT4" s="16" t="s">
        <v>4</v>
      </c>
    </row>
    <row r="5" spans="1:66" ht="6.9" customHeight="1" x14ac:dyDescent="0.3">
      <c r="B5" s="20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21"/>
      <c r="Q5" s="21"/>
      <c r="R5" s="22"/>
    </row>
    <row r="6" spans="1:66" ht="25.35" customHeight="1" x14ac:dyDescent="0.3">
      <c r="B6" s="20"/>
      <c r="C6" s="21"/>
      <c r="D6" s="27" t="s">
        <v>15</v>
      </c>
      <c r="E6" s="21"/>
      <c r="F6" s="209" t="str">
        <f>'Rekapitulace stavby'!K6</f>
        <v>Zázemí pro VPP v Ostravě - Porubě</v>
      </c>
      <c r="G6" s="180"/>
      <c r="H6" s="180"/>
      <c r="I6" s="180"/>
      <c r="J6" s="180"/>
      <c r="K6" s="180"/>
      <c r="L6" s="180"/>
      <c r="M6" s="180"/>
      <c r="N6" s="180"/>
      <c r="O6" s="180"/>
      <c r="P6" s="180"/>
      <c r="Q6" s="21"/>
      <c r="R6" s="22"/>
    </row>
    <row r="7" spans="1:66" s="1" customFormat="1" ht="32.85" customHeight="1" x14ac:dyDescent="0.3">
      <c r="B7" s="30"/>
      <c r="C7" s="31"/>
      <c r="D7" s="26" t="s">
        <v>86</v>
      </c>
      <c r="E7" s="31"/>
      <c r="F7" s="182" t="s">
        <v>87</v>
      </c>
      <c r="G7" s="188"/>
      <c r="H7" s="188"/>
      <c r="I7" s="188"/>
      <c r="J7" s="188"/>
      <c r="K7" s="188"/>
      <c r="L7" s="188"/>
      <c r="M7" s="188"/>
      <c r="N7" s="188"/>
      <c r="O7" s="188"/>
      <c r="P7" s="188"/>
      <c r="Q7" s="31"/>
      <c r="R7" s="32"/>
    </row>
    <row r="8" spans="1:66" s="1" customFormat="1" ht="14.4" customHeight="1" x14ac:dyDescent="0.3">
      <c r="B8" s="30"/>
      <c r="C8" s="31"/>
      <c r="D8" s="27" t="s">
        <v>18</v>
      </c>
      <c r="E8" s="31"/>
      <c r="F8" s="25" t="s">
        <v>3</v>
      </c>
      <c r="G8" s="31"/>
      <c r="H8" s="31"/>
      <c r="I8" s="31"/>
      <c r="J8" s="31"/>
      <c r="K8" s="31"/>
      <c r="L8" s="31"/>
      <c r="M8" s="27" t="s">
        <v>19</v>
      </c>
      <c r="N8" s="31"/>
      <c r="O8" s="25" t="s">
        <v>3</v>
      </c>
      <c r="P8" s="31"/>
      <c r="Q8" s="31"/>
      <c r="R8" s="32"/>
    </row>
    <row r="9" spans="1:66" s="1" customFormat="1" ht="14.4" customHeight="1" x14ac:dyDescent="0.3">
      <c r="B9" s="30"/>
      <c r="C9" s="31"/>
      <c r="D9" s="27" t="s">
        <v>21</v>
      </c>
      <c r="E9" s="31"/>
      <c r="F9" s="25" t="s">
        <v>22</v>
      </c>
      <c r="G9" s="31"/>
      <c r="H9" s="31"/>
      <c r="I9" s="31"/>
      <c r="J9" s="31"/>
      <c r="K9" s="31"/>
      <c r="L9" s="31"/>
      <c r="M9" s="27" t="s">
        <v>23</v>
      </c>
      <c r="N9" s="31"/>
      <c r="O9" s="210" t="str">
        <f>'Rekapitulace stavby'!AN8</f>
        <v>16. 2. 2018</v>
      </c>
      <c r="P9" s="188"/>
      <c r="Q9" s="31"/>
      <c r="R9" s="32"/>
    </row>
    <row r="10" spans="1:66" s="1" customFormat="1" ht="10.95" customHeight="1" x14ac:dyDescent="0.3">
      <c r="B10" s="30"/>
      <c r="C10" s="31"/>
      <c r="D10" s="31"/>
      <c r="E10" s="31"/>
      <c r="F10" s="31"/>
      <c r="G10" s="31"/>
      <c r="H10" s="31"/>
      <c r="I10" s="31"/>
      <c r="J10" s="31"/>
      <c r="K10" s="31"/>
      <c r="L10" s="31"/>
      <c r="M10" s="31"/>
      <c r="N10" s="31"/>
      <c r="O10" s="31"/>
      <c r="P10" s="31"/>
      <c r="Q10" s="31"/>
      <c r="R10" s="32"/>
    </row>
    <row r="11" spans="1:66" s="1" customFormat="1" ht="14.4" customHeight="1" x14ac:dyDescent="0.3">
      <c r="B11" s="30"/>
      <c r="C11" s="31"/>
      <c r="D11" s="27" t="s">
        <v>27</v>
      </c>
      <c r="E11" s="31"/>
      <c r="F11" s="31"/>
      <c r="G11" s="31"/>
      <c r="H11" s="31"/>
      <c r="I11" s="31"/>
      <c r="J11" s="31"/>
      <c r="K11" s="31"/>
      <c r="L11" s="31"/>
      <c r="M11" s="27" t="s">
        <v>28</v>
      </c>
      <c r="N11" s="31"/>
      <c r="O11" s="181" t="str">
        <f>IF('Rekapitulace stavby'!AN10="","",'Rekapitulace stavby'!AN10)</f>
        <v/>
      </c>
      <c r="P11" s="188"/>
      <c r="Q11" s="31"/>
      <c r="R11" s="32"/>
    </row>
    <row r="12" spans="1:66" s="1" customFormat="1" ht="18" customHeight="1" x14ac:dyDescent="0.3">
      <c r="B12" s="30"/>
      <c r="C12" s="31"/>
      <c r="D12" s="31"/>
      <c r="E12" s="25" t="str">
        <f>IF('Rekapitulace stavby'!E11="","",'Rekapitulace stavby'!E11)</f>
        <v xml:space="preserve"> </v>
      </c>
      <c r="F12" s="31"/>
      <c r="G12" s="31"/>
      <c r="H12" s="31"/>
      <c r="I12" s="31"/>
      <c r="J12" s="31"/>
      <c r="K12" s="31"/>
      <c r="L12" s="31"/>
      <c r="M12" s="27" t="s">
        <v>30</v>
      </c>
      <c r="N12" s="31"/>
      <c r="O12" s="181" t="str">
        <f>IF('Rekapitulace stavby'!AN11="","",'Rekapitulace stavby'!AN11)</f>
        <v/>
      </c>
      <c r="P12" s="188"/>
      <c r="Q12" s="31"/>
      <c r="R12" s="32"/>
    </row>
    <row r="13" spans="1:66" s="1" customFormat="1" ht="6.9" customHeight="1" x14ac:dyDescent="0.3">
      <c r="B13" s="30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2"/>
    </row>
    <row r="14" spans="1:66" s="1" customFormat="1" ht="14.4" customHeight="1" x14ac:dyDescent="0.3">
      <c r="B14" s="30"/>
      <c r="C14" s="31"/>
      <c r="D14" s="27" t="s">
        <v>31</v>
      </c>
      <c r="E14" s="31"/>
      <c r="F14" s="31"/>
      <c r="G14" s="31"/>
      <c r="H14" s="31"/>
      <c r="I14" s="31"/>
      <c r="J14" s="31"/>
      <c r="K14" s="31"/>
      <c r="L14" s="31"/>
      <c r="M14" s="27" t="s">
        <v>28</v>
      </c>
      <c r="N14" s="31"/>
      <c r="O14" s="181" t="str">
        <f>IF('Rekapitulace stavby'!AN13="","",'Rekapitulace stavby'!AN13)</f>
        <v/>
      </c>
      <c r="P14" s="188"/>
      <c r="Q14" s="31"/>
      <c r="R14" s="32"/>
    </row>
    <row r="15" spans="1:66" s="1" customFormat="1" ht="18" customHeight="1" x14ac:dyDescent="0.3">
      <c r="B15" s="30"/>
      <c r="C15" s="31"/>
      <c r="D15" s="31"/>
      <c r="E15" s="25" t="str">
        <f>IF('Rekapitulace stavby'!E14="","",'Rekapitulace stavby'!E14)</f>
        <v xml:space="preserve"> </v>
      </c>
      <c r="F15" s="31"/>
      <c r="G15" s="31"/>
      <c r="H15" s="31"/>
      <c r="I15" s="31"/>
      <c r="J15" s="31"/>
      <c r="K15" s="31"/>
      <c r="L15" s="31"/>
      <c r="M15" s="27" t="s">
        <v>30</v>
      </c>
      <c r="N15" s="31"/>
      <c r="O15" s="181" t="str">
        <f>IF('Rekapitulace stavby'!AN14="","",'Rekapitulace stavby'!AN14)</f>
        <v/>
      </c>
      <c r="P15" s="188"/>
      <c r="Q15" s="31"/>
      <c r="R15" s="32"/>
    </row>
    <row r="16" spans="1:66" s="1" customFormat="1" ht="6.9" customHeight="1" x14ac:dyDescent="0.3">
      <c r="B16" s="30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2"/>
    </row>
    <row r="17" spans="2:18" s="1" customFormat="1" ht="14.4" customHeight="1" x14ac:dyDescent="0.3">
      <c r="B17" s="30"/>
      <c r="C17" s="31"/>
      <c r="D17" s="27" t="s">
        <v>32</v>
      </c>
      <c r="E17" s="31"/>
      <c r="F17" s="31"/>
      <c r="G17" s="31"/>
      <c r="H17" s="31"/>
      <c r="I17" s="31"/>
      <c r="J17" s="31"/>
      <c r="K17" s="31"/>
      <c r="L17" s="31"/>
      <c r="M17" s="27" t="s">
        <v>28</v>
      </c>
      <c r="N17" s="31"/>
      <c r="O17" s="181" t="s">
        <v>3</v>
      </c>
      <c r="P17" s="188"/>
      <c r="Q17" s="31"/>
      <c r="R17" s="32"/>
    </row>
    <row r="18" spans="2:18" s="1" customFormat="1" ht="18" customHeight="1" x14ac:dyDescent="0.3">
      <c r="B18" s="30"/>
      <c r="C18" s="31"/>
      <c r="D18" s="31"/>
      <c r="E18" s="25" t="s">
        <v>33</v>
      </c>
      <c r="F18" s="31"/>
      <c r="G18" s="31"/>
      <c r="H18" s="31"/>
      <c r="I18" s="31"/>
      <c r="J18" s="31"/>
      <c r="K18" s="31"/>
      <c r="L18" s="31"/>
      <c r="M18" s="27" t="s">
        <v>30</v>
      </c>
      <c r="N18" s="31"/>
      <c r="O18" s="181" t="s">
        <v>3</v>
      </c>
      <c r="P18" s="188"/>
      <c r="Q18" s="31"/>
      <c r="R18" s="32"/>
    </row>
    <row r="19" spans="2:18" s="1" customFormat="1" ht="6.9" customHeight="1" x14ac:dyDescent="0.3">
      <c r="B19" s="30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2"/>
    </row>
    <row r="20" spans="2:18" s="1" customFormat="1" ht="14.4" customHeight="1" x14ac:dyDescent="0.3">
      <c r="B20" s="30"/>
      <c r="C20" s="31"/>
      <c r="D20" s="27" t="s">
        <v>35</v>
      </c>
      <c r="E20" s="31"/>
      <c r="F20" s="31"/>
      <c r="G20" s="31"/>
      <c r="H20" s="31"/>
      <c r="I20" s="31"/>
      <c r="J20" s="31"/>
      <c r="K20" s="31"/>
      <c r="L20" s="31"/>
      <c r="M20" s="27" t="s">
        <v>28</v>
      </c>
      <c r="N20" s="31"/>
      <c r="O20" s="181" t="s">
        <v>3</v>
      </c>
      <c r="P20" s="188"/>
      <c r="Q20" s="31"/>
      <c r="R20" s="32"/>
    </row>
    <row r="21" spans="2:18" s="1" customFormat="1" ht="18" customHeight="1" x14ac:dyDescent="0.3">
      <c r="B21" s="30"/>
      <c r="C21" s="31"/>
      <c r="D21" s="31"/>
      <c r="E21" s="25" t="s">
        <v>36</v>
      </c>
      <c r="F21" s="31"/>
      <c r="G21" s="31"/>
      <c r="H21" s="31"/>
      <c r="I21" s="31"/>
      <c r="J21" s="31"/>
      <c r="K21" s="31"/>
      <c r="L21" s="31"/>
      <c r="M21" s="27" t="s">
        <v>30</v>
      </c>
      <c r="N21" s="31"/>
      <c r="O21" s="181" t="s">
        <v>3</v>
      </c>
      <c r="P21" s="188"/>
      <c r="Q21" s="31"/>
      <c r="R21" s="32"/>
    </row>
    <row r="22" spans="2:18" s="1" customFormat="1" ht="6.9" customHeight="1" x14ac:dyDescent="0.3">
      <c r="B22" s="30"/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2"/>
    </row>
    <row r="23" spans="2:18" s="1" customFormat="1" ht="14.4" customHeight="1" x14ac:dyDescent="0.3">
      <c r="B23" s="30"/>
      <c r="C23" s="31"/>
      <c r="D23" s="27" t="s">
        <v>37</v>
      </c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2"/>
    </row>
    <row r="24" spans="2:18" s="1" customFormat="1" ht="22.5" customHeight="1" x14ac:dyDescent="0.3">
      <c r="B24" s="30"/>
      <c r="C24" s="31"/>
      <c r="D24" s="31"/>
      <c r="E24" s="183" t="s">
        <v>3</v>
      </c>
      <c r="F24" s="188"/>
      <c r="G24" s="188"/>
      <c r="H24" s="188"/>
      <c r="I24" s="188"/>
      <c r="J24" s="188"/>
      <c r="K24" s="188"/>
      <c r="L24" s="188"/>
      <c r="M24" s="31"/>
      <c r="N24" s="31"/>
      <c r="O24" s="31"/>
      <c r="P24" s="31"/>
      <c r="Q24" s="31"/>
      <c r="R24" s="32"/>
    </row>
    <row r="25" spans="2:18" s="1" customFormat="1" ht="6.9" customHeight="1" x14ac:dyDescent="0.3">
      <c r="B25" s="30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2"/>
    </row>
    <row r="26" spans="2:18" s="1" customFormat="1" ht="6.9" customHeight="1" x14ac:dyDescent="0.3">
      <c r="B26" s="30"/>
      <c r="C26" s="31"/>
      <c r="D26" s="46"/>
      <c r="E26" s="46"/>
      <c r="F26" s="46"/>
      <c r="G26" s="46"/>
      <c r="H26" s="46"/>
      <c r="I26" s="46"/>
      <c r="J26" s="46"/>
      <c r="K26" s="46"/>
      <c r="L26" s="46"/>
      <c r="M26" s="46"/>
      <c r="N26" s="46"/>
      <c r="O26" s="46"/>
      <c r="P26" s="46"/>
      <c r="Q26" s="31"/>
      <c r="R26" s="32"/>
    </row>
    <row r="27" spans="2:18" s="1" customFormat="1" ht="14.4" customHeight="1" x14ac:dyDescent="0.3">
      <c r="B27" s="30"/>
      <c r="C27" s="31"/>
      <c r="D27" s="94" t="s">
        <v>88</v>
      </c>
      <c r="E27" s="31"/>
      <c r="F27" s="31"/>
      <c r="G27" s="31"/>
      <c r="H27" s="31"/>
      <c r="I27" s="31"/>
      <c r="J27" s="31"/>
      <c r="K27" s="31"/>
      <c r="L27" s="31"/>
      <c r="M27" s="206">
        <f>N87</f>
        <v>0</v>
      </c>
      <c r="N27" s="188"/>
      <c r="O27" s="188"/>
      <c r="P27" s="188"/>
      <c r="Q27" s="31"/>
      <c r="R27" s="32"/>
    </row>
    <row r="28" spans="2:18" s="1" customFormat="1" ht="6.9" customHeight="1" x14ac:dyDescent="0.3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2"/>
    </row>
    <row r="29" spans="2:18" s="1" customFormat="1" ht="25.35" customHeight="1" x14ac:dyDescent="0.3">
      <c r="B29" s="30"/>
      <c r="C29" s="31"/>
      <c r="D29" s="95" t="s">
        <v>39</v>
      </c>
      <c r="E29" s="31"/>
      <c r="F29" s="31"/>
      <c r="G29" s="31"/>
      <c r="H29" s="31"/>
      <c r="I29" s="31"/>
      <c r="J29" s="31"/>
      <c r="K29" s="31"/>
      <c r="L29" s="31"/>
      <c r="M29" s="211">
        <f>M27</f>
        <v>0</v>
      </c>
      <c r="N29" s="188"/>
      <c r="O29" s="188"/>
      <c r="P29" s="188"/>
      <c r="Q29" s="31"/>
      <c r="R29" s="32"/>
    </row>
    <row r="30" spans="2:18" s="1" customFormat="1" ht="6.9" customHeight="1" x14ac:dyDescent="0.3">
      <c r="B30" s="30"/>
      <c r="C30" s="31"/>
      <c r="D30" s="46"/>
      <c r="E30" s="46"/>
      <c r="F30" s="46"/>
      <c r="G30" s="46"/>
      <c r="H30" s="46"/>
      <c r="I30" s="46"/>
      <c r="J30" s="46"/>
      <c r="K30" s="46"/>
      <c r="L30" s="46"/>
      <c r="M30" s="46"/>
      <c r="N30" s="46"/>
      <c r="O30" s="46"/>
      <c r="P30" s="46"/>
      <c r="Q30" s="31"/>
      <c r="R30" s="32"/>
    </row>
    <row r="31" spans="2:18" s="1" customFormat="1" ht="14.4" customHeight="1" x14ac:dyDescent="0.3">
      <c r="B31" s="30"/>
      <c r="C31" s="31"/>
      <c r="D31" s="37" t="s">
        <v>40</v>
      </c>
      <c r="E31" s="37" t="s">
        <v>41</v>
      </c>
      <c r="F31" s="38">
        <v>0.21</v>
      </c>
      <c r="G31" s="96" t="s">
        <v>42</v>
      </c>
      <c r="H31" s="212">
        <f>M29</f>
        <v>0</v>
      </c>
      <c r="I31" s="188"/>
      <c r="J31" s="188"/>
      <c r="K31" s="31"/>
      <c r="L31" s="31"/>
      <c r="M31" s="212">
        <f>H31*0.21</f>
        <v>0</v>
      </c>
      <c r="N31" s="188"/>
      <c r="O31" s="188"/>
      <c r="P31" s="188"/>
      <c r="Q31" s="31"/>
      <c r="R31" s="32"/>
    </row>
    <row r="32" spans="2:18" s="1" customFormat="1" ht="14.4" customHeight="1" x14ac:dyDescent="0.3">
      <c r="B32" s="30"/>
      <c r="C32" s="31"/>
      <c r="D32" s="31"/>
      <c r="E32" s="37" t="s">
        <v>43</v>
      </c>
      <c r="F32" s="38">
        <v>0.15</v>
      </c>
      <c r="G32" s="96" t="s">
        <v>42</v>
      </c>
      <c r="H32" s="212"/>
      <c r="I32" s="188"/>
      <c r="J32" s="188"/>
      <c r="K32" s="31"/>
      <c r="L32" s="31"/>
      <c r="M32" s="212"/>
      <c r="N32" s="188"/>
      <c r="O32" s="188"/>
      <c r="P32" s="188"/>
      <c r="Q32" s="31"/>
      <c r="R32" s="32"/>
    </row>
    <row r="33" spans="2:18" s="1" customFormat="1" ht="14.4" hidden="1" customHeight="1" x14ac:dyDescent="0.3">
      <c r="B33" s="30"/>
      <c r="C33" s="31"/>
      <c r="D33" s="31"/>
      <c r="E33" s="37" t="s">
        <v>44</v>
      </c>
      <c r="F33" s="38">
        <v>0.21</v>
      </c>
      <c r="G33" s="96" t="s">
        <v>42</v>
      </c>
      <c r="H33" s="212" t="e">
        <f>ROUND((SUM(#REF!)+SUM(BG116:BG295)), 2)</f>
        <v>#REF!</v>
      </c>
      <c r="I33" s="188"/>
      <c r="J33" s="188"/>
      <c r="K33" s="31"/>
      <c r="L33" s="31"/>
      <c r="M33" s="212">
        <v>0</v>
      </c>
      <c r="N33" s="188"/>
      <c r="O33" s="188"/>
      <c r="P33" s="188"/>
      <c r="Q33" s="31"/>
      <c r="R33" s="32"/>
    </row>
    <row r="34" spans="2:18" s="1" customFormat="1" ht="14.4" hidden="1" customHeight="1" x14ac:dyDescent="0.3">
      <c r="B34" s="30"/>
      <c r="C34" s="31"/>
      <c r="D34" s="31"/>
      <c r="E34" s="37" t="s">
        <v>45</v>
      </c>
      <c r="F34" s="38">
        <v>0.15</v>
      </c>
      <c r="G34" s="96" t="s">
        <v>42</v>
      </c>
      <c r="H34" s="212" t="e">
        <f>ROUND((SUM(#REF!)+SUM(BH116:BH295)), 2)</f>
        <v>#REF!</v>
      </c>
      <c r="I34" s="188"/>
      <c r="J34" s="188"/>
      <c r="K34" s="31"/>
      <c r="L34" s="31"/>
      <c r="M34" s="212">
        <v>0</v>
      </c>
      <c r="N34" s="188"/>
      <c r="O34" s="188"/>
      <c r="P34" s="188"/>
      <c r="Q34" s="31"/>
      <c r="R34" s="32"/>
    </row>
    <row r="35" spans="2:18" s="1" customFormat="1" ht="14.4" hidden="1" customHeight="1" x14ac:dyDescent="0.3">
      <c r="B35" s="30"/>
      <c r="C35" s="31"/>
      <c r="D35" s="31"/>
      <c r="E35" s="37" t="s">
        <v>46</v>
      </c>
      <c r="F35" s="38">
        <v>0</v>
      </c>
      <c r="G35" s="96" t="s">
        <v>42</v>
      </c>
      <c r="H35" s="212" t="e">
        <f>ROUND((SUM(#REF!)+SUM(BI116:BI295)), 2)</f>
        <v>#REF!</v>
      </c>
      <c r="I35" s="188"/>
      <c r="J35" s="188"/>
      <c r="K35" s="31"/>
      <c r="L35" s="31"/>
      <c r="M35" s="212">
        <v>0</v>
      </c>
      <c r="N35" s="188"/>
      <c r="O35" s="188"/>
      <c r="P35" s="188"/>
      <c r="Q35" s="31"/>
      <c r="R35" s="32"/>
    </row>
    <row r="36" spans="2:18" s="1" customFormat="1" ht="6.9" customHeight="1" x14ac:dyDescent="0.3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2"/>
    </row>
    <row r="37" spans="2:18" s="1" customFormat="1" ht="25.35" customHeight="1" x14ac:dyDescent="0.3">
      <c r="B37" s="30"/>
      <c r="C37" s="93"/>
      <c r="D37" s="97" t="s">
        <v>47</v>
      </c>
      <c r="E37" s="70"/>
      <c r="F37" s="70"/>
      <c r="G37" s="98" t="s">
        <v>48</v>
      </c>
      <c r="H37" s="99" t="s">
        <v>49</v>
      </c>
      <c r="I37" s="70"/>
      <c r="J37" s="70"/>
      <c r="K37" s="70"/>
      <c r="L37" s="213">
        <f>SUM(M29:M35)</f>
        <v>0</v>
      </c>
      <c r="M37" s="200"/>
      <c r="N37" s="200"/>
      <c r="O37" s="200"/>
      <c r="P37" s="202"/>
      <c r="Q37" s="93"/>
      <c r="R37" s="32"/>
    </row>
    <row r="38" spans="2:18" s="1" customFormat="1" ht="14.4" customHeight="1" x14ac:dyDescent="0.3">
      <c r="B38" s="30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</row>
    <row r="39" spans="2:18" s="1" customFormat="1" ht="14.4" customHeight="1" x14ac:dyDescent="0.3">
      <c r="B39" s="30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</row>
    <row r="40" spans="2:18" x14ac:dyDescent="0.3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2"/>
    </row>
    <row r="41" spans="2:18" x14ac:dyDescent="0.3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2"/>
    </row>
    <row r="42" spans="2:18" x14ac:dyDescent="0.3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2"/>
    </row>
    <row r="43" spans="2:18" x14ac:dyDescent="0.3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2"/>
    </row>
    <row r="44" spans="2:18" x14ac:dyDescent="0.3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2"/>
    </row>
    <row r="45" spans="2:18" x14ac:dyDescent="0.3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2"/>
    </row>
    <row r="46" spans="2:18" x14ac:dyDescent="0.3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2"/>
    </row>
    <row r="47" spans="2:18" x14ac:dyDescent="0.3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2"/>
    </row>
    <row r="48" spans="2:18" x14ac:dyDescent="0.3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2"/>
    </row>
    <row r="49" spans="2:18" s="1" customFormat="1" ht="14.4" x14ac:dyDescent="0.3">
      <c r="B49" s="30"/>
      <c r="C49" s="31"/>
      <c r="D49" s="45" t="s">
        <v>50</v>
      </c>
      <c r="E49" s="46"/>
      <c r="F49" s="46"/>
      <c r="G49" s="46"/>
      <c r="H49" s="47"/>
      <c r="I49" s="31"/>
      <c r="J49" s="45" t="s">
        <v>51</v>
      </c>
      <c r="K49" s="46"/>
      <c r="L49" s="46"/>
      <c r="M49" s="46"/>
      <c r="N49" s="46"/>
      <c r="O49" s="46"/>
      <c r="P49" s="47"/>
      <c r="Q49" s="31"/>
      <c r="R49" s="32"/>
    </row>
    <row r="50" spans="2:18" x14ac:dyDescent="0.3">
      <c r="B50" s="20"/>
      <c r="C50" s="21"/>
      <c r="D50" s="48"/>
      <c r="E50" s="21"/>
      <c r="F50" s="21"/>
      <c r="G50" s="21"/>
      <c r="H50" s="49"/>
      <c r="I50" s="21"/>
      <c r="J50" s="48"/>
      <c r="K50" s="21"/>
      <c r="L50" s="21"/>
      <c r="M50" s="21"/>
      <c r="N50" s="21"/>
      <c r="O50" s="21"/>
      <c r="P50" s="49"/>
      <c r="Q50" s="21"/>
      <c r="R50" s="22"/>
    </row>
    <row r="51" spans="2:18" x14ac:dyDescent="0.3">
      <c r="B51" s="20"/>
      <c r="C51" s="21"/>
      <c r="D51" s="48"/>
      <c r="E51" s="21"/>
      <c r="F51" s="21"/>
      <c r="G51" s="21"/>
      <c r="H51" s="49"/>
      <c r="I51" s="21"/>
      <c r="J51" s="48"/>
      <c r="K51" s="21"/>
      <c r="L51" s="21"/>
      <c r="M51" s="21"/>
      <c r="N51" s="21"/>
      <c r="O51" s="21"/>
      <c r="P51" s="49"/>
      <c r="Q51" s="21"/>
      <c r="R51" s="22"/>
    </row>
    <row r="52" spans="2:18" x14ac:dyDescent="0.3">
      <c r="B52" s="20"/>
      <c r="C52" s="21"/>
      <c r="D52" s="48"/>
      <c r="E52" s="21"/>
      <c r="F52" s="21"/>
      <c r="G52" s="21"/>
      <c r="H52" s="49"/>
      <c r="I52" s="21"/>
      <c r="J52" s="48"/>
      <c r="K52" s="21"/>
      <c r="L52" s="21"/>
      <c r="M52" s="21"/>
      <c r="N52" s="21"/>
      <c r="O52" s="21"/>
      <c r="P52" s="49"/>
      <c r="Q52" s="21"/>
      <c r="R52" s="22"/>
    </row>
    <row r="53" spans="2:18" x14ac:dyDescent="0.3">
      <c r="B53" s="20"/>
      <c r="C53" s="21"/>
      <c r="D53" s="48"/>
      <c r="E53" s="21"/>
      <c r="F53" s="21"/>
      <c r="G53" s="21"/>
      <c r="H53" s="49"/>
      <c r="I53" s="21"/>
      <c r="J53" s="48"/>
      <c r="K53" s="21"/>
      <c r="L53" s="21"/>
      <c r="M53" s="21"/>
      <c r="N53" s="21"/>
      <c r="O53" s="21"/>
      <c r="P53" s="49"/>
      <c r="Q53" s="21"/>
      <c r="R53" s="22"/>
    </row>
    <row r="54" spans="2:18" x14ac:dyDescent="0.3">
      <c r="B54" s="20"/>
      <c r="C54" s="21"/>
      <c r="D54" s="48"/>
      <c r="E54" s="21"/>
      <c r="F54" s="21"/>
      <c r="G54" s="21"/>
      <c r="H54" s="49"/>
      <c r="I54" s="21"/>
      <c r="J54" s="48"/>
      <c r="K54" s="21"/>
      <c r="L54" s="21"/>
      <c r="M54" s="21"/>
      <c r="N54" s="21"/>
      <c r="O54" s="21"/>
      <c r="P54" s="49"/>
      <c r="Q54" s="21"/>
      <c r="R54" s="22"/>
    </row>
    <row r="55" spans="2:18" x14ac:dyDescent="0.3">
      <c r="B55" s="20"/>
      <c r="C55" s="21"/>
      <c r="D55" s="48"/>
      <c r="E55" s="21"/>
      <c r="F55" s="21"/>
      <c r="G55" s="21"/>
      <c r="H55" s="49"/>
      <c r="I55" s="21"/>
      <c r="J55" s="48"/>
      <c r="K55" s="21"/>
      <c r="L55" s="21"/>
      <c r="M55" s="21"/>
      <c r="N55" s="21"/>
      <c r="O55" s="21"/>
      <c r="P55" s="49"/>
      <c r="Q55" s="21"/>
      <c r="R55" s="22"/>
    </row>
    <row r="56" spans="2:18" x14ac:dyDescent="0.3">
      <c r="B56" s="20"/>
      <c r="C56" s="21"/>
      <c r="D56" s="48"/>
      <c r="E56" s="21"/>
      <c r="F56" s="21"/>
      <c r="G56" s="21"/>
      <c r="H56" s="49"/>
      <c r="I56" s="21"/>
      <c r="J56" s="48"/>
      <c r="K56" s="21"/>
      <c r="L56" s="21"/>
      <c r="M56" s="21"/>
      <c r="N56" s="21"/>
      <c r="O56" s="21"/>
      <c r="P56" s="49"/>
      <c r="Q56" s="21"/>
      <c r="R56" s="22"/>
    </row>
    <row r="57" spans="2:18" x14ac:dyDescent="0.3">
      <c r="B57" s="20"/>
      <c r="C57" s="21"/>
      <c r="D57" s="48"/>
      <c r="E57" s="21"/>
      <c r="F57" s="21"/>
      <c r="G57" s="21"/>
      <c r="H57" s="49"/>
      <c r="I57" s="21"/>
      <c r="J57" s="48"/>
      <c r="K57" s="21"/>
      <c r="L57" s="21"/>
      <c r="M57" s="21"/>
      <c r="N57" s="21"/>
      <c r="O57" s="21"/>
      <c r="P57" s="49"/>
      <c r="Q57" s="21"/>
      <c r="R57" s="22"/>
    </row>
    <row r="58" spans="2:18" s="1" customFormat="1" ht="14.4" x14ac:dyDescent="0.3">
      <c r="B58" s="30"/>
      <c r="C58" s="31"/>
      <c r="D58" s="50" t="s">
        <v>52</v>
      </c>
      <c r="E58" s="51"/>
      <c r="F58" s="51"/>
      <c r="G58" s="52" t="s">
        <v>53</v>
      </c>
      <c r="H58" s="53"/>
      <c r="I58" s="31"/>
      <c r="J58" s="50" t="s">
        <v>52</v>
      </c>
      <c r="K58" s="51"/>
      <c r="L58" s="51"/>
      <c r="M58" s="51"/>
      <c r="N58" s="52" t="s">
        <v>53</v>
      </c>
      <c r="O58" s="51"/>
      <c r="P58" s="53"/>
      <c r="Q58" s="31"/>
      <c r="R58" s="32"/>
    </row>
    <row r="59" spans="2:18" x14ac:dyDescent="0.3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2"/>
    </row>
    <row r="60" spans="2:18" s="1" customFormat="1" ht="14.4" x14ac:dyDescent="0.3">
      <c r="B60" s="30"/>
      <c r="C60" s="31"/>
      <c r="D60" s="45" t="s">
        <v>54</v>
      </c>
      <c r="E60" s="46"/>
      <c r="F60" s="46"/>
      <c r="G60" s="46"/>
      <c r="H60" s="47"/>
      <c r="I60" s="31"/>
      <c r="J60" s="45" t="s">
        <v>55</v>
      </c>
      <c r="K60" s="46"/>
      <c r="L60" s="46"/>
      <c r="M60" s="46"/>
      <c r="N60" s="46"/>
      <c r="O60" s="46"/>
      <c r="P60" s="47"/>
      <c r="Q60" s="31"/>
      <c r="R60" s="32"/>
    </row>
    <row r="61" spans="2:18" x14ac:dyDescent="0.3">
      <c r="B61" s="20"/>
      <c r="C61" s="21"/>
      <c r="D61" s="48"/>
      <c r="E61" s="21"/>
      <c r="F61" s="21"/>
      <c r="G61" s="21"/>
      <c r="H61" s="49"/>
      <c r="I61" s="21"/>
      <c r="J61" s="48"/>
      <c r="K61" s="21"/>
      <c r="L61" s="21"/>
      <c r="M61" s="21"/>
      <c r="N61" s="21"/>
      <c r="O61" s="21"/>
      <c r="P61" s="49"/>
      <c r="Q61" s="21"/>
      <c r="R61" s="22"/>
    </row>
    <row r="62" spans="2:18" x14ac:dyDescent="0.3">
      <c r="B62" s="20"/>
      <c r="C62" s="21"/>
      <c r="D62" s="48"/>
      <c r="E62" s="21"/>
      <c r="F62" s="21"/>
      <c r="G62" s="21"/>
      <c r="H62" s="49"/>
      <c r="I62" s="21"/>
      <c r="J62" s="48"/>
      <c r="K62" s="21"/>
      <c r="L62" s="21"/>
      <c r="M62" s="21"/>
      <c r="N62" s="21"/>
      <c r="O62" s="21"/>
      <c r="P62" s="49"/>
      <c r="Q62" s="21"/>
      <c r="R62" s="22"/>
    </row>
    <row r="63" spans="2:18" x14ac:dyDescent="0.3">
      <c r="B63" s="20"/>
      <c r="C63" s="21"/>
      <c r="D63" s="48"/>
      <c r="E63" s="21"/>
      <c r="F63" s="21"/>
      <c r="G63" s="21"/>
      <c r="H63" s="49"/>
      <c r="I63" s="21"/>
      <c r="J63" s="48"/>
      <c r="K63" s="21"/>
      <c r="L63" s="21"/>
      <c r="M63" s="21"/>
      <c r="N63" s="21"/>
      <c r="O63" s="21"/>
      <c r="P63" s="49"/>
      <c r="Q63" s="21"/>
      <c r="R63" s="22"/>
    </row>
    <row r="64" spans="2:18" x14ac:dyDescent="0.3">
      <c r="B64" s="20"/>
      <c r="C64" s="21"/>
      <c r="D64" s="48"/>
      <c r="E64" s="21"/>
      <c r="F64" s="21"/>
      <c r="G64" s="21"/>
      <c r="H64" s="49"/>
      <c r="I64" s="21"/>
      <c r="J64" s="48"/>
      <c r="K64" s="21"/>
      <c r="L64" s="21"/>
      <c r="M64" s="21"/>
      <c r="N64" s="21"/>
      <c r="O64" s="21"/>
      <c r="P64" s="49"/>
      <c r="Q64" s="21"/>
      <c r="R64" s="22"/>
    </row>
    <row r="65" spans="2:18" x14ac:dyDescent="0.3">
      <c r="B65" s="20"/>
      <c r="C65" s="21"/>
      <c r="D65" s="48"/>
      <c r="E65" s="21"/>
      <c r="F65" s="21"/>
      <c r="G65" s="21"/>
      <c r="H65" s="49"/>
      <c r="I65" s="21"/>
      <c r="J65" s="48"/>
      <c r="K65" s="21"/>
      <c r="L65" s="21"/>
      <c r="M65" s="21"/>
      <c r="N65" s="21"/>
      <c r="O65" s="21"/>
      <c r="P65" s="49"/>
      <c r="Q65" s="21"/>
      <c r="R65" s="22"/>
    </row>
    <row r="66" spans="2:18" x14ac:dyDescent="0.3">
      <c r="B66" s="20"/>
      <c r="C66" s="21"/>
      <c r="D66" s="48"/>
      <c r="E66" s="21"/>
      <c r="F66" s="21"/>
      <c r="G66" s="21"/>
      <c r="H66" s="49"/>
      <c r="I66" s="21"/>
      <c r="J66" s="48"/>
      <c r="K66" s="21"/>
      <c r="L66" s="21"/>
      <c r="M66" s="21"/>
      <c r="N66" s="21"/>
      <c r="O66" s="21"/>
      <c r="P66" s="49"/>
      <c r="Q66" s="21"/>
      <c r="R66" s="22"/>
    </row>
    <row r="67" spans="2:18" x14ac:dyDescent="0.3">
      <c r="B67" s="20"/>
      <c r="C67" s="21"/>
      <c r="D67" s="48"/>
      <c r="E67" s="21"/>
      <c r="F67" s="21"/>
      <c r="G67" s="21"/>
      <c r="H67" s="49"/>
      <c r="I67" s="21"/>
      <c r="J67" s="48"/>
      <c r="K67" s="21"/>
      <c r="L67" s="21"/>
      <c r="M67" s="21"/>
      <c r="N67" s="21"/>
      <c r="O67" s="21"/>
      <c r="P67" s="49"/>
      <c r="Q67" s="21"/>
      <c r="R67" s="22"/>
    </row>
    <row r="68" spans="2:18" x14ac:dyDescent="0.3">
      <c r="B68" s="20"/>
      <c r="C68" s="21"/>
      <c r="D68" s="48"/>
      <c r="E68" s="21"/>
      <c r="F68" s="21"/>
      <c r="G68" s="21"/>
      <c r="H68" s="49"/>
      <c r="I68" s="21"/>
      <c r="J68" s="48"/>
      <c r="K68" s="21"/>
      <c r="L68" s="21"/>
      <c r="M68" s="21"/>
      <c r="N68" s="21"/>
      <c r="O68" s="21"/>
      <c r="P68" s="49"/>
      <c r="Q68" s="21"/>
      <c r="R68" s="22"/>
    </row>
    <row r="69" spans="2:18" s="1" customFormat="1" ht="14.4" x14ac:dyDescent="0.3">
      <c r="B69" s="30"/>
      <c r="C69" s="31"/>
      <c r="D69" s="50" t="s">
        <v>52</v>
      </c>
      <c r="E69" s="51"/>
      <c r="F69" s="51"/>
      <c r="G69" s="52" t="s">
        <v>53</v>
      </c>
      <c r="H69" s="53"/>
      <c r="I69" s="31"/>
      <c r="J69" s="50" t="s">
        <v>52</v>
      </c>
      <c r="K69" s="51"/>
      <c r="L69" s="51"/>
      <c r="M69" s="51"/>
      <c r="N69" s="52" t="s">
        <v>53</v>
      </c>
      <c r="O69" s="51"/>
      <c r="P69" s="53"/>
      <c r="Q69" s="31"/>
      <c r="R69" s="32"/>
    </row>
    <row r="70" spans="2:18" s="1" customFormat="1" ht="14.4" customHeight="1" x14ac:dyDescent="0.3">
      <c r="B70" s="54"/>
      <c r="C70" s="55"/>
      <c r="D70" s="55"/>
      <c r="E70" s="55"/>
      <c r="F70" s="55"/>
      <c r="G70" s="55"/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6"/>
    </row>
    <row r="74" spans="2:18" s="1" customFormat="1" ht="6.9" customHeight="1" x14ac:dyDescent="0.3">
      <c r="B74" s="57"/>
      <c r="C74" s="58"/>
      <c r="D74" s="58"/>
      <c r="E74" s="58"/>
      <c r="F74" s="58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9"/>
    </row>
    <row r="75" spans="2:18" s="1" customFormat="1" ht="36.9" customHeight="1" x14ac:dyDescent="0.3">
      <c r="B75" s="30"/>
      <c r="C75" s="179" t="s">
        <v>89</v>
      </c>
      <c r="D75" s="188"/>
      <c r="E75" s="188"/>
      <c r="F75" s="188"/>
      <c r="G75" s="188"/>
      <c r="H75" s="188"/>
      <c r="I75" s="188"/>
      <c r="J75" s="188"/>
      <c r="K75" s="188"/>
      <c r="L75" s="188"/>
      <c r="M75" s="188"/>
      <c r="N75" s="188"/>
      <c r="O75" s="188"/>
      <c r="P75" s="188"/>
      <c r="Q75" s="188"/>
      <c r="R75" s="32"/>
    </row>
    <row r="76" spans="2:18" s="1" customFormat="1" ht="6.9" customHeight="1" x14ac:dyDescent="0.3"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2"/>
    </row>
    <row r="77" spans="2:18" s="1" customFormat="1" ht="30" customHeight="1" x14ac:dyDescent="0.3">
      <c r="B77" s="30"/>
      <c r="C77" s="27" t="s">
        <v>15</v>
      </c>
      <c r="D77" s="31"/>
      <c r="E77" s="31"/>
      <c r="F77" s="209" t="str">
        <f>F6</f>
        <v>Zázemí pro VPP v Ostravě - Porubě</v>
      </c>
      <c r="G77" s="188"/>
      <c r="H77" s="188"/>
      <c r="I77" s="188"/>
      <c r="J77" s="188"/>
      <c r="K77" s="188"/>
      <c r="L77" s="188"/>
      <c r="M77" s="188"/>
      <c r="N77" s="188"/>
      <c r="O77" s="188"/>
      <c r="P77" s="188"/>
      <c r="Q77" s="31"/>
      <c r="R77" s="32"/>
    </row>
    <row r="78" spans="2:18" s="1" customFormat="1" ht="36.9" customHeight="1" x14ac:dyDescent="0.3">
      <c r="B78" s="30"/>
      <c r="C78" s="64" t="s">
        <v>86</v>
      </c>
      <c r="D78" s="31"/>
      <c r="E78" s="31"/>
      <c r="F78" s="189" t="str">
        <f>F7</f>
        <v>5 - IO 02.3 - Kanalizace dešťová</v>
      </c>
      <c r="G78" s="188"/>
      <c r="H78" s="188"/>
      <c r="I78" s="188"/>
      <c r="J78" s="188"/>
      <c r="K78" s="188"/>
      <c r="L78" s="188"/>
      <c r="M78" s="188"/>
      <c r="N78" s="188"/>
      <c r="O78" s="188"/>
      <c r="P78" s="188"/>
      <c r="Q78" s="31"/>
      <c r="R78" s="32"/>
    </row>
    <row r="79" spans="2:18" s="1" customFormat="1" ht="6.9" customHeight="1" x14ac:dyDescent="0.3">
      <c r="B79" s="30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2"/>
    </row>
    <row r="80" spans="2:18" s="1" customFormat="1" ht="18" customHeight="1" x14ac:dyDescent="0.3">
      <c r="B80" s="30"/>
      <c r="C80" s="27" t="s">
        <v>21</v>
      </c>
      <c r="D80" s="31"/>
      <c r="E80" s="31"/>
      <c r="F80" s="25" t="str">
        <f>F9</f>
        <v>Ostrava - Poruba</v>
      </c>
      <c r="G80" s="31"/>
      <c r="H80" s="31"/>
      <c r="I80" s="31"/>
      <c r="J80" s="31"/>
      <c r="K80" s="27" t="s">
        <v>23</v>
      </c>
      <c r="L80" s="31"/>
      <c r="M80" s="210" t="str">
        <f>IF(O9="","",O9)</f>
        <v>16. 2. 2018</v>
      </c>
      <c r="N80" s="188"/>
      <c r="O80" s="188"/>
      <c r="P80" s="188"/>
      <c r="Q80" s="31"/>
      <c r="R80" s="32"/>
    </row>
    <row r="81" spans="2:47" s="1" customFormat="1" ht="6.9" customHeight="1" x14ac:dyDescent="0.3">
      <c r="B81" s="30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2"/>
    </row>
    <row r="82" spans="2:47" s="1" customFormat="1" ht="13.2" x14ac:dyDescent="0.3">
      <c r="B82" s="30"/>
      <c r="C82" s="27" t="s">
        <v>27</v>
      </c>
      <c r="D82" s="31"/>
      <c r="E82" s="31"/>
      <c r="F82" s="25" t="str">
        <f>E12</f>
        <v xml:space="preserve"> </v>
      </c>
      <c r="G82" s="31"/>
      <c r="H82" s="31"/>
      <c r="I82" s="31"/>
      <c r="J82" s="31"/>
      <c r="K82" s="27" t="s">
        <v>32</v>
      </c>
      <c r="L82" s="31"/>
      <c r="M82" s="181" t="str">
        <f>E18</f>
        <v>Ing.Petr Kudlík</v>
      </c>
      <c r="N82" s="188"/>
      <c r="O82" s="188"/>
      <c r="P82" s="188"/>
      <c r="Q82" s="188"/>
      <c r="R82" s="32"/>
    </row>
    <row r="83" spans="2:47" s="1" customFormat="1" ht="14.4" customHeight="1" x14ac:dyDescent="0.3">
      <c r="B83" s="30"/>
      <c r="C83" s="27" t="s">
        <v>31</v>
      </c>
      <c r="D83" s="31"/>
      <c r="E83" s="31"/>
      <c r="F83" s="25" t="str">
        <f>IF(E15="","",E15)</f>
        <v xml:space="preserve"> </v>
      </c>
      <c r="G83" s="31"/>
      <c r="H83" s="31"/>
      <c r="I83" s="31"/>
      <c r="J83" s="31"/>
      <c r="K83" s="27" t="s">
        <v>35</v>
      </c>
      <c r="L83" s="31"/>
      <c r="M83" s="181" t="str">
        <f>E21</f>
        <v>Lenka Jugová</v>
      </c>
      <c r="N83" s="188"/>
      <c r="O83" s="188"/>
      <c r="P83" s="188"/>
      <c r="Q83" s="188"/>
      <c r="R83" s="32"/>
    </row>
    <row r="84" spans="2:47" s="1" customFormat="1" ht="10.35" customHeight="1" x14ac:dyDescent="0.3">
      <c r="B84" s="30"/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  <c r="O84" s="31"/>
      <c r="P84" s="31"/>
      <c r="Q84" s="31"/>
      <c r="R84" s="32"/>
    </row>
    <row r="85" spans="2:47" s="1" customFormat="1" ht="29.25" customHeight="1" x14ac:dyDescent="0.3">
      <c r="B85" s="30"/>
      <c r="C85" s="214" t="s">
        <v>90</v>
      </c>
      <c r="D85" s="215"/>
      <c r="E85" s="215"/>
      <c r="F85" s="215"/>
      <c r="G85" s="215"/>
      <c r="H85" s="93"/>
      <c r="I85" s="93"/>
      <c r="J85" s="93"/>
      <c r="K85" s="93"/>
      <c r="L85" s="93"/>
      <c r="M85" s="93"/>
      <c r="N85" s="214" t="s">
        <v>91</v>
      </c>
      <c r="O85" s="188"/>
      <c r="P85" s="188"/>
      <c r="Q85" s="188"/>
      <c r="R85" s="32"/>
    </row>
    <row r="86" spans="2:47" s="1" customFormat="1" ht="10.35" customHeight="1" x14ac:dyDescent="0.3"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2"/>
    </row>
    <row r="87" spans="2:47" s="1" customFormat="1" ht="29.25" customHeight="1" x14ac:dyDescent="0.3">
      <c r="B87" s="30"/>
      <c r="C87" s="100" t="s">
        <v>92</v>
      </c>
      <c r="D87" s="31"/>
      <c r="E87" s="31"/>
      <c r="F87" s="31"/>
      <c r="G87" s="31"/>
      <c r="H87" s="31"/>
      <c r="I87" s="31"/>
      <c r="J87" s="31"/>
      <c r="K87" s="31"/>
      <c r="L87" s="31"/>
      <c r="M87" s="31"/>
      <c r="N87" s="195">
        <f>N116</f>
        <v>0</v>
      </c>
      <c r="O87" s="188"/>
      <c r="P87" s="188"/>
      <c r="Q87" s="188"/>
      <c r="R87" s="32"/>
      <c r="AU87" s="16" t="s">
        <v>93</v>
      </c>
    </row>
    <row r="88" spans="2:47" s="6" customFormat="1" ht="24.9" customHeight="1" x14ac:dyDescent="0.3">
      <c r="B88" s="101"/>
      <c r="C88" s="102"/>
      <c r="D88" s="103" t="s">
        <v>94</v>
      </c>
      <c r="E88" s="102"/>
      <c r="F88" s="102"/>
      <c r="G88" s="102"/>
      <c r="H88" s="102"/>
      <c r="I88" s="102"/>
      <c r="J88" s="102"/>
      <c r="K88" s="102"/>
      <c r="L88" s="102"/>
      <c r="M88" s="102"/>
      <c r="N88" s="216">
        <f>N117</f>
        <v>0</v>
      </c>
      <c r="O88" s="217"/>
      <c r="P88" s="217"/>
      <c r="Q88" s="217"/>
      <c r="R88" s="104"/>
    </row>
    <row r="89" spans="2:47" s="7" customFormat="1" ht="19.95" customHeight="1" x14ac:dyDescent="0.3">
      <c r="B89" s="105"/>
      <c r="C89" s="106"/>
      <c r="D89" s="107" t="s">
        <v>95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18">
        <f>N118</f>
        <v>0</v>
      </c>
      <c r="O89" s="219"/>
      <c r="P89" s="219"/>
      <c r="Q89" s="219"/>
      <c r="R89" s="108"/>
    </row>
    <row r="90" spans="2:47" s="7" customFormat="1" ht="19.95" customHeight="1" x14ac:dyDescent="0.3">
      <c r="B90" s="105"/>
      <c r="C90" s="106"/>
      <c r="D90" s="107" t="s">
        <v>96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18">
        <f>N191</f>
        <v>0</v>
      </c>
      <c r="O90" s="219"/>
      <c r="P90" s="219"/>
      <c r="Q90" s="219"/>
      <c r="R90" s="108"/>
    </row>
    <row r="91" spans="2:47" s="7" customFormat="1" ht="19.95" customHeight="1" x14ac:dyDescent="0.3">
      <c r="B91" s="105"/>
      <c r="C91" s="106"/>
      <c r="D91" s="107" t="s">
        <v>97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18">
        <f>N198</f>
        <v>0</v>
      </c>
      <c r="O91" s="219"/>
      <c r="P91" s="219"/>
      <c r="Q91" s="219"/>
      <c r="R91" s="108"/>
    </row>
    <row r="92" spans="2:47" s="7" customFormat="1" ht="19.95" customHeight="1" x14ac:dyDescent="0.3">
      <c r="B92" s="105"/>
      <c r="C92" s="106"/>
      <c r="D92" s="107" t="s">
        <v>98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18">
        <f>N201</f>
        <v>0</v>
      </c>
      <c r="O92" s="219"/>
      <c r="P92" s="219"/>
      <c r="Q92" s="219"/>
      <c r="R92" s="108"/>
    </row>
    <row r="93" spans="2:47" s="7" customFormat="1" ht="19.95" customHeight="1" x14ac:dyDescent="0.3">
      <c r="B93" s="105"/>
      <c r="C93" s="106"/>
      <c r="D93" s="107" t="s">
        <v>99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18">
        <f>N217</f>
        <v>0</v>
      </c>
      <c r="O93" s="219"/>
      <c r="P93" s="219"/>
      <c r="Q93" s="219"/>
      <c r="R93" s="108"/>
    </row>
    <row r="94" spans="2:47" s="7" customFormat="1" ht="19.95" customHeight="1" x14ac:dyDescent="0.3">
      <c r="B94" s="105"/>
      <c r="C94" s="106"/>
      <c r="D94" s="107" t="s">
        <v>100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18">
        <f>N224</f>
        <v>0</v>
      </c>
      <c r="O94" s="219"/>
      <c r="P94" s="219"/>
      <c r="Q94" s="219"/>
      <c r="R94" s="108"/>
    </row>
    <row r="95" spans="2:47" s="7" customFormat="1" ht="19.95" customHeight="1" x14ac:dyDescent="0.3">
      <c r="B95" s="105"/>
      <c r="C95" s="106"/>
      <c r="D95" s="107" t="s">
        <v>101</v>
      </c>
      <c r="E95" s="106"/>
      <c r="F95" s="106"/>
      <c r="G95" s="106"/>
      <c r="H95" s="106"/>
      <c r="I95" s="106"/>
      <c r="J95" s="106"/>
      <c r="K95" s="106"/>
      <c r="L95" s="106"/>
      <c r="M95" s="106"/>
      <c r="N95" s="218">
        <f>N279</f>
        <v>0</v>
      </c>
      <c r="O95" s="219"/>
      <c r="P95" s="219"/>
      <c r="Q95" s="219"/>
      <c r="R95" s="108"/>
    </row>
    <row r="96" spans="2:47" s="7" customFormat="1" ht="19.95" customHeight="1" x14ac:dyDescent="0.3">
      <c r="B96" s="105"/>
      <c r="C96" s="106"/>
      <c r="D96" s="107" t="s">
        <v>102</v>
      </c>
      <c r="E96" s="106"/>
      <c r="F96" s="106"/>
      <c r="G96" s="106"/>
      <c r="H96" s="106"/>
      <c r="I96" s="106"/>
      <c r="J96" s="106"/>
      <c r="K96" s="106"/>
      <c r="L96" s="106"/>
      <c r="M96" s="106"/>
      <c r="N96" s="218">
        <f>N286</f>
        <v>0</v>
      </c>
      <c r="O96" s="219"/>
      <c r="P96" s="219"/>
      <c r="Q96" s="219"/>
      <c r="R96" s="108"/>
    </row>
    <row r="97" spans="2:18" s="7" customFormat="1" ht="19.95" customHeight="1" x14ac:dyDescent="0.3">
      <c r="B97" s="105"/>
      <c r="C97" s="106"/>
      <c r="D97" s="107" t="s">
        <v>103</v>
      </c>
      <c r="E97" s="106"/>
      <c r="F97" s="106"/>
      <c r="G97" s="106"/>
      <c r="H97" s="106"/>
      <c r="I97" s="106"/>
      <c r="J97" s="106"/>
      <c r="K97" s="106"/>
      <c r="L97" s="106"/>
      <c r="M97" s="106"/>
      <c r="N97" s="218">
        <f>N294</f>
        <v>0</v>
      </c>
      <c r="O97" s="219"/>
      <c r="P97" s="219"/>
      <c r="Q97" s="219"/>
      <c r="R97" s="108"/>
    </row>
    <row r="98" spans="2:18" s="1" customFormat="1" ht="21.75" customHeight="1" x14ac:dyDescent="0.3"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31"/>
      <c r="M98" s="31"/>
      <c r="N98" s="31"/>
      <c r="O98" s="31"/>
      <c r="P98" s="31"/>
      <c r="Q98" s="31"/>
      <c r="R98" s="32"/>
    </row>
    <row r="99" spans="2:18" s="1" customFormat="1" ht="29.25" customHeight="1" x14ac:dyDescent="0.3">
      <c r="B99" s="30"/>
      <c r="C99" s="92" t="s">
        <v>439</v>
      </c>
      <c r="D99" s="93"/>
      <c r="E99" s="93"/>
      <c r="F99" s="93"/>
      <c r="G99" s="93"/>
      <c r="H99" s="93"/>
      <c r="I99" s="93"/>
      <c r="J99" s="93"/>
      <c r="K99" s="93"/>
      <c r="L99" s="203">
        <f>N87</f>
        <v>0</v>
      </c>
      <c r="M99" s="215"/>
      <c r="N99" s="215"/>
      <c r="O99" s="215"/>
      <c r="P99" s="215"/>
      <c r="Q99" s="215"/>
      <c r="R99" s="32"/>
    </row>
    <row r="100" spans="2:18" s="1" customFormat="1" ht="6.9" customHeight="1" x14ac:dyDescent="0.3">
      <c r="B100" s="54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6"/>
    </row>
    <row r="104" spans="2:18" s="1" customFormat="1" ht="6.9" customHeight="1" x14ac:dyDescent="0.3"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9"/>
    </row>
    <row r="105" spans="2:18" s="1" customFormat="1" ht="36.9" customHeight="1" x14ac:dyDescent="0.3">
      <c r="B105" s="30"/>
      <c r="C105" s="179" t="s">
        <v>104</v>
      </c>
      <c r="D105" s="188"/>
      <c r="E105" s="188"/>
      <c r="F105" s="188"/>
      <c r="G105" s="188"/>
      <c r="H105" s="188"/>
      <c r="I105" s="188"/>
      <c r="J105" s="188"/>
      <c r="K105" s="188"/>
      <c r="L105" s="188"/>
      <c r="M105" s="188"/>
      <c r="N105" s="188"/>
      <c r="O105" s="188"/>
      <c r="P105" s="188"/>
      <c r="Q105" s="188"/>
      <c r="R105" s="32"/>
    </row>
    <row r="106" spans="2:18" s="1" customFormat="1" ht="6.9" customHeight="1" x14ac:dyDescent="0.3"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2"/>
    </row>
    <row r="107" spans="2:18" s="1" customFormat="1" ht="30" customHeight="1" x14ac:dyDescent="0.3">
      <c r="B107" s="30"/>
      <c r="C107" s="27" t="s">
        <v>15</v>
      </c>
      <c r="D107" s="31"/>
      <c r="E107" s="31"/>
      <c r="F107" s="209" t="str">
        <f>F6</f>
        <v>Zázemí pro VPP v Ostravě - Porubě</v>
      </c>
      <c r="G107" s="188"/>
      <c r="H107" s="188"/>
      <c r="I107" s="188"/>
      <c r="J107" s="188"/>
      <c r="K107" s="188"/>
      <c r="L107" s="188"/>
      <c r="M107" s="188"/>
      <c r="N107" s="188"/>
      <c r="O107" s="188"/>
      <c r="P107" s="188"/>
      <c r="Q107" s="31"/>
      <c r="R107" s="32"/>
    </row>
    <row r="108" spans="2:18" s="1" customFormat="1" ht="36.9" customHeight="1" x14ac:dyDescent="0.3">
      <c r="B108" s="30"/>
      <c r="C108" s="64" t="s">
        <v>86</v>
      </c>
      <c r="D108" s="31"/>
      <c r="E108" s="31"/>
      <c r="F108" s="189" t="str">
        <f>F7</f>
        <v>5 - IO 02.3 - Kanalizace dešťová</v>
      </c>
      <c r="G108" s="188"/>
      <c r="H108" s="188"/>
      <c r="I108" s="188"/>
      <c r="J108" s="188"/>
      <c r="K108" s="188"/>
      <c r="L108" s="188"/>
      <c r="M108" s="188"/>
      <c r="N108" s="188"/>
      <c r="O108" s="188"/>
      <c r="P108" s="188"/>
      <c r="Q108" s="31"/>
      <c r="R108" s="32"/>
    </row>
    <row r="109" spans="2:18" s="1" customFormat="1" ht="6.9" customHeight="1" x14ac:dyDescent="0.3"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  <c r="O109" s="31"/>
      <c r="P109" s="31"/>
      <c r="Q109" s="31"/>
      <c r="R109" s="32"/>
    </row>
    <row r="110" spans="2:18" s="1" customFormat="1" ht="18" customHeight="1" x14ac:dyDescent="0.3">
      <c r="B110" s="30"/>
      <c r="C110" s="27" t="s">
        <v>21</v>
      </c>
      <c r="D110" s="31"/>
      <c r="E110" s="31"/>
      <c r="F110" s="25" t="str">
        <f>F9</f>
        <v>Ostrava - Poruba</v>
      </c>
      <c r="G110" s="31"/>
      <c r="H110" s="31"/>
      <c r="I110" s="31"/>
      <c r="J110" s="31"/>
      <c r="K110" s="27" t="s">
        <v>23</v>
      </c>
      <c r="L110" s="31"/>
      <c r="M110" s="210" t="str">
        <f>IF(O9="","",O9)</f>
        <v>16. 2. 2018</v>
      </c>
      <c r="N110" s="188"/>
      <c r="O110" s="188"/>
      <c r="P110" s="188"/>
      <c r="Q110" s="31"/>
      <c r="R110" s="32"/>
    </row>
    <row r="111" spans="2:18" s="1" customFormat="1" ht="6.9" customHeight="1" x14ac:dyDescent="0.3"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31"/>
      <c r="M111" s="31"/>
      <c r="N111" s="31"/>
      <c r="O111" s="31"/>
      <c r="P111" s="31"/>
      <c r="Q111" s="31"/>
      <c r="R111" s="32"/>
    </row>
    <row r="112" spans="2:18" s="1" customFormat="1" ht="13.2" x14ac:dyDescent="0.3">
      <c r="B112" s="30"/>
      <c r="C112" s="27" t="s">
        <v>27</v>
      </c>
      <c r="D112" s="31"/>
      <c r="E112" s="31"/>
      <c r="F112" s="25" t="str">
        <f>E12</f>
        <v xml:space="preserve"> </v>
      </c>
      <c r="G112" s="31"/>
      <c r="H112" s="31"/>
      <c r="I112" s="31"/>
      <c r="J112" s="31"/>
      <c r="K112" s="27" t="s">
        <v>32</v>
      </c>
      <c r="L112" s="31"/>
      <c r="M112" s="181" t="str">
        <f>E18</f>
        <v>Ing.Petr Kudlík</v>
      </c>
      <c r="N112" s="188"/>
      <c r="O112" s="188"/>
      <c r="P112" s="188"/>
      <c r="Q112" s="188"/>
      <c r="R112" s="32"/>
    </row>
    <row r="113" spans="2:65" s="1" customFormat="1" ht="14.4" customHeight="1" x14ac:dyDescent="0.3">
      <c r="B113" s="30"/>
      <c r="C113" s="27" t="s">
        <v>31</v>
      </c>
      <c r="D113" s="31"/>
      <c r="E113" s="31"/>
      <c r="F113" s="25" t="str">
        <f>IF(E15="","",E15)</f>
        <v xml:space="preserve"> </v>
      </c>
      <c r="G113" s="31"/>
      <c r="H113" s="31"/>
      <c r="I113" s="31"/>
      <c r="J113" s="31"/>
      <c r="K113" s="27" t="s">
        <v>35</v>
      </c>
      <c r="L113" s="31"/>
      <c r="M113" s="181" t="str">
        <f>E21</f>
        <v>Lenka Jugová</v>
      </c>
      <c r="N113" s="188"/>
      <c r="O113" s="188"/>
      <c r="P113" s="188"/>
      <c r="Q113" s="188"/>
      <c r="R113" s="32"/>
    </row>
    <row r="114" spans="2:65" s="1" customFormat="1" ht="10.35" customHeight="1" x14ac:dyDescent="0.3"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  <c r="O114" s="31"/>
      <c r="P114" s="31"/>
      <c r="Q114" s="31"/>
      <c r="R114" s="32"/>
    </row>
    <row r="115" spans="2:65" s="8" customFormat="1" ht="29.25" customHeight="1" x14ac:dyDescent="0.3">
      <c r="B115" s="109"/>
      <c r="C115" s="110" t="s">
        <v>105</v>
      </c>
      <c r="D115" s="111" t="s">
        <v>106</v>
      </c>
      <c r="E115" s="111" t="s">
        <v>58</v>
      </c>
      <c r="F115" s="220" t="s">
        <v>107</v>
      </c>
      <c r="G115" s="221"/>
      <c r="H115" s="221"/>
      <c r="I115" s="221"/>
      <c r="J115" s="111" t="s">
        <v>108</v>
      </c>
      <c r="K115" s="111" t="s">
        <v>109</v>
      </c>
      <c r="L115" s="222" t="s">
        <v>110</v>
      </c>
      <c r="M115" s="221"/>
      <c r="N115" s="220" t="s">
        <v>91</v>
      </c>
      <c r="O115" s="221"/>
      <c r="P115" s="221"/>
      <c r="Q115" s="223"/>
      <c r="R115" s="112"/>
      <c r="T115" s="71" t="s">
        <v>111</v>
      </c>
      <c r="U115" s="72" t="s">
        <v>40</v>
      </c>
      <c r="V115" s="72" t="s">
        <v>112</v>
      </c>
      <c r="W115" s="72" t="s">
        <v>113</v>
      </c>
      <c r="X115" s="72" t="s">
        <v>114</v>
      </c>
      <c r="Y115" s="72" t="s">
        <v>115</v>
      </c>
      <c r="Z115" s="72" t="s">
        <v>116</v>
      </c>
      <c r="AA115" s="73" t="s">
        <v>117</v>
      </c>
    </row>
    <row r="116" spans="2:65" s="1" customFormat="1" ht="29.25" customHeight="1" x14ac:dyDescent="0.35">
      <c r="B116" s="30"/>
      <c r="C116" s="75" t="s">
        <v>88</v>
      </c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239">
        <f>BK116</f>
        <v>0</v>
      </c>
      <c r="O116" s="240"/>
      <c r="P116" s="240"/>
      <c r="Q116" s="240"/>
      <c r="R116" s="32"/>
      <c r="T116" s="74"/>
      <c r="U116" s="46"/>
      <c r="V116" s="46"/>
      <c r="W116" s="113">
        <f>W117</f>
        <v>1580.5152480000004</v>
      </c>
      <c r="X116" s="46"/>
      <c r="Y116" s="113">
        <f>Y117</f>
        <v>143.7169816</v>
      </c>
      <c r="Z116" s="46"/>
      <c r="AA116" s="114">
        <f>AA117</f>
        <v>2.024</v>
      </c>
      <c r="AT116" s="16" t="s">
        <v>74</v>
      </c>
      <c r="AU116" s="16" t="s">
        <v>93</v>
      </c>
      <c r="BK116" s="115">
        <f>BK117</f>
        <v>0</v>
      </c>
    </row>
    <row r="117" spans="2:65" s="9" customFormat="1" ht="37.35" customHeight="1" x14ac:dyDescent="0.35">
      <c r="B117" s="116"/>
      <c r="C117" s="117"/>
      <c r="D117" s="118" t="s">
        <v>94</v>
      </c>
      <c r="E117" s="118"/>
      <c r="F117" s="118"/>
      <c r="G117" s="118"/>
      <c r="H117" s="118"/>
      <c r="I117" s="118"/>
      <c r="J117" s="118"/>
      <c r="K117" s="118"/>
      <c r="L117" s="118"/>
      <c r="M117" s="118"/>
      <c r="N117" s="241">
        <f>BK117</f>
        <v>0</v>
      </c>
      <c r="O117" s="216"/>
      <c r="P117" s="216"/>
      <c r="Q117" s="216"/>
      <c r="R117" s="119"/>
      <c r="T117" s="120"/>
      <c r="U117" s="117"/>
      <c r="V117" s="117"/>
      <c r="W117" s="121">
        <f>W118+W191+W198+W201+W217+W224+W279+W286+W294</f>
        <v>1580.5152480000004</v>
      </c>
      <c r="X117" s="117"/>
      <c r="Y117" s="121">
        <f>Y118+Y191+Y198+Y201+Y217+Y224+Y279+Y286+Y294</f>
        <v>143.7169816</v>
      </c>
      <c r="Z117" s="117"/>
      <c r="AA117" s="122">
        <f>AA118+AA191+AA198+AA201+AA217+AA224+AA279+AA286+AA294</f>
        <v>2.024</v>
      </c>
      <c r="AR117" s="123" t="s">
        <v>20</v>
      </c>
      <c r="AT117" s="124" t="s">
        <v>74</v>
      </c>
      <c r="AU117" s="124" t="s">
        <v>75</v>
      </c>
      <c r="AY117" s="123" t="s">
        <v>118</v>
      </c>
      <c r="BK117" s="125">
        <f>BK118+BK191+BK198+BK201+BK217+BK224+BK279+BK286+BK294</f>
        <v>0</v>
      </c>
    </row>
    <row r="118" spans="2:65" s="9" customFormat="1" ht="19.95" customHeight="1" x14ac:dyDescent="0.35">
      <c r="B118" s="116"/>
      <c r="C118" s="117"/>
      <c r="D118" s="126" t="s">
        <v>95</v>
      </c>
      <c r="E118" s="126"/>
      <c r="F118" s="126"/>
      <c r="G118" s="126"/>
      <c r="H118" s="126"/>
      <c r="I118" s="126"/>
      <c r="J118" s="126"/>
      <c r="K118" s="126"/>
      <c r="L118" s="126"/>
      <c r="M118" s="126"/>
      <c r="N118" s="242">
        <f>BK118</f>
        <v>0</v>
      </c>
      <c r="O118" s="243"/>
      <c r="P118" s="243"/>
      <c r="Q118" s="243"/>
      <c r="R118" s="119"/>
      <c r="T118" s="120"/>
      <c r="U118" s="117"/>
      <c r="V118" s="117"/>
      <c r="W118" s="121">
        <f>SUM(W119:W190)</f>
        <v>1254.4156800000001</v>
      </c>
      <c r="X118" s="117"/>
      <c r="Y118" s="121">
        <f>SUM(Y119:Y190)</f>
        <v>94.593310000000002</v>
      </c>
      <c r="Z118" s="117"/>
      <c r="AA118" s="122">
        <f>SUM(AA119:AA190)</f>
        <v>2.024</v>
      </c>
      <c r="AR118" s="123" t="s">
        <v>20</v>
      </c>
      <c r="AT118" s="124" t="s">
        <v>74</v>
      </c>
      <c r="AU118" s="124" t="s">
        <v>20</v>
      </c>
      <c r="AY118" s="123" t="s">
        <v>118</v>
      </c>
      <c r="BK118" s="125">
        <f>SUM(BK119:BK190)</f>
        <v>0</v>
      </c>
    </row>
    <row r="119" spans="2:65" s="1" customFormat="1" ht="31.5" customHeight="1" x14ac:dyDescent="0.3">
      <c r="B119" s="127"/>
      <c r="C119" s="128" t="s">
        <v>20</v>
      </c>
      <c r="D119" s="128" t="s">
        <v>119</v>
      </c>
      <c r="E119" s="129" t="s">
        <v>120</v>
      </c>
      <c r="F119" s="224" t="s">
        <v>121</v>
      </c>
      <c r="G119" s="225"/>
      <c r="H119" s="225"/>
      <c r="I119" s="225"/>
      <c r="J119" s="130" t="s">
        <v>122</v>
      </c>
      <c r="K119" s="131">
        <v>2</v>
      </c>
      <c r="L119" s="226"/>
      <c r="M119" s="225"/>
      <c r="N119" s="226">
        <f>ROUND(L119*K119,2)</f>
        <v>0</v>
      </c>
      <c r="O119" s="225"/>
      <c r="P119" s="225"/>
      <c r="Q119" s="225"/>
      <c r="R119" s="132"/>
      <c r="T119" s="133" t="s">
        <v>3</v>
      </c>
      <c r="U119" s="39" t="s">
        <v>41</v>
      </c>
      <c r="V119" s="134">
        <v>0.108</v>
      </c>
      <c r="W119" s="134">
        <f>V119*K119</f>
        <v>0.216</v>
      </c>
      <c r="X119" s="134">
        <v>0</v>
      </c>
      <c r="Y119" s="134">
        <f>X119*K119</f>
        <v>0</v>
      </c>
      <c r="Z119" s="134">
        <v>0.5</v>
      </c>
      <c r="AA119" s="135">
        <f>Z119*K119</f>
        <v>1</v>
      </c>
      <c r="AR119" s="16" t="s">
        <v>123</v>
      </c>
      <c r="AT119" s="16" t="s">
        <v>119</v>
      </c>
      <c r="AU119" s="16" t="s">
        <v>84</v>
      </c>
      <c r="AY119" s="16" t="s">
        <v>118</v>
      </c>
      <c r="BE119" s="136">
        <f>IF(U119="základní",N119,0)</f>
        <v>0</v>
      </c>
      <c r="BF119" s="136">
        <f>IF(U119="snížená",N119,0)</f>
        <v>0</v>
      </c>
      <c r="BG119" s="136">
        <f>IF(U119="zákl. přenesená",N119,0)</f>
        <v>0</v>
      </c>
      <c r="BH119" s="136">
        <f>IF(U119="sníž. přenesená",N119,0)</f>
        <v>0</v>
      </c>
      <c r="BI119" s="136">
        <f>IF(U119="nulová",N119,0)</f>
        <v>0</v>
      </c>
      <c r="BJ119" s="16" t="s">
        <v>20</v>
      </c>
      <c r="BK119" s="136">
        <f>ROUND(L119*K119,2)</f>
        <v>0</v>
      </c>
      <c r="BL119" s="16" t="s">
        <v>123</v>
      </c>
      <c r="BM119" s="16" t="s">
        <v>124</v>
      </c>
    </row>
    <row r="120" spans="2:65" s="10" customFormat="1" ht="22.5" customHeight="1" x14ac:dyDescent="0.3">
      <c r="B120" s="137"/>
      <c r="C120" s="138"/>
      <c r="D120" s="138"/>
      <c r="E120" s="139" t="s">
        <v>3</v>
      </c>
      <c r="F120" s="227" t="s">
        <v>125</v>
      </c>
      <c r="G120" s="228"/>
      <c r="H120" s="228"/>
      <c r="I120" s="228"/>
      <c r="J120" s="138"/>
      <c r="K120" s="140" t="s">
        <v>3</v>
      </c>
      <c r="L120" s="138"/>
      <c r="M120" s="138"/>
      <c r="N120" s="138"/>
      <c r="O120" s="138"/>
      <c r="P120" s="138"/>
      <c r="Q120" s="138"/>
      <c r="R120" s="141"/>
      <c r="T120" s="142"/>
      <c r="U120" s="138"/>
      <c r="V120" s="138"/>
      <c r="W120" s="138"/>
      <c r="X120" s="138"/>
      <c r="Y120" s="138"/>
      <c r="Z120" s="138"/>
      <c r="AA120" s="143"/>
      <c r="AT120" s="144" t="s">
        <v>126</v>
      </c>
      <c r="AU120" s="144" t="s">
        <v>84</v>
      </c>
      <c r="AV120" s="10" t="s">
        <v>20</v>
      </c>
      <c r="AW120" s="10" t="s">
        <v>34</v>
      </c>
      <c r="AX120" s="10" t="s">
        <v>75</v>
      </c>
      <c r="AY120" s="144" t="s">
        <v>118</v>
      </c>
    </row>
    <row r="121" spans="2:65" s="11" customFormat="1" ht="22.5" customHeight="1" x14ac:dyDescent="0.3">
      <c r="B121" s="145"/>
      <c r="C121" s="146"/>
      <c r="D121" s="146"/>
      <c r="E121" s="147" t="s">
        <v>3</v>
      </c>
      <c r="F121" s="229" t="s">
        <v>84</v>
      </c>
      <c r="G121" s="230"/>
      <c r="H121" s="230"/>
      <c r="I121" s="230"/>
      <c r="J121" s="146"/>
      <c r="K121" s="148">
        <v>2</v>
      </c>
      <c r="L121" s="146"/>
      <c r="M121" s="146"/>
      <c r="N121" s="146"/>
      <c r="O121" s="146"/>
      <c r="P121" s="146"/>
      <c r="Q121" s="146"/>
      <c r="R121" s="149"/>
      <c r="T121" s="150"/>
      <c r="U121" s="146"/>
      <c r="V121" s="146"/>
      <c r="W121" s="146"/>
      <c r="X121" s="146"/>
      <c r="Y121" s="146"/>
      <c r="Z121" s="146"/>
      <c r="AA121" s="151"/>
      <c r="AT121" s="152" t="s">
        <v>126</v>
      </c>
      <c r="AU121" s="152" t="s">
        <v>84</v>
      </c>
      <c r="AV121" s="11" t="s">
        <v>84</v>
      </c>
      <c r="AW121" s="11" t="s">
        <v>34</v>
      </c>
      <c r="AX121" s="11" t="s">
        <v>20</v>
      </c>
      <c r="AY121" s="152" t="s">
        <v>118</v>
      </c>
    </row>
    <row r="122" spans="2:65" s="1" customFormat="1" ht="31.5" customHeight="1" x14ac:dyDescent="0.3">
      <c r="B122" s="127"/>
      <c r="C122" s="128" t="s">
        <v>84</v>
      </c>
      <c r="D122" s="128" t="s">
        <v>119</v>
      </c>
      <c r="E122" s="129" t="s">
        <v>127</v>
      </c>
      <c r="F122" s="224" t="s">
        <v>128</v>
      </c>
      <c r="G122" s="225"/>
      <c r="H122" s="225"/>
      <c r="I122" s="225"/>
      <c r="J122" s="130" t="s">
        <v>122</v>
      </c>
      <c r="K122" s="131">
        <v>2</v>
      </c>
      <c r="L122" s="226"/>
      <c r="M122" s="225"/>
      <c r="N122" s="226">
        <f>ROUND(L122*K122,2)</f>
        <v>0</v>
      </c>
      <c r="O122" s="225"/>
      <c r="P122" s="225"/>
      <c r="Q122" s="225"/>
      <c r="R122" s="132"/>
      <c r="T122" s="133" t="s">
        <v>3</v>
      </c>
      <c r="U122" s="39" t="s">
        <v>41</v>
      </c>
      <c r="V122" s="134">
        <v>4.2000000000000003E-2</v>
      </c>
      <c r="W122" s="134">
        <f>V122*K122</f>
        <v>8.4000000000000005E-2</v>
      </c>
      <c r="X122" s="134">
        <v>1.7000000000000001E-4</v>
      </c>
      <c r="Y122" s="134">
        <f>X122*K122</f>
        <v>3.4000000000000002E-4</v>
      </c>
      <c r="Z122" s="134">
        <v>0.51200000000000001</v>
      </c>
      <c r="AA122" s="135">
        <f>Z122*K122</f>
        <v>1.024</v>
      </c>
      <c r="AR122" s="16" t="s">
        <v>123</v>
      </c>
      <c r="AT122" s="16" t="s">
        <v>119</v>
      </c>
      <c r="AU122" s="16" t="s">
        <v>84</v>
      </c>
      <c r="AY122" s="16" t="s">
        <v>118</v>
      </c>
      <c r="BE122" s="136">
        <f>IF(U122="základní",N122,0)</f>
        <v>0</v>
      </c>
      <c r="BF122" s="136">
        <f>IF(U122="snížená",N122,0)</f>
        <v>0</v>
      </c>
      <c r="BG122" s="136">
        <f>IF(U122="zákl. přenesená",N122,0)</f>
        <v>0</v>
      </c>
      <c r="BH122" s="136">
        <f>IF(U122="sníž. přenesená",N122,0)</f>
        <v>0</v>
      </c>
      <c r="BI122" s="136">
        <f>IF(U122="nulová",N122,0)</f>
        <v>0</v>
      </c>
      <c r="BJ122" s="16" t="s">
        <v>20</v>
      </c>
      <c r="BK122" s="136">
        <f>ROUND(L122*K122,2)</f>
        <v>0</v>
      </c>
      <c r="BL122" s="16" t="s">
        <v>123</v>
      </c>
      <c r="BM122" s="16" t="s">
        <v>129</v>
      </c>
    </row>
    <row r="123" spans="2:65" s="1" customFormat="1" ht="31.5" customHeight="1" x14ac:dyDescent="0.3">
      <c r="B123" s="127"/>
      <c r="C123" s="128" t="s">
        <v>130</v>
      </c>
      <c r="D123" s="128" t="s">
        <v>119</v>
      </c>
      <c r="E123" s="129" t="s">
        <v>131</v>
      </c>
      <c r="F123" s="224" t="s">
        <v>132</v>
      </c>
      <c r="G123" s="225"/>
      <c r="H123" s="225"/>
      <c r="I123" s="225"/>
      <c r="J123" s="130" t="s">
        <v>133</v>
      </c>
      <c r="K123" s="131">
        <v>373.77</v>
      </c>
      <c r="L123" s="226"/>
      <c r="M123" s="225"/>
      <c r="N123" s="226">
        <f>ROUND(L123*K123,2)</f>
        <v>0</v>
      </c>
      <c r="O123" s="225"/>
      <c r="P123" s="225"/>
      <c r="Q123" s="225"/>
      <c r="R123" s="132"/>
      <c r="T123" s="133" t="s">
        <v>3</v>
      </c>
      <c r="U123" s="39" t="s">
        <v>41</v>
      </c>
      <c r="V123" s="134">
        <v>1.556</v>
      </c>
      <c r="W123" s="134">
        <f>V123*K123</f>
        <v>581.58611999999994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16" t="s">
        <v>123</v>
      </c>
      <c r="AT123" s="16" t="s">
        <v>119</v>
      </c>
      <c r="AU123" s="16" t="s">
        <v>84</v>
      </c>
      <c r="AY123" s="16" t="s">
        <v>118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16" t="s">
        <v>20</v>
      </c>
      <c r="BK123" s="136">
        <f>ROUND(L123*K123,2)</f>
        <v>0</v>
      </c>
      <c r="BL123" s="16" t="s">
        <v>123</v>
      </c>
      <c r="BM123" s="16" t="s">
        <v>134</v>
      </c>
    </row>
    <row r="124" spans="2:65" s="10" customFormat="1" ht="22.5" customHeight="1" x14ac:dyDescent="0.3">
      <c r="B124" s="137"/>
      <c r="C124" s="138"/>
      <c r="D124" s="138"/>
      <c r="E124" s="139" t="s">
        <v>3</v>
      </c>
      <c r="F124" s="227" t="s">
        <v>135</v>
      </c>
      <c r="G124" s="228"/>
      <c r="H124" s="228"/>
      <c r="I124" s="228"/>
      <c r="J124" s="138"/>
      <c r="K124" s="140" t="s">
        <v>3</v>
      </c>
      <c r="L124" s="138"/>
      <c r="M124" s="138"/>
      <c r="N124" s="138"/>
      <c r="O124" s="138"/>
      <c r="P124" s="138"/>
      <c r="Q124" s="138"/>
      <c r="R124" s="141"/>
      <c r="T124" s="142"/>
      <c r="U124" s="138"/>
      <c r="V124" s="138"/>
      <c r="W124" s="138"/>
      <c r="X124" s="138"/>
      <c r="Y124" s="138"/>
      <c r="Z124" s="138"/>
      <c r="AA124" s="143"/>
      <c r="AT124" s="144" t="s">
        <v>126</v>
      </c>
      <c r="AU124" s="144" t="s">
        <v>84</v>
      </c>
      <c r="AV124" s="10" t="s">
        <v>20</v>
      </c>
      <c r="AW124" s="10" t="s">
        <v>34</v>
      </c>
      <c r="AX124" s="10" t="s">
        <v>75</v>
      </c>
      <c r="AY124" s="144" t="s">
        <v>118</v>
      </c>
    </row>
    <row r="125" spans="2:65" s="11" customFormat="1" ht="22.5" customHeight="1" x14ac:dyDescent="0.3">
      <c r="B125" s="145"/>
      <c r="C125" s="146"/>
      <c r="D125" s="146"/>
      <c r="E125" s="147" t="s">
        <v>3</v>
      </c>
      <c r="F125" s="229" t="s">
        <v>136</v>
      </c>
      <c r="G125" s="230"/>
      <c r="H125" s="230"/>
      <c r="I125" s="230"/>
      <c r="J125" s="146"/>
      <c r="K125" s="148">
        <v>37.436999999999998</v>
      </c>
      <c r="L125" s="146"/>
      <c r="M125" s="146"/>
      <c r="N125" s="146"/>
      <c r="O125" s="146"/>
      <c r="P125" s="146"/>
      <c r="Q125" s="146"/>
      <c r="R125" s="149"/>
      <c r="T125" s="150"/>
      <c r="U125" s="146"/>
      <c r="V125" s="146"/>
      <c r="W125" s="146"/>
      <c r="X125" s="146"/>
      <c r="Y125" s="146"/>
      <c r="Z125" s="146"/>
      <c r="AA125" s="151"/>
      <c r="AT125" s="152" t="s">
        <v>126</v>
      </c>
      <c r="AU125" s="152" t="s">
        <v>84</v>
      </c>
      <c r="AV125" s="11" t="s">
        <v>84</v>
      </c>
      <c r="AW125" s="11" t="s">
        <v>34</v>
      </c>
      <c r="AX125" s="11" t="s">
        <v>75</v>
      </c>
      <c r="AY125" s="152" t="s">
        <v>118</v>
      </c>
    </row>
    <row r="126" spans="2:65" s="10" customFormat="1" ht="22.5" customHeight="1" x14ac:dyDescent="0.3">
      <c r="B126" s="137"/>
      <c r="C126" s="138"/>
      <c r="D126" s="138"/>
      <c r="E126" s="139" t="s">
        <v>3</v>
      </c>
      <c r="F126" s="231" t="s">
        <v>137</v>
      </c>
      <c r="G126" s="228"/>
      <c r="H126" s="228"/>
      <c r="I126" s="228"/>
      <c r="J126" s="138"/>
      <c r="K126" s="140" t="s">
        <v>3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126</v>
      </c>
      <c r="AU126" s="144" t="s">
        <v>84</v>
      </c>
      <c r="AV126" s="10" t="s">
        <v>20</v>
      </c>
      <c r="AW126" s="10" t="s">
        <v>34</v>
      </c>
      <c r="AX126" s="10" t="s">
        <v>75</v>
      </c>
      <c r="AY126" s="144" t="s">
        <v>118</v>
      </c>
    </row>
    <row r="127" spans="2:65" s="11" customFormat="1" ht="22.5" customHeight="1" x14ac:dyDescent="0.3">
      <c r="B127" s="145"/>
      <c r="C127" s="146"/>
      <c r="D127" s="146"/>
      <c r="E127" s="147" t="s">
        <v>3</v>
      </c>
      <c r="F127" s="229" t="s">
        <v>138</v>
      </c>
      <c r="G127" s="230"/>
      <c r="H127" s="230"/>
      <c r="I127" s="230"/>
      <c r="J127" s="146"/>
      <c r="K127" s="148">
        <v>336.33300000000003</v>
      </c>
      <c r="L127" s="146"/>
      <c r="M127" s="146"/>
      <c r="N127" s="146"/>
      <c r="O127" s="146"/>
      <c r="P127" s="146"/>
      <c r="Q127" s="146"/>
      <c r="R127" s="149"/>
      <c r="T127" s="150"/>
      <c r="U127" s="146"/>
      <c r="V127" s="146"/>
      <c r="W127" s="146"/>
      <c r="X127" s="146"/>
      <c r="Y127" s="146"/>
      <c r="Z127" s="146"/>
      <c r="AA127" s="151"/>
      <c r="AT127" s="152" t="s">
        <v>126</v>
      </c>
      <c r="AU127" s="152" t="s">
        <v>84</v>
      </c>
      <c r="AV127" s="11" t="s">
        <v>84</v>
      </c>
      <c r="AW127" s="11" t="s">
        <v>34</v>
      </c>
      <c r="AX127" s="11" t="s">
        <v>75</v>
      </c>
      <c r="AY127" s="152" t="s">
        <v>118</v>
      </c>
    </row>
    <row r="128" spans="2:65" s="12" customFormat="1" ht="22.5" customHeight="1" x14ac:dyDescent="0.3">
      <c r="B128" s="153"/>
      <c r="C128" s="154"/>
      <c r="D128" s="154"/>
      <c r="E128" s="155" t="s">
        <v>3</v>
      </c>
      <c r="F128" s="232" t="s">
        <v>139</v>
      </c>
      <c r="G128" s="233"/>
      <c r="H128" s="233"/>
      <c r="I128" s="233"/>
      <c r="J128" s="154"/>
      <c r="K128" s="156">
        <v>373.77</v>
      </c>
      <c r="L128" s="154"/>
      <c r="M128" s="154"/>
      <c r="N128" s="154"/>
      <c r="O128" s="154"/>
      <c r="P128" s="154"/>
      <c r="Q128" s="154"/>
      <c r="R128" s="157"/>
      <c r="T128" s="158"/>
      <c r="U128" s="154"/>
      <c r="V128" s="154"/>
      <c r="W128" s="154"/>
      <c r="X128" s="154"/>
      <c r="Y128" s="154"/>
      <c r="Z128" s="154"/>
      <c r="AA128" s="159"/>
      <c r="AT128" s="160" t="s">
        <v>126</v>
      </c>
      <c r="AU128" s="160" t="s">
        <v>84</v>
      </c>
      <c r="AV128" s="12" t="s">
        <v>123</v>
      </c>
      <c r="AW128" s="12" t="s">
        <v>34</v>
      </c>
      <c r="AX128" s="12" t="s">
        <v>75</v>
      </c>
      <c r="AY128" s="160" t="s">
        <v>118</v>
      </c>
    </row>
    <row r="129" spans="2:65" s="11" customFormat="1" ht="22.5" customHeight="1" x14ac:dyDescent="0.3">
      <c r="B129" s="145"/>
      <c r="C129" s="146"/>
      <c r="D129" s="146"/>
      <c r="E129" s="147" t="s">
        <v>3</v>
      </c>
      <c r="F129" s="229" t="s">
        <v>140</v>
      </c>
      <c r="G129" s="230"/>
      <c r="H129" s="230"/>
      <c r="I129" s="230"/>
      <c r="J129" s="146"/>
      <c r="K129" s="148">
        <v>373.77</v>
      </c>
      <c r="L129" s="146"/>
      <c r="M129" s="146"/>
      <c r="N129" s="146"/>
      <c r="O129" s="146"/>
      <c r="P129" s="146"/>
      <c r="Q129" s="146"/>
      <c r="R129" s="149"/>
      <c r="T129" s="150"/>
      <c r="U129" s="146"/>
      <c r="V129" s="146"/>
      <c r="W129" s="146"/>
      <c r="X129" s="146"/>
      <c r="Y129" s="146"/>
      <c r="Z129" s="146"/>
      <c r="AA129" s="151"/>
      <c r="AT129" s="152" t="s">
        <v>126</v>
      </c>
      <c r="AU129" s="152" t="s">
        <v>84</v>
      </c>
      <c r="AV129" s="11" t="s">
        <v>84</v>
      </c>
      <c r="AW129" s="11" t="s">
        <v>34</v>
      </c>
      <c r="AX129" s="11" t="s">
        <v>20</v>
      </c>
      <c r="AY129" s="152" t="s">
        <v>118</v>
      </c>
    </row>
    <row r="130" spans="2:65" s="1" customFormat="1" ht="31.5" customHeight="1" x14ac:dyDescent="0.3">
      <c r="B130" s="127"/>
      <c r="C130" s="128" t="s">
        <v>123</v>
      </c>
      <c r="D130" s="128" t="s">
        <v>119</v>
      </c>
      <c r="E130" s="129" t="s">
        <v>141</v>
      </c>
      <c r="F130" s="224" t="s">
        <v>142</v>
      </c>
      <c r="G130" s="225"/>
      <c r="H130" s="225"/>
      <c r="I130" s="225"/>
      <c r="J130" s="130" t="s">
        <v>133</v>
      </c>
      <c r="K130" s="131">
        <v>166</v>
      </c>
      <c r="L130" s="226"/>
      <c r="M130" s="225"/>
      <c r="N130" s="226">
        <f>ROUND(L130*K130,2)</f>
        <v>0</v>
      </c>
      <c r="O130" s="225"/>
      <c r="P130" s="225"/>
      <c r="Q130" s="225"/>
      <c r="R130" s="132"/>
      <c r="T130" s="133" t="s">
        <v>3</v>
      </c>
      <c r="U130" s="39" t="s">
        <v>41</v>
      </c>
      <c r="V130" s="134">
        <v>0.82499999999999996</v>
      </c>
      <c r="W130" s="134">
        <f>V130*K130</f>
        <v>136.94999999999999</v>
      </c>
      <c r="X130" s="134">
        <v>0</v>
      </c>
      <c r="Y130" s="134">
        <f>X130*K130</f>
        <v>0</v>
      </c>
      <c r="Z130" s="134">
        <v>0</v>
      </c>
      <c r="AA130" s="135">
        <f>Z130*K130</f>
        <v>0</v>
      </c>
      <c r="AR130" s="16" t="s">
        <v>123</v>
      </c>
      <c r="AT130" s="16" t="s">
        <v>119</v>
      </c>
      <c r="AU130" s="16" t="s">
        <v>84</v>
      </c>
      <c r="AY130" s="16" t="s">
        <v>118</v>
      </c>
      <c r="BE130" s="136">
        <f>IF(U130="základní",N130,0)</f>
        <v>0</v>
      </c>
      <c r="BF130" s="136">
        <f>IF(U130="snížená",N130,0)</f>
        <v>0</v>
      </c>
      <c r="BG130" s="136">
        <f>IF(U130="zákl. přenesená",N130,0)</f>
        <v>0</v>
      </c>
      <c r="BH130" s="136">
        <f>IF(U130="sníž. přenesená",N130,0)</f>
        <v>0</v>
      </c>
      <c r="BI130" s="136">
        <f>IF(U130="nulová",N130,0)</f>
        <v>0</v>
      </c>
      <c r="BJ130" s="16" t="s">
        <v>20</v>
      </c>
      <c r="BK130" s="136">
        <f>ROUND(L130*K130,2)</f>
        <v>0</v>
      </c>
      <c r="BL130" s="16" t="s">
        <v>123</v>
      </c>
      <c r="BM130" s="16" t="s">
        <v>143</v>
      </c>
    </row>
    <row r="131" spans="2:65" s="11" customFormat="1" ht="31.5" customHeight="1" x14ac:dyDescent="0.3">
      <c r="B131" s="145"/>
      <c r="C131" s="146"/>
      <c r="D131" s="146"/>
      <c r="E131" s="147" t="s">
        <v>3</v>
      </c>
      <c r="F131" s="234" t="s">
        <v>144</v>
      </c>
      <c r="G131" s="230"/>
      <c r="H131" s="230"/>
      <c r="I131" s="230"/>
      <c r="J131" s="146"/>
      <c r="K131" s="148">
        <v>94.814999999999998</v>
      </c>
      <c r="L131" s="146"/>
      <c r="M131" s="146"/>
      <c r="N131" s="146"/>
      <c r="O131" s="146"/>
      <c r="P131" s="146"/>
      <c r="Q131" s="146"/>
      <c r="R131" s="149"/>
      <c r="T131" s="150"/>
      <c r="U131" s="146"/>
      <c r="V131" s="146"/>
      <c r="W131" s="146"/>
      <c r="X131" s="146"/>
      <c r="Y131" s="146"/>
      <c r="Z131" s="146"/>
      <c r="AA131" s="151"/>
      <c r="AT131" s="152" t="s">
        <v>126</v>
      </c>
      <c r="AU131" s="152" t="s">
        <v>84</v>
      </c>
      <c r="AV131" s="11" t="s">
        <v>84</v>
      </c>
      <c r="AW131" s="11" t="s">
        <v>34</v>
      </c>
      <c r="AX131" s="11" t="s">
        <v>75</v>
      </c>
      <c r="AY131" s="152" t="s">
        <v>118</v>
      </c>
    </row>
    <row r="132" spans="2:65" s="11" customFormat="1" ht="31.5" customHeight="1" x14ac:dyDescent="0.3">
      <c r="B132" s="145"/>
      <c r="C132" s="146"/>
      <c r="D132" s="146"/>
      <c r="E132" s="147" t="s">
        <v>3</v>
      </c>
      <c r="F132" s="229" t="s">
        <v>145</v>
      </c>
      <c r="G132" s="230"/>
      <c r="H132" s="230"/>
      <c r="I132" s="230"/>
      <c r="J132" s="146"/>
      <c r="K132" s="148">
        <v>29.952999999999999</v>
      </c>
      <c r="L132" s="146"/>
      <c r="M132" s="146"/>
      <c r="N132" s="146"/>
      <c r="O132" s="146"/>
      <c r="P132" s="146"/>
      <c r="Q132" s="146"/>
      <c r="R132" s="149"/>
      <c r="T132" s="150"/>
      <c r="U132" s="146"/>
      <c r="V132" s="146"/>
      <c r="W132" s="146"/>
      <c r="X132" s="146"/>
      <c r="Y132" s="146"/>
      <c r="Z132" s="146"/>
      <c r="AA132" s="151"/>
      <c r="AT132" s="152" t="s">
        <v>126</v>
      </c>
      <c r="AU132" s="152" t="s">
        <v>84</v>
      </c>
      <c r="AV132" s="11" t="s">
        <v>84</v>
      </c>
      <c r="AW132" s="11" t="s">
        <v>34</v>
      </c>
      <c r="AX132" s="11" t="s">
        <v>75</v>
      </c>
      <c r="AY132" s="152" t="s">
        <v>118</v>
      </c>
    </row>
    <row r="133" spans="2:65" s="11" customFormat="1" ht="22.5" customHeight="1" x14ac:dyDescent="0.3">
      <c r="B133" s="145"/>
      <c r="C133" s="146"/>
      <c r="D133" s="146"/>
      <c r="E133" s="147" t="s">
        <v>3</v>
      </c>
      <c r="F133" s="229" t="s">
        <v>146</v>
      </c>
      <c r="G133" s="230"/>
      <c r="H133" s="230"/>
      <c r="I133" s="230"/>
      <c r="J133" s="146"/>
      <c r="K133" s="148">
        <v>24.032</v>
      </c>
      <c r="L133" s="146"/>
      <c r="M133" s="146"/>
      <c r="N133" s="146"/>
      <c r="O133" s="146"/>
      <c r="P133" s="146"/>
      <c r="Q133" s="146"/>
      <c r="R133" s="149"/>
      <c r="T133" s="150"/>
      <c r="U133" s="146"/>
      <c r="V133" s="146"/>
      <c r="W133" s="146"/>
      <c r="X133" s="146"/>
      <c r="Y133" s="146"/>
      <c r="Z133" s="146"/>
      <c r="AA133" s="151"/>
      <c r="AT133" s="152" t="s">
        <v>126</v>
      </c>
      <c r="AU133" s="152" t="s">
        <v>84</v>
      </c>
      <c r="AV133" s="11" t="s">
        <v>84</v>
      </c>
      <c r="AW133" s="11" t="s">
        <v>34</v>
      </c>
      <c r="AX133" s="11" t="s">
        <v>75</v>
      </c>
      <c r="AY133" s="152" t="s">
        <v>118</v>
      </c>
    </row>
    <row r="134" spans="2:65" s="11" customFormat="1" ht="22.5" customHeight="1" x14ac:dyDescent="0.3">
      <c r="B134" s="145"/>
      <c r="C134" s="146"/>
      <c r="D134" s="146"/>
      <c r="E134" s="147" t="s">
        <v>3</v>
      </c>
      <c r="F134" s="229" t="s">
        <v>147</v>
      </c>
      <c r="G134" s="230"/>
      <c r="H134" s="230"/>
      <c r="I134" s="230"/>
      <c r="J134" s="146"/>
      <c r="K134" s="148">
        <v>14.029</v>
      </c>
      <c r="L134" s="146"/>
      <c r="M134" s="146"/>
      <c r="N134" s="146"/>
      <c r="O134" s="146"/>
      <c r="P134" s="146"/>
      <c r="Q134" s="146"/>
      <c r="R134" s="149"/>
      <c r="T134" s="150"/>
      <c r="U134" s="146"/>
      <c r="V134" s="146"/>
      <c r="W134" s="146"/>
      <c r="X134" s="146"/>
      <c r="Y134" s="146"/>
      <c r="Z134" s="146"/>
      <c r="AA134" s="151"/>
      <c r="AT134" s="152" t="s">
        <v>126</v>
      </c>
      <c r="AU134" s="152" t="s">
        <v>84</v>
      </c>
      <c r="AV134" s="11" t="s">
        <v>84</v>
      </c>
      <c r="AW134" s="11" t="s">
        <v>34</v>
      </c>
      <c r="AX134" s="11" t="s">
        <v>75</v>
      </c>
      <c r="AY134" s="152" t="s">
        <v>118</v>
      </c>
    </row>
    <row r="135" spans="2:65" s="11" customFormat="1" ht="22.5" customHeight="1" x14ac:dyDescent="0.3">
      <c r="B135" s="145"/>
      <c r="C135" s="146"/>
      <c r="D135" s="146"/>
      <c r="E135" s="147" t="s">
        <v>3</v>
      </c>
      <c r="F135" s="229" t="s">
        <v>148</v>
      </c>
      <c r="G135" s="230"/>
      <c r="H135" s="230"/>
      <c r="I135" s="230"/>
      <c r="J135" s="146"/>
      <c r="K135" s="148">
        <v>3.1190000000000002</v>
      </c>
      <c r="L135" s="146"/>
      <c r="M135" s="146"/>
      <c r="N135" s="146"/>
      <c r="O135" s="146"/>
      <c r="P135" s="146"/>
      <c r="Q135" s="146"/>
      <c r="R135" s="149"/>
      <c r="T135" s="150"/>
      <c r="U135" s="146"/>
      <c r="V135" s="146"/>
      <c r="W135" s="146"/>
      <c r="X135" s="146"/>
      <c r="Y135" s="146"/>
      <c r="Z135" s="146"/>
      <c r="AA135" s="151"/>
      <c r="AT135" s="152" t="s">
        <v>126</v>
      </c>
      <c r="AU135" s="152" t="s">
        <v>84</v>
      </c>
      <c r="AV135" s="11" t="s">
        <v>84</v>
      </c>
      <c r="AW135" s="11" t="s">
        <v>34</v>
      </c>
      <c r="AX135" s="11" t="s">
        <v>75</v>
      </c>
      <c r="AY135" s="152" t="s">
        <v>118</v>
      </c>
    </row>
    <row r="136" spans="2:65" s="12" customFormat="1" ht="22.5" customHeight="1" x14ac:dyDescent="0.3">
      <c r="B136" s="153"/>
      <c r="C136" s="154"/>
      <c r="D136" s="154"/>
      <c r="E136" s="155" t="s">
        <v>3</v>
      </c>
      <c r="F136" s="232" t="s">
        <v>139</v>
      </c>
      <c r="G136" s="233"/>
      <c r="H136" s="233"/>
      <c r="I136" s="233"/>
      <c r="J136" s="154"/>
      <c r="K136" s="156">
        <v>165.94800000000001</v>
      </c>
      <c r="L136" s="154"/>
      <c r="M136" s="154"/>
      <c r="N136" s="154"/>
      <c r="O136" s="154"/>
      <c r="P136" s="154"/>
      <c r="Q136" s="154"/>
      <c r="R136" s="157"/>
      <c r="T136" s="158"/>
      <c r="U136" s="154"/>
      <c r="V136" s="154"/>
      <c r="W136" s="154"/>
      <c r="X136" s="154"/>
      <c r="Y136" s="154"/>
      <c r="Z136" s="154"/>
      <c r="AA136" s="159"/>
      <c r="AT136" s="160" t="s">
        <v>126</v>
      </c>
      <c r="AU136" s="160" t="s">
        <v>84</v>
      </c>
      <c r="AV136" s="12" t="s">
        <v>123</v>
      </c>
      <c r="AW136" s="12" t="s">
        <v>34</v>
      </c>
      <c r="AX136" s="12" t="s">
        <v>75</v>
      </c>
      <c r="AY136" s="160" t="s">
        <v>118</v>
      </c>
    </row>
    <row r="137" spans="2:65" s="11" customFormat="1" ht="22.5" customHeight="1" x14ac:dyDescent="0.3">
      <c r="B137" s="145"/>
      <c r="C137" s="146"/>
      <c r="D137" s="146"/>
      <c r="E137" s="147" t="s">
        <v>3</v>
      </c>
      <c r="F137" s="229" t="s">
        <v>149</v>
      </c>
      <c r="G137" s="230"/>
      <c r="H137" s="230"/>
      <c r="I137" s="230"/>
      <c r="J137" s="146"/>
      <c r="K137" s="148">
        <v>166</v>
      </c>
      <c r="L137" s="146"/>
      <c r="M137" s="146"/>
      <c r="N137" s="146"/>
      <c r="O137" s="146"/>
      <c r="P137" s="146"/>
      <c r="Q137" s="146"/>
      <c r="R137" s="149"/>
      <c r="T137" s="150"/>
      <c r="U137" s="146"/>
      <c r="V137" s="146"/>
      <c r="W137" s="146"/>
      <c r="X137" s="146"/>
      <c r="Y137" s="146"/>
      <c r="Z137" s="146"/>
      <c r="AA137" s="151"/>
      <c r="AT137" s="152" t="s">
        <v>126</v>
      </c>
      <c r="AU137" s="152" t="s">
        <v>84</v>
      </c>
      <c r="AV137" s="11" t="s">
        <v>84</v>
      </c>
      <c r="AW137" s="11" t="s">
        <v>34</v>
      </c>
      <c r="AX137" s="11" t="s">
        <v>20</v>
      </c>
      <c r="AY137" s="152" t="s">
        <v>118</v>
      </c>
    </row>
    <row r="138" spans="2:65" s="1" customFormat="1" ht="31.5" customHeight="1" x14ac:dyDescent="0.3">
      <c r="B138" s="127"/>
      <c r="C138" s="128" t="s">
        <v>80</v>
      </c>
      <c r="D138" s="128" t="s">
        <v>119</v>
      </c>
      <c r="E138" s="129" t="s">
        <v>150</v>
      </c>
      <c r="F138" s="224" t="s">
        <v>151</v>
      </c>
      <c r="G138" s="225"/>
      <c r="H138" s="225"/>
      <c r="I138" s="225"/>
      <c r="J138" s="130" t="s">
        <v>122</v>
      </c>
      <c r="K138" s="131">
        <v>289.25</v>
      </c>
      <c r="L138" s="226"/>
      <c r="M138" s="225"/>
      <c r="N138" s="226">
        <f>ROUND(L138*K138,2)</f>
        <v>0</v>
      </c>
      <c r="O138" s="225"/>
      <c r="P138" s="225"/>
      <c r="Q138" s="225"/>
      <c r="R138" s="132"/>
      <c r="T138" s="133" t="s">
        <v>3</v>
      </c>
      <c r="U138" s="39" t="s">
        <v>41</v>
      </c>
      <c r="V138" s="134">
        <v>0.23599999999999999</v>
      </c>
      <c r="W138" s="134">
        <f>V138*K138</f>
        <v>68.262999999999991</v>
      </c>
      <c r="X138" s="134">
        <v>8.4000000000000003E-4</v>
      </c>
      <c r="Y138" s="134">
        <f>X138*K138</f>
        <v>0.24297000000000002</v>
      </c>
      <c r="Z138" s="134">
        <v>0</v>
      </c>
      <c r="AA138" s="135">
        <f>Z138*K138</f>
        <v>0</v>
      </c>
      <c r="AR138" s="16" t="s">
        <v>123</v>
      </c>
      <c r="AT138" s="16" t="s">
        <v>119</v>
      </c>
      <c r="AU138" s="16" t="s">
        <v>84</v>
      </c>
      <c r="AY138" s="16" t="s">
        <v>118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16" t="s">
        <v>20</v>
      </c>
      <c r="BK138" s="136">
        <f>ROUND(L138*K138,2)</f>
        <v>0</v>
      </c>
      <c r="BL138" s="16" t="s">
        <v>123</v>
      </c>
      <c r="BM138" s="16" t="s">
        <v>152</v>
      </c>
    </row>
    <row r="139" spans="2:65" s="11" customFormat="1" ht="31.5" customHeight="1" x14ac:dyDescent="0.3">
      <c r="B139" s="145"/>
      <c r="C139" s="146"/>
      <c r="D139" s="146"/>
      <c r="E139" s="147" t="s">
        <v>3</v>
      </c>
      <c r="F139" s="234" t="s">
        <v>153</v>
      </c>
      <c r="G139" s="230"/>
      <c r="H139" s="230"/>
      <c r="I139" s="230"/>
      <c r="J139" s="146"/>
      <c r="K139" s="148">
        <v>289.24799999999999</v>
      </c>
      <c r="L139" s="146"/>
      <c r="M139" s="146"/>
      <c r="N139" s="146"/>
      <c r="O139" s="146"/>
      <c r="P139" s="146"/>
      <c r="Q139" s="146"/>
      <c r="R139" s="149"/>
      <c r="T139" s="150"/>
      <c r="U139" s="146"/>
      <c r="V139" s="146"/>
      <c r="W139" s="146"/>
      <c r="X139" s="146"/>
      <c r="Y139" s="146"/>
      <c r="Z139" s="146"/>
      <c r="AA139" s="151"/>
      <c r="AT139" s="152" t="s">
        <v>126</v>
      </c>
      <c r="AU139" s="152" t="s">
        <v>84</v>
      </c>
      <c r="AV139" s="11" t="s">
        <v>84</v>
      </c>
      <c r="AW139" s="11" t="s">
        <v>34</v>
      </c>
      <c r="AX139" s="11" t="s">
        <v>75</v>
      </c>
      <c r="AY139" s="152" t="s">
        <v>118</v>
      </c>
    </row>
    <row r="140" spans="2:65" s="12" customFormat="1" ht="22.5" customHeight="1" x14ac:dyDescent="0.3">
      <c r="B140" s="153"/>
      <c r="C140" s="154"/>
      <c r="D140" s="154"/>
      <c r="E140" s="155" t="s">
        <v>3</v>
      </c>
      <c r="F140" s="232" t="s">
        <v>139</v>
      </c>
      <c r="G140" s="233"/>
      <c r="H140" s="233"/>
      <c r="I140" s="233"/>
      <c r="J140" s="154"/>
      <c r="K140" s="156">
        <v>289.24799999999999</v>
      </c>
      <c r="L140" s="154"/>
      <c r="M140" s="154"/>
      <c r="N140" s="154"/>
      <c r="O140" s="154"/>
      <c r="P140" s="154"/>
      <c r="Q140" s="154"/>
      <c r="R140" s="157"/>
      <c r="T140" s="158"/>
      <c r="U140" s="154"/>
      <c r="V140" s="154"/>
      <c r="W140" s="154"/>
      <c r="X140" s="154"/>
      <c r="Y140" s="154"/>
      <c r="Z140" s="154"/>
      <c r="AA140" s="159"/>
      <c r="AT140" s="160" t="s">
        <v>126</v>
      </c>
      <c r="AU140" s="160" t="s">
        <v>84</v>
      </c>
      <c r="AV140" s="12" t="s">
        <v>123</v>
      </c>
      <c r="AW140" s="12" t="s">
        <v>34</v>
      </c>
      <c r="AX140" s="12" t="s">
        <v>75</v>
      </c>
      <c r="AY140" s="160" t="s">
        <v>118</v>
      </c>
    </row>
    <row r="141" spans="2:65" s="11" customFormat="1" ht="22.5" customHeight="1" x14ac:dyDescent="0.3">
      <c r="B141" s="145"/>
      <c r="C141" s="146"/>
      <c r="D141" s="146"/>
      <c r="E141" s="147" t="s">
        <v>3</v>
      </c>
      <c r="F141" s="229" t="s">
        <v>154</v>
      </c>
      <c r="G141" s="230"/>
      <c r="H141" s="230"/>
      <c r="I141" s="230"/>
      <c r="J141" s="146"/>
      <c r="K141" s="148">
        <v>289.25</v>
      </c>
      <c r="L141" s="146"/>
      <c r="M141" s="146"/>
      <c r="N141" s="146"/>
      <c r="O141" s="146"/>
      <c r="P141" s="146"/>
      <c r="Q141" s="146"/>
      <c r="R141" s="149"/>
      <c r="T141" s="150"/>
      <c r="U141" s="146"/>
      <c r="V141" s="146"/>
      <c r="W141" s="146"/>
      <c r="X141" s="146"/>
      <c r="Y141" s="146"/>
      <c r="Z141" s="146"/>
      <c r="AA141" s="151"/>
      <c r="AT141" s="152" t="s">
        <v>126</v>
      </c>
      <c r="AU141" s="152" t="s">
        <v>84</v>
      </c>
      <c r="AV141" s="11" t="s">
        <v>84</v>
      </c>
      <c r="AW141" s="11" t="s">
        <v>34</v>
      </c>
      <c r="AX141" s="11" t="s">
        <v>20</v>
      </c>
      <c r="AY141" s="152" t="s">
        <v>118</v>
      </c>
    </row>
    <row r="142" spans="2:65" s="1" customFormat="1" ht="31.5" customHeight="1" x14ac:dyDescent="0.3">
      <c r="B142" s="127"/>
      <c r="C142" s="128" t="s">
        <v>155</v>
      </c>
      <c r="D142" s="128" t="s">
        <v>119</v>
      </c>
      <c r="E142" s="129" t="s">
        <v>156</v>
      </c>
      <c r="F142" s="224" t="s">
        <v>157</v>
      </c>
      <c r="G142" s="225"/>
      <c r="H142" s="225"/>
      <c r="I142" s="225"/>
      <c r="J142" s="130" t="s">
        <v>122</v>
      </c>
      <c r="K142" s="131">
        <v>289.25</v>
      </c>
      <c r="L142" s="226"/>
      <c r="M142" s="225"/>
      <c r="N142" s="226">
        <f>ROUND(L142*K142,2)</f>
        <v>0</v>
      </c>
      <c r="O142" s="225"/>
      <c r="P142" s="225"/>
      <c r="Q142" s="225"/>
      <c r="R142" s="132"/>
      <c r="T142" s="133" t="s">
        <v>3</v>
      </c>
      <c r="U142" s="39" t="s">
        <v>41</v>
      </c>
      <c r="V142" s="134">
        <v>7.0000000000000007E-2</v>
      </c>
      <c r="W142" s="134">
        <f>V142*K142</f>
        <v>20.247500000000002</v>
      </c>
      <c r="X142" s="134">
        <v>0</v>
      </c>
      <c r="Y142" s="134">
        <f>X142*K142</f>
        <v>0</v>
      </c>
      <c r="Z142" s="134">
        <v>0</v>
      </c>
      <c r="AA142" s="135">
        <f>Z142*K142</f>
        <v>0</v>
      </c>
      <c r="AR142" s="16" t="s">
        <v>123</v>
      </c>
      <c r="AT142" s="16" t="s">
        <v>119</v>
      </c>
      <c r="AU142" s="16" t="s">
        <v>84</v>
      </c>
      <c r="AY142" s="16" t="s">
        <v>118</v>
      </c>
      <c r="BE142" s="136">
        <f>IF(U142="základní",N142,0)</f>
        <v>0</v>
      </c>
      <c r="BF142" s="136">
        <f>IF(U142="snížená",N142,0)</f>
        <v>0</v>
      </c>
      <c r="BG142" s="136">
        <f>IF(U142="zákl. přenesená",N142,0)</f>
        <v>0</v>
      </c>
      <c r="BH142" s="136">
        <f>IF(U142="sníž. přenesená",N142,0)</f>
        <v>0</v>
      </c>
      <c r="BI142" s="136">
        <f>IF(U142="nulová",N142,0)</f>
        <v>0</v>
      </c>
      <c r="BJ142" s="16" t="s">
        <v>20</v>
      </c>
      <c r="BK142" s="136">
        <f>ROUND(L142*K142,2)</f>
        <v>0</v>
      </c>
      <c r="BL142" s="16" t="s">
        <v>123</v>
      </c>
      <c r="BM142" s="16" t="s">
        <v>158</v>
      </c>
    </row>
    <row r="143" spans="2:65" s="1" customFormat="1" ht="31.5" customHeight="1" x14ac:dyDescent="0.3">
      <c r="B143" s="127"/>
      <c r="C143" s="128" t="s">
        <v>159</v>
      </c>
      <c r="D143" s="128" t="s">
        <v>119</v>
      </c>
      <c r="E143" s="129" t="s">
        <v>160</v>
      </c>
      <c r="F143" s="224" t="s">
        <v>161</v>
      </c>
      <c r="G143" s="225"/>
      <c r="H143" s="225"/>
      <c r="I143" s="225"/>
      <c r="J143" s="130" t="s">
        <v>133</v>
      </c>
      <c r="K143" s="131">
        <v>539.77</v>
      </c>
      <c r="L143" s="226"/>
      <c r="M143" s="225"/>
      <c r="N143" s="226">
        <f>ROUND(L143*K143,2)</f>
        <v>0</v>
      </c>
      <c r="O143" s="225"/>
      <c r="P143" s="225"/>
      <c r="Q143" s="225"/>
      <c r="R143" s="132"/>
      <c r="T143" s="133" t="s">
        <v>3</v>
      </c>
      <c r="U143" s="39" t="s">
        <v>41</v>
      </c>
      <c r="V143" s="134">
        <v>0.34499999999999997</v>
      </c>
      <c r="W143" s="134">
        <f>V143*K143</f>
        <v>186.22064999999998</v>
      </c>
      <c r="X143" s="134">
        <v>0</v>
      </c>
      <c r="Y143" s="134">
        <f>X143*K143</f>
        <v>0</v>
      </c>
      <c r="Z143" s="134">
        <v>0</v>
      </c>
      <c r="AA143" s="135">
        <f>Z143*K143</f>
        <v>0</v>
      </c>
      <c r="AR143" s="16" t="s">
        <v>123</v>
      </c>
      <c r="AT143" s="16" t="s">
        <v>119</v>
      </c>
      <c r="AU143" s="16" t="s">
        <v>84</v>
      </c>
      <c r="AY143" s="16" t="s">
        <v>118</v>
      </c>
      <c r="BE143" s="136">
        <f>IF(U143="základní",N143,0)</f>
        <v>0</v>
      </c>
      <c r="BF143" s="136">
        <f>IF(U143="snížená",N143,0)</f>
        <v>0</v>
      </c>
      <c r="BG143" s="136">
        <f>IF(U143="zákl. přenesená",N143,0)</f>
        <v>0</v>
      </c>
      <c r="BH143" s="136">
        <f>IF(U143="sníž. přenesená",N143,0)</f>
        <v>0</v>
      </c>
      <c r="BI143" s="136">
        <f>IF(U143="nulová",N143,0)</f>
        <v>0</v>
      </c>
      <c r="BJ143" s="16" t="s">
        <v>20</v>
      </c>
      <c r="BK143" s="136">
        <f>ROUND(L143*K143,2)</f>
        <v>0</v>
      </c>
      <c r="BL143" s="16" t="s">
        <v>123</v>
      </c>
      <c r="BM143" s="16" t="s">
        <v>162</v>
      </c>
    </row>
    <row r="144" spans="2:65" s="11" customFormat="1" ht="22.5" customHeight="1" x14ac:dyDescent="0.3">
      <c r="B144" s="145"/>
      <c r="C144" s="146"/>
      <c r="D144" s="146"/>
      <c r="E144" s="147" t="s">
        <v>3</v>
      </c>
      <c r="F144" s="234" t="s">
        <v>163</v>
      </c>
      <c r="G144" s="230"/>
      <c r="H144" s="230"/>
      <c r="I144" s="230"/>
      <c r="J144" s="146"/>
      <c r="K144" s="148">
        <v>539.77</v>
      </c>
      <c r="L144" s="146"/>
      <c r="M144" s="146"/>
      <c r="N144" s="146"/>
      <c r="O144" s="146"/>
      <c r="P144" s="146"/>
      <c r="Q144" s="146"/>
      <c r="R144" s="149"/>
      <c r="T144" s="150"/>
      <c r="U144" s="146"/>
      <c r="V144" s="146"/>
      <c r="W144" s="146"/>
      <c r="X144" s="146"/>
      <c r="Y144" s="146"/>
      <c r="Z144" s="146"/>
      <c r="AA144" s="151"/>
      <c r="AT144" s="152" t="s">
        <v>126</v>
      </c>
      <c r="AU144" s="152" t="s">
        <v>84</v>
      </c>
      <c r="AV144" s="11" t="s">
        <v>84</v>
      </c>
      <c r="AW144" s="11" t="s">
        <v>34</v>
      </c>
      <c r="AX144" s="11" t="s">
        <v>20</v>
      </c>
      <c r="AY144" s="152" t="s">
        <v>118</v>
      </c>
    </row>
    <row r="145" spans="2:65" s="1" customFormat="1" ht="31.5" customHeight="1" x14ac:dyDescent="0.3">
      <c r="B145" s="127"/>
      <c r="C145" s="128" t="s">
        <v>164</v>
      </c>
      <c r="D145" s="128" t="s">
        <v>119</v>
      </c>
      <c r="E145" s="129" t="s">
        <v>165</v>
      </c>
      <c r="F145" s="224" t="s">
        <v>166</v>
      </c>
      <c r="G145" s="225"/>
      <c r="H145" s="225"/>
      <c r="I145" s="225"/>
      <c r="J145" s="130" t="s">
        <v>133</v>
      </c>
      <c r="K145" s="131">
        <v>427.59</v>
      </c>
      <c r="L145" s="226"/>
      <c r="M145" s="225"/>
      <c r="N145" s="226">
        <f>ROUND(L145*K145,2)</f>
        <v>0</v>
      </c>
      <c r="O145" s="225"/>
      <c r="P145" s="225"/>
      <c r="Q145" s="225"/>
      <c r="R145" s="132"/>
      <c r="T145" s="133" t="s">
        <v>3</v>
      </c>
      <c r="U145" s="39" t="s">
        <v>41</v>
      </c>
      <c r="V145" s="134">
        <v>8.6999999999999994E-2</v>
      </c>
      <c r="W145" s="134">
        <f>V145*K145</f>
        <v>37.200329999999994</v>
      </c>
      <c r="X145" s="134">
        <v>0</v>
      </c>
      <c r="Y145" s="134">
        <f>X145*K145</f>
        <v>0</v>
      </c>
      <c r="Z145" s="134">
        <v>0</v>
      </c>
      <c r="AA145" s="135">
        <f>Z145*K145</f>
        <v>0</v>
      </c>
      <c r="AR145" s="16" t="s">
        <v>123</v>
      </c>
      <c r="AT145" s="16" t="s">
        <v>119</v>
      </c>
      <c r="AU145" s="16" t="s">
        <v>84</v>
      </c>
      <c r="AY145" s="16" t="s">
        <v>118</v>
      </c>
      <c r="BE145" s="136">
        <f>IF(U145="základní",N145,0)</f>
        <v>0</v>
      </c>
      <c r="BF145" s="136">
        <f>IF(U145="snížená",N145,0)</f>
        <v>0</v>
      </c>
      <c r="BG145" s="136">
        <f>IF(U145="zákl. přenesená",N145,0)</f>
        <v>0</v>
      </c>
      <c r="BH145" s="136">
        <f>IF(U145="sníž. přenesená",N145,0)</f>
        <v>0</v>
      </c>
      <c r="BI145" s="136">
        <f>IF(U145="nulová",N145,0)</f>
        <v>0</v>
      </c>
      <c r="BJ145" s="16" t="s">
        <v>20</v>
      </c>
      <c r="BK145" s="136">
        <f>ROUND(L145*K145,2)</f>
        <v>0</v>
      </c>
      <c r="BL145" s="16" t="s">
        <v>123</v>
      </c>
      <c r="BM145" s="16" t="s">
        <v>167</v>
      </c>
    </row>
    <row r="146" spans="2:65" s="11" customFormat="1" ht="22.5" customHeight="1" x14ac:dyDescent="0.3">
      <c r="B146" s="145"/>
      <c r="C146" s="146"/>
      <c r="D146" s="146"/>
      <c r="E146" s="147" t="s">
        <v>3</v>
      </c>
      <c r="F146" s="234" t="s">
        <v>168</v>
      </c>
      <c r="G146" s="230"/>
      <c r="H146" s="230"/>
      <c r="I146" s="230"/>
      <c r="J146" s="146"/>
      <c r="K146" s="148">
        <v>427.59</v>
      </c>
      <c r="L146" s="146"/>
      <c r="M146" s="146"/>
      <c r="N146" s="146"/>
      <c r="O146" s="146"/>
      <c r="P146" s="146"/>
      <c r="Q146" s="146"/>
      <c r="R146" s="149"/>
      <c r="T146" s="150"/>
      <c r="U146" s="146"/>
      <c r="V146" s="146"/>
      <c r="W146" s="146"/>
      <c r="X146" s="146"/>
      <c r="Y146" s="146"/>
      <c r="Z146" s="146"/>
      <c r="AA146" s="151"/>
      <c r="AT146" s="152" t="s">
        <v>126</v>
      </c>
      <c r="AU146" s="152" t="s">
        <v>84</v>
      </c>
      <c r="AV146" s="11" t="s">
        <v>84</v>
      </c>
      <c r="AW146" s="11" t="s">
        <v>34</v>
      </c>
      <c r="AX146" s="11" t="s">
        <v>20</v>
      </c>
      <c r="AY146" s="152" t="s">
        <v>118</v>
      </c>
    </row>
    <row r="147" spans="2:65" s="1" customFormat="1" ht="31.5" customHeight="1" x14ac:dyDescent="0.3">
      <c r="B147" s="127"/>
      <c r="C147" s="128" t="s">
        <v>169</v>
      </c>
      <c r="D147" s="128" t="s">
        <v>119</v>
      </c>
      <c r="E147" s="129" t="s">
        <v>170</v>
      </c>
      <c r="F147" s="224" t="s">
        <v>171</v>
      </c>
      <c r="G147" s="225"/>
      <c r="H147" s="225"/>
      <c r="I147" s="225"/>
      <c r="J147" s="130" t="s">
        <v>133</v>
      </c>
      <c r="K147" s="131">
        <v>112.18</v>
      </c>
      <c r="L147" s="226"/>
      <c r="M147" s="225"/>
      <c r="N147" s="226">
        <f>ROUND(L147*K147,2)</f>
        <v>0</v>
      </c>
      <c r="O147" s="225"/>
      <c r="P147" s="225"/>
      <c r="Q147" s="225"/>
      <c r="R147" s="132"/>
      <c r="T147" s="133" t="s">
        <v>3</v>
      </c>
      <c r="U147" s="39" t="s">
        <v>41</v>
      </c>
      <c r="V147" s="134">
        <v>8.3000000000000004E-2</v>
      </c>
      <c r="W147" s="134">
        <f>V147*K147</f>
        <v>9.3109400000000004</v>
      </c>
      <c r="X147" s="134">
        <v>0</v>
      </c>
      <c r="Y147" s="134">
        <f>X147*K147</f>
        <v>0</v>
      </c>
      <c r="Z147" s="134">
        <v>0</v>
      </c>
      <c r="AA147" s="135">
        <f>Z147*K147</f>
        <v>0</v>
      </c>
      <c r="AR147" s="16" t="s">
        <v>123</v>
      </c>
      <c r="AT147" s="16" t="s">
        <v>119</v>
      </c>
      <c r="AU147" s="16" t="s">
        <v>84</v>
      </c>
      <c r="AY147" s="16" t="s">
        <v>118</v>
      </c>
      <c r="BE147" s="136">
        <f>IF(U147="základní",N147,0)</f>
        <v>0</v>
      </c>
      <c r="BF147" s="136">
        <f>IF(U147="snížená",N147,0)</f>
        <v>0</v>
      </c>
      <c r="BG147" s="136">
        <f>IF(U147="zákl. přenesená",N147,0)</f>
        <v>0</v>
      </c>
      <c r="BH147" s="136">
        <f>IF(U147="sníž. přenesená",N147,0)</f>
        <v>0</v>
      </c>
      <c r="BI147" s="136">
        <f>IF(U147="nulová",N147,0)</f>
        <v>0</v>
      </c>
      <c r="BJ147" s="16" t="s">
        <v>20</v>
      </c>
      <c r="BK147" s="136">
        <f>ROUND(L147*K147,2)</f>
        <v>0</v>
      </c>
      <c r="BL147" s="16" t="s">
        <v>123</v>
      </c>
      <c r="BM147" s="16" t="s">
        <v>172</v>
      </c>
    </row>
    <row r="148" spans="2:65" s="10" customFormat="1" ht="22.5" customHeight="1" x14ac:dyDescent="0.3">
      <c r="B148" s="137"/>
      <c r="C148" s="138"/>
      <c r="D148" s="138"/>
      <c r="E148" s="139" t="s">
        <v>3</v>
      </c>
      <c r="F148" s="227" t="s">
        <v>173</v>
      </c>
      <c r="G148" s="228"/>
      <c r="H148" s="228"/>
      <c r="I148" s="228"/>
      <c r="J148" s="138"/>
      <c r="K148" s="140" t="s">
        <v>3</v>
      </c>
      <c r="L148" s="138"/>
      <c r="M148" s="138"/>
      <c r="N148" s="138"/>
      <c r="O148" s="138"/>
      <c r="P148" s="138"/>
      <c r="Q148" s="138"/>
      <c r="R148" s="141"/>
      <c r="T148" s="142"/>
      <c r="U148" s="138"/>
      <c r="V148" s="138"/>
      <c r="W148" s="138"/>
      <c r="X148" s="138"/>
      <c r="Y148" s="138"/>
      <c r="Z148" s="138"/>
      <c r="AA148" s="143"/>
      <c r="AT148" s="144" t="s">
        <v>126</v>
      </c>
      <c r="AU148" s="144" t="s">
        <v>84</v>
      </c>
      <c r="AV148" s="10" t="s">
        <v>20</v>
      </c>
      <c r="AW148" s="10" t="s">
        <v>34</v>
      </c>
      <c r="AX148" s="10" t="s">
        <v>75</v>
      </c>
      <c r="AY148" s="144" t="s">
        <v>118</v>
      </c>
    </row>
    <row r="149" spans="2:65" s="11" customFormat="1" ht="22.5" customHeight="1" x14ac:dyDescent="0.3">
      <c r="B149" s="145"/>
      <c r="C149" s="146"/>
      <c r="D149" s="146"/>
      <c r="E149" s="147" t="s">
        <v>3</v>
      </c>
      <c r="F149" s="229" t="s">
        <v>174</v>
      </c>
      <c r="G149" s="230"/>
      <c r="H149" s="230"/>
      <c r="I149" s="230"/>
      <c r="J149" s="146"/>
      <c r="K149" s="148">
        <v>72.45</v>
      </c>
      <c r="L149" s="146"/>
      <c r="M149" s="146"/>
      <c r="N149" s="146"/>
      <c r="O149" s="146"/>
      <c r="P149" s="146"/>
      <c r="Q149" s="146"/>
      <c r="R149" s="149"/>
      <c r="T149" s="150"/>
      <c r="U149" s="146"/>
      <c r="V149" s="146"/>
      <c r="W149" s="146"/>
      <c r="X149" s="146"/>
      <c r="Y149" s="146"/>
      <c r="Z149" s="146"/>
      <c r="AA149" s="151"/>
      <c r="AT149" s="152" t="s">
        <v>126</v>
      </c>
      <c r="AU149" s="152" t="s">
        <v>84</v>
      </c>
      <c r="AV149" s="11" t="s">
        <v>84</v>
      </c>
      <c r="AW149" s="11" t="s">
        <v>34</v>
      </c>
      <c r="AX149" s="11" t="s">
        <v>75</v>
      </c>
      <c r="AY149" s="152" t="s">
        <v>118</v>
      </c>
    </row>
    <row r="150" spans="2:65" s="10" customFormat="1" ht="22.5" customHeight="1" x14ac:dyDescent="0.3">
      <c r="B150" s="137"/>
      <c r="C150" s="138"/>
      <c r="D150" s="138"/>
      <c r="E150" s="139" t="s">
        <v>3</v>
      </c>
      <c r="F150" s="231" t="s">
        <v>135</v>
      </c>
      <c r="G150" s="228"/>
      <c r="H150" s="228"/>
      <c r="I150" s="228"/>
      <c r="J150" s="138"/>
      <c r="K150" s="140" t="s">
        <v>3</v>
      </c>
      <c r="L150" s="138"/>
      <c r="M150" s="138"/>
      <c r="N150" s="138"/>
      <c r="O150" s="138"/>
      <c r="P150" s="138"/>
      <c r="Q150" s="138"/>
      <c r="R150" s="141"/>
      <c r="T150" s="142"/>
      <c r="U150" s="138"/>
      <c r="V150" s="138"/>
      <c r="W150" s="138"/>
      <c r="X150" s="138"/>
      <c r="Y150" s="138"/>
      <c r="Z150" s="138"/>
      <c r="AA150" s="143"/>
      <c r="AT150" s="144" t="s">
        <v>126</v>
      </c>
      <c r="AU150" s="144" t="s">
        <v>84</v>
      </c>
      <c r="AV150" s="10" t="s">
        <v>20</v>
      </c>
      <c r="AW150" s="10" t="s">
        <v>34</v>
      </c>
      <c r="AX150" s="10" t="s">
        <v>75</v>
      </c>
      <c r="AY150" s="144" t="s">
        <v>118</v>
      </c>
    </row>
    <row r="151" spans="2:65" s="11" customFormat="1" ht="31.5" customHeight="1" x14ac:dyDescent="0.3">
      <c r="B151" s="145"/>
      <c r="C151" s="146"/>
      <c r="D151" s="146"/>
      <c r="E151" s="147" t="s">
        <v>3</v>
      </c>
      <c r="F151" s="229" t="s">
        <v>175</v>
      </c>
      <c r="G151" s="230"/>
      <c r="H151" s="230"/>
      <c r="I151" s="230"/>
      <c r="J151" s="146"/>
      <c r="K151" s="148">
        <v>9.843</v>
      </c>
      <c r="L151" s="146"/>
      <c r="M151" s="146"/>
      <c r="N151" s="146"/>
      <c r="O151" s="146"/>
      <c r="P151" s="146"/>
      <c r="Q151" s="146"/>
      <c r="R151" s="149"/>
      <c r="T151" s="150"/>
      <c r="U151" s="146"/>
      <c r="V151" s="146"/>
      <c r="W151" s="146"/>
      <c r="X151" s="146"/>
      <c r="Y151" s="146"/>
      <c r="Z151" s="146"/>
      <c r="AA151" s="151"/>
      <c r="AT151" s="152" t="s">
        <v>126</v>
      </c>
      <c r="AU151" s="152" t="s">
        <v>84</v>
      </c>
      <c r="AV151" s="11" t="s">
        <v>84</v>
      </c>
      <c r="AW151" s="11" t="s">
        <v>34</v>
      </c>
      <c r="AX151" s="11" t="s">
        <v>75</v>
      </c>
      <c r="AY151" s="152" t="s">
        <v>118</v>
      </c>
    </row>
    <row r="152" spans="2:65" s="10" customFormat="1" ht="22.5" customHeight="1" x14ac:dyDescent="0.3">
      <c r="B152" s="137"/>
      <c r="C152" s="138"/>
      <c r="D152" s="138"/>
      <c r="E152" s="139" t="s">
        <v>3</v>
      </c>
      <c r="F152" s="231" t="s">
        <v>176</v>
      </c>
      <c r="G152" s="228"/>
      <c r="H152" s="228"/>
      <c r="I152" s="228"/>
      <c r="J152" s="138"/>
      <c r="K152" s="140" t="s">
        <v>3</v>
      </c>
      <c r="L152" s="138"/>
      <c r="M152" s="138"/>
      <c r="N152" s="138"/>
      <c r="O152" s="138"/>
      <c r="P152" s="138"/>
      <c r="Q152" s="138"/>
      <c r="R152" s="141"/>
      <c r="T152" s="142"/>
      <c r="U152" s="138"/>
      <c r="V152" s="138"/>
      <c r="W152" s="138"/>
      <c r="X152" s="138"/>
      <c r="Y152" s="138"/>
      <c r="Z152" s="138"/>
      <c r="AA152" s="143"/>
      <c r="AT152" s="144" t="s">
        <v>126</v>
      </c>
      <c r="AU152" s="144" t="s">
        <v>84</v>
      </c>
      <c r="AV152" s="10" t="s">
        <v>20</v>
      </c>
      <c r="AW152" s="10" t="s">
        <v>34</v>
      </c>
      <c r="AX152" s="10" t="s">
        <v>75</v>
      </c>
      <c r="AY152" s="144" t="s">
        <v>118</v>
      </c>
    </row>
    <row r="153" spans="2:65" s="11" customFormat="1" ht="31.5" customHeight="1" x14ac:dyDescent="0.3">
      <c r="B153" s="145"/>
      <c r="C153" s="146"/>
      <c r="D153" s="146"/>
      <c r="E153" s="147" t="s">
        <v>3</v>
      </c>
      <c r="F153" s="229" t="s">
        <v>177</v>
      </c>
      <c r="G153" s="230"/>
      <c r="H153" s="230"/>
      <c r="I153" s="230"/>
      <c r="J153" s="146"/>
      <c r="K153" s="148">
        <v>1.56</v>
      </c>
      <c r="L153" s="146"/>
      <c r="M153" s="146"/>
      <c r="N153" s="146"/>
      <c r="O153" s="146"/>
      <c r="P153" s="146"/>
      <c r="Q153" s="146"/>
      <c r="R153" s="149"/>
      <c r="T153" s="150"/>
      <c r="U153" s="146"/>
      <c r="V153" s="146"/>
      <c r="W153" s="146"/>
      <c r="X153" s="146"/>
      <c r="Y153" s="146"/>
      <c r="Z153" s="146"/>
      <c r="AA153" s="151"/>
      <c r="AT153" s="152" t="s">
        <v>126</v>
      </c>
      <c r="AU153" s="152" t="s">
        <v>84</v>
      </c>
      <c r="AV153" s="11" t="s">
        <v>84</v>
      </c>
      <c r="AW153" s="11" t="s">
        <v>34</v>
      </c>
      <c r="AX153" s="11" t="s">
        <v>75</v>
      </c>
      <c r="AY153" s="152" t="s">
        <v>118</v>
      </c>
    </row>
    <row r="154" spans="2:65" s="11" customFormat="1" ht="22.5" customHeight="1" x14ac:dyDescent="0.3">
      <c r="B154" s="145"/>
      <c r="C154" s="146"/>
      <c r="D154" s="146"/>
      <c r="E154" s="147" t="s">
        <v>3</v>
      </c>
      <c r="F154" s="229" t="s">
        <v>178</v>
      </c>
      <c r="G154" s="230"/>
      <c r="H154" s="230"/>
      <c r="I154" s="230"/>
      <c r="J154" s="146"/>
      <c r="K154" s="148">
        <v>1.06</v>
      </c>
      <c r="L154" s="146"/>
      <c r="M154" s="146"/>
      <c r="N154" s="146"/>
      <c r="O154" s="146"/>
      <c r="P154" s="146"/>
      <c r="Q154" s="146"/>
      <c r="R154" s="149"/>
      <c r="T154" s="150"/>
      <c r="U154" s="146"/>
      <c r="V154" s="146"/>
      <c r="W154" s="146"/>
      <c r="X154" s="146"/>
      <c r="Y154" s="146"/>
      <c r="Z154" s="146"/>
      <c r="AA154" s="151"/>
      <c r="AT154" s="152" t="s">
        <v>126</v>
      </c>
      <c r="AU154" s="152" t="s">
        <v>84</v>
      </c>
      <c r="AV154" s="11" t="s">
        <v>84</v>
      </c>
      <c r="AW154" s="11" t="s">
        <v>34</v>
      </c>
      <c r="AX154" s="11" t="s">
        <v>75</v>
      </c>
      <c r="AY154" s="152" t="s">
        <v>118</v>
      </c>
    </row>
    <row r="155" spans="2:65" s="10" customFormat="1" ht="22.5" customHeight="1" x14ac:dyDescent="0.3">
      <c r="B155" s="137"/>
      <c r="C155" s="138"/>
      <c r="D155" s="138"/>
      <c r="E155" s="139" t="s">
        <v>3</v>
      </c>
      <c r="F155" s="231" t="s">
        <v>179</v>
      </c>
      <c r="G155" s="228"/>
      <c r="H155" s="228"/>
      <c r="I155" s="228"/>
      <c r="J155" s="138"/>
      <c r="K155" s="140" t="s">
        <v>3</v>
      </c>
      <c r="L155" s="138"/>
      <c r="M155" s="138"/>
      <c r="N155" s="138"/>
      <c r="O155" s="138"/>
      <c r="P155" s="138"/>
      <c r="Q155" s="138"/>
      <c r="R155" s="141"/>
      <c r="T155" s="142"/>
      <c r="U155" s="138"/>
      <c r="V155" s="138"/>
      <c r="W155" s="138"/>
      <c r="X155" s="138"/>
      <c r="Y155" s="138"/>
      <c r="Z155" s="138"/>
      <c r="AA155" s="143"/>
      <c r="AT155" s="144" t="s">
        <v>126</v>
      </c>
      <c r="AU155" s="144" t="s">
        <v>84</v>
      </c>
      <c r="AV155" s="10" t="s">
        <v>20</v>
      </c>
      <c r="AW155" s="10" t="s">
        <v>34</v>
      </c>
      <c r="AX155" s="10" t="s">
        <v>75</v>
      </c>
      <c r="AY155" s="144" t="s">
        <v>118</v>
      </c>
    </row>
    <row r="156" spans="2:65" s="11" customFormat="1" ht="22.5" customHeight="1" x14ac:dyDescent="0.3">
      <c r="B156" s="145"/>
      <c r="C156" s="146"/>
      <c r="D156" s="146"/>
      <c r="E156" s="147" t="s">
        <v>3</v>
      </c>
      <c r="F156" s="229" t="s">
        <v>180</v>
      </c>
      <c r="G156" s="230"/>
      <c r="H156" s="230"/>
      <c r="I156" s="230"/>
      <c r="J156" s="146"/>
      <c r="K156" s="148">
        <v>24</v>
      </c>
      <c r="L156" s="146"/>
      <c r="M156" s="146"/>
      <c r="N156" s="146"/>
      <c r="O156" s="146"/>
      <c r="P156" s="146"/>
      <c r="Q156" s="146"/>
      <c r="R156" s="149"/>
      <c r="T156" s="150"/>
      <c r="U156" s="146"/>
      <c r="V156" s="146"/>
      <c r="W156" s="146"/>
      <c r="X156" s="146"/>
      <c r="Y156" s="146"/>
      <c r="Z156" s="146"/>
      <c r="AA156" s="151"/>
      <c r="AT156" s="152" t="s">
        <v>126</v>
      </c>
      <c r="AU156" s="152" t="s">
        <v>84</v>
      </c>
      <c r="AV156" s="11" t="s">
        <v>84</v>
      </c>
      <c r="AW156" s="11" t="s">
        <v>34</v>
      </c>
      <c r="AX156" s="11" t="s">
        <v>75</v>
      </c>
      <c r="AY156" s="152" t="s">
        <v>118</v>
      </c>
    </row>
    <row r="157" spans="2:65" s="11" customFormat="1" ht="22.5" customHeight="1" x14ac:dyDescent="0.3">
      <c r="B157" s="145"/>
      <c r="C157" s="146"/>
      <c r="D157" s="146"/>
      <c r="E157" s="147" t="s">
        <v>3</v>
      </c>
      <c r="F157" s="229" t="s">
        <v>181</v>
      </c>
      <c r="G157" s="230"/>
      <c r="H157" s="230"/>
      <c r="I157" s="230"/>
      <c r="J157" s="146"/>
      <c r="K157" s="148">
        <v>3.2639999999999998</v>
      </c>
      <c r="L157" s="146"/>
      <c r="M157" s="146"/>
      <c r="N157" s="146"/>
      <c r="O157" s="146"/>
      <c r="P157" s="146"/>
      <c r="Q157" s="146"/>
      <c r="R157" s="149"/>
      <c r="T157" s="150"/>
      <c r="U157" s="146"/>
      <c r="V157" s="146"/>
      <c r="W157" s="146"/>
      <c r="X157" s="146"/>
      <c r="Y157" s="146"/>
      <c r="Z157" s="146"/>
      <c r="AA157" s="151"/>
      <c r="AT157" s="152" t="s">
        <v>126</v>
      </c>
      <c r="AU157" s="152" t="s">
        <v>84</v>
      </c>
      <c r="AV157" s="11" t="s">
        <v>84</v>
      </c>
      <c r="AW157" s="11" t="s">
        <v>34</v>
      </c>
      <c r="AX157" s="11" t="s">
        <v>75</v>
      </c>
      <c r="AY157" s="152" t="s">
        <v>118</v>
      </c>
    </row>
    <row r="158" spans="2:65" s="12" customFormat="1" ht="22.5" customHeight="1" x14ac:dyDescent="0.3">
      <c r="B158" s="153"/>
      <c r="C158" s="154"/>
      <c r="D158" s="154"/>
      <c r="E158" s="155" t="s">
        <v>3</v>
      </c>
      <c r="F158" s="232" t="s">
        <v>139</v>
      </c>
      <c r="G158" s="233"/>
      <c r="H158" s="233"/>
      <c r="I158" s="233"/>
      <c r="J158" s="154"/>
      <c r="K158" s="156">
        <v>112.17700000000001</v>
      </c>
      <c r="L158" s="154"/>
      <c r="M158" s="154"/>
      <c r="N158" s="154"/>
      <c r="O158" s="154"/>
      <c r="P158" s="154"/>
      <c r="Q158" s="154"/>
      <c r="R158" s="157"/>
      <c r="T158" s="158"/>
      <c r="U158" s="154"/>
      <c r="V158" s="154"/>
      <c r="W158" s="154"/>
      <c r="X158" s="154"/>
      <c r="Y158" s="154"/>
      <c r="Z158" s="154"/>
      <c r="AA158" s="159"/>
      <c r="AT158" s="160" t="s">
        <v>126</v>
      </c>
      <c r="AU158" s="160" t="s">
        <v>84</v>
      </c>
      <c r="AV158" s="12" t="s">
        <v>123</v>
      </c>
      <c r="AW158" s="12" t="s">
        <v>34</v>
      </c>
      <c r="AX158" s="12" t="s">
        <v>75</v>
      </c>
      <c r="AY158" s="160" t="s">
        <v>118</v>
      </c>
    </row>
    <row r="159" spans="2:65" s="11" customFormat="1" ht="22.5" customHeight="1" x14ac:dyDescent="0.3">
      <c r="B159" s="145"/>
      <c r="C159" s="146"/>
      <c r="D159" s="146"/>
      <c r="E159" s="147" t="s">
        <v>3</v>
      </c>
      <c r="F159" s="229" t="s">
        <v>182</v>
      </c>
      <c r="G159" s="230"/>
      <c r="H159" s="230"/>
      <c r="I159" s="230"/>
      <c r="J159" s="146"/>
      <c r="K159" s="148">
        <v>112.18</v>
      </c>
      <c r="L159" s="146"/>
      <c r="M159" s="146"/>
      <c r="N159" s="146"/>
      <c r="O159" s="146"/>
      <c r="P159" s="146"/>
      <c r="Q159" s="146"/>
      <c r="R159" s="149"/>
      <c r="T159" s="150"/>
      <c r="U159" s="146"/>
      <c r="V159" s="146"/>
      <c r="W159" s="146"/>
      <c r="X159" s="146"/>
      <c r="Y159" s="146"/>
      <c r="Z159" s="146"/>
      <c r="AA159" s="151"/>
      <c r="AT159" s="152" t="s">
        <v>126</v>
      </c>
      <c r="AU159" s="152" t="s">
        <v>84</v>
      </c>
      <c r="AV159" s="11" t="s">
        <v>84</v>
      </c>
      <c r="AW159" s="11" t="s">
        <v>34</v>
      </c>
      <c r="AX159" s="11" t="s">
        <v>20</v>
      </c>
      <c r="AY159" s="152" t="s">
        <v>118</v>
      </c>
    </row>
    <row r="160" spans="2:65" s="1" customFormat="1" ht="22.5" customHeight="1" x14ac:dyDescent="0.3">
      <c r="B160" s="127"/>
      <c r="C160" s="128" t="s">
        <v>25</v>
      </c>
      <c r="D160" s="128" t="s">
        <v>119</v>
      </c>
      <c r="E160" s="129" t="s">
        <v>183</v>
      </c>
      <c r="F160" s="224" t="s">
        <v>184</v>
      </c>
      <c r="G160" s="225"/>
      <c r="H160" s="225"/>
      <c r="I160" s="225"/>
      <c r="J160" s="130" t="s">
        <v>133</v>
      </c>
      <c r="K160" s="131">
        <v>109</v>
      </c>
      <c r="L160" s="226"/>
      <c r="M160" s="225"/>
      <c r="N160" s="226">
        <f>ROUND(L160*K160,2)</f>
        <v>0</v>
      </c>
      <c r="O160" s="225"/>
      <c r="P160" s="225"/>
      <c r="Q160" s="225"/>
      <c r="R160" s="132"/>
      <c r="T160" s="133" t="s">
        <v>3</v>
      </c>
      <c r="U160" s="39" t="s">
        <v>41</v>
      </c>
      <c r="V160" s="134">
        <v>9.7000000000000003E-2</v>
      </c>
      <c r="W160" s="134">
        <f>V160*K160</f>
        <v>10.573</v>
      </c>
      <c r="X160" s="134">
        <v>0</v>
      </c>
      <c r="Y160" s="134">
        <f>X160*K160</f>
        <v>0</v>
      </c>
      <c r="Z160" s="134">
        <v>0</v>
      </c>
      <c r="AA160" s="135">
        <f>Z160*K160</f>
        <v>0</v>
      </c>
      <c r="AR160" s="16" t="s">
        <v>123</v>
      </c>
      <c r="AT160" s="16" t="s">
        <v>119</v>
      </c>
      <c r="AU160" s="16" t="s">
        <v>84</v>
      </c>
      <c r="AY160" s="16" t="s">
        <v>118</v>
      </c>
      <c r="BE160" s="136">
        <f>IF(U160="základní",N160,0)</f>
        <v>0</v>
      </c>
      <c r="BF160" s="136">
        <f>IF(U160="snížená",N160,0)</f>
        <v>0</v>
      </c>
      <c r="BG160" s="136">
        <f>IF(U160="zákl. přenesená",N160,0)</f>
        <v>0</v>
      </c>
      <c r="BH160" s="136">
        <f>IF(U160="sníž. přenesená",N160,0)</f>
        <v>0</v>
      </c>
      <c r="BI160" s="136">
        <f>IF(U160="nulová",N160,0)</f>
        <v>0</v>
      </c>
      <c r="BJ160" s="16" t="s">
        <v>20</v>
      </c>
      <c r="BK160" s="136">
        <f>ROUND(L160*K160,2)</f>
        <v>0</v>
      </c>
      <c r="BL160" s="16" t="s">
        <v>123</v>
      </c>
      <c r="BM160" s="16" t="s">
        <v>185</v>
      </c>
    </row>
    <row r="161" spans="2:65" s="1" customFormat="1" ht="22.5" customHeight="1" x14ac:dyDescent="0.3">
      <c r="B161" s="127"/>
      <c r="C161" s="128" t="s">
        <v>186</v>
      </c>
      <c r="D161" s="128" t="s">
        <v>119</v>
      </c>
      <c r="E161" s="129" t="s">
        <v>187</v>
      </c>
      <c r="F161" s="224" t="s">
        <v>188</v>
      </c>
      <c r="G161" s="225"/>
      <c r="H161" s="225"/>
      <c r="I161" s="225"/>
      <c r="J161" s="130" t="s">
        <v>133</v>
      </c>
      <c r="K161" s="131">
        <v>109</v>
      </c>
      <c r="L161" s="226"/>
      <c r="M161" s="225"/>
      <c r="N161" s="226">
        <f>ROUND(L161*K161,2)</f>
        <v>0</v>
      </c>
      <c r="O161" s="225"/>
      <c r="P161" s="225"/>
      <c r="Q161" s="225"/>
      <c r="R161" s="132"/>
      <c r="T161" s="133" t="s">
        <v>3</v>
      </c>
      <c r="U161" s="39" t="s">
        <v>41</v>
      </c>
      <c r="V161" s="134">
        <v>8.9999999999999993E-3</v>
      </c>
      <c r="W161" s="134">
        <f>V161*K161</f>
        <v>0.98099999999999987</v>
      </c>
      <c r="X161" s="134">
        <v>0</v>
      </c>
      <c r="Y161" s="134">
        <f>X161*K161</f>
        <v>0</v>
      </c>
      <c r="Z161" s="134">
        <v>0</v>
      </c>
      <c r="AA161" s="135">
        <f>Z161*K161</f>
        <v>0</v>
      </c>
      <c r="AR161" s="16" t="s">
        <v>123</v>
      </c>
      <c r="AT161" s="16" t="s">
        <v>119</v>
      </c>
      <c r="AU161" s="16" t="s">
        <v>84</v>
      </c>
      <c r="AY161" s="16" t="s">
        <v>118</v>
      </c>
      <c r="BE161" s="136">
        <f>IF(U161="základní",N161,0)</f>
        <v>0</v>
      </c>
      <c r="BF161" s="136">
        <f>IF(U161="snížená",N161,0)</f>
        <v>0</v>
      </c>
      <c r="BG161" s="136">
        <f>IF(U161="zákl. přenesená",N161,0)</f>
        <v>0</v>
      </c>
      <c r="BH161" s="136">
        <f>IF(U161="sníž. přenesená",N161,0)</f>
        <v>0</v>
      </c>
      <c r="BI161" s="136">
        <f>IF(U161="nulová",N161,0)</f>
        <v>0</v>
      </c>
      <c r="BJ161" s="16" t="s">
        <v>20</v>
      </c>
      <c r="BK161" s="136">
        <f>ROUND(L161*K161,2)</f>
        <v>0</v>
      </c>
      <c r="BL161" s="16" t="s">
        <v>123</v>
      </c>
      <c r="BM161" s="16" t="s">
        <v>189</v>
      </c>
    </row>
    <row r="162" spans="2:65" s="1" customFormat="1" ht="31.5" customHeight="1" x14ac:dyDescent="0.3">
      <c r="B162" s="127"/>
      <c r="C162" s="128" t="s">
        <v>190</v>
      </c>
      <c r="D162" s="128" t="s">
        <v>119</v>
      </c>
      <c r="E162" s="129" t="s">
        <v>191</v>
      </c>
      <c r="F162" s="224" t="s">
        <v>192</v>
      </c>
      <c r="G162" s="225"/>
      <c r="H162" s="225"/>
      <c r="I162" s="225"/>
      <c r="J162" s="130" t="s">
        <v>133</v>
      </c>
      <c r="K162" s="131">
        <v>109</v>
      </c>
      <c r="L162" s="226"/>
      <c r="M162" s="225"/>
      <c r="N162" s="226">
        <f>ROUND(L162*K162,2)</f>
        <v>0</v>
      </c>
      <c r="O162" s="225"/>
      <c r="P162" s="225"/>
      <c r="Q162" s="225"/>
      <c r="R162" s="132"/>
      <c r="T162" s="133" t="s">
        <v>3</v>
      </c>
      <c r="U162" s="39" t="s">
        <v>41</v>
      </c>
      <c r="V162" s="134">
        <v>8.9999999999999993E-3</v>
      </c>
      <c r="W162" s="134">
        <f>V162*K162</f>
        <v>0.98099999999999987</v>
      </c>
      <c r="X162" s="134">
        <v>0</v>
      </c>
      <c r="Y162" s="134">
        <f>X162*K162</f>
        <v>0</v>
      </c>
      <c r="Z162" s="134">
        <v>0</v>
      </c>
      <c r="AA162" s="135">
        <f>Z162*K162</f>
        <v>0</v>
      </c>
      <c r="AR162" s="16" t="s">
        <v>123</v>
      </c>
      <c r="AT162" s="16" t="s">
        <v>119</v>
      </c>
      <c r="AU162" s="16" t="s">
        <v>84</v>
      </c>
      <c r="AY162" s="16" t="s">
        <v>118</v>
      </c>
      <c r="BE162" s="136">
        <f>IF(U162="základní",N162,0)</f>
        <v>0</v>
      </c>
      <c r="BF162" s="136">
        <f>IF(U162="snížená",N162,0)</f>
        <v>0</v>
      </c>
      <c r="BG162" s="136">
        <f>IF(U162="zákl. přenesená",N162,0)</f>
        <v>0</v>
      </c>
      <c r="BH162" s="136">
        <f>IF(U162="sníž. přenesená",N162,0)</f>
        <v>0</v>
      </c>
      <c r="BI162" s="136">
        <f>IF(U162="nulová",N162,0)</f>
        <v>0</v>
      </c>
      <c r="BJ162" s="16" t="s">
        <v>20</v>
      </c>
      <c r="BK162" s="136">
        <f>ROUND(L162*K162,2)</f>
        <v>0</v>
      </c>
      <c r="BL162" s="16" t="s">
        <v>123</v>
      </c>
      <c r="BM162" s="16" t="s">
        <v>193</v>
      </c>
    </row>
    <row r="163" spans="2:65" s="1" customFormat="1" ht="31.5" customHeight="1" x14ac:dyDescent="0.3">
      <c r="B163" s="127"/>
      <c r="C163" s="128" t="s">
        <v>194</v>
      </c>
      <c r="D163" s="128" t="s">
        <v>119</v>
      </c>
      <c r="E163" s="129" t="s">
        <v>195</v>
      </c>
      <c r="F163" s="224" t="s">
        <v>196</v>
      </c>
      <c r="G163" s="225"/>
      <c r="H163" s="225"/>
      <c r="I163" s="225"/>
      <c r="J163" s="130" t="s">
        <v>133</v>
      </c>
      <c r="K163" s="131">
        <v>430.86</v>
      </c>
      <c r="L163" s="226"/>
      <c r="M163" s="225"/>
      <c r="N163" s="226">
        <f>ROUND(L163*K163,2)</f>
        <v>0</v>
      </c>
      <c r="O163" s="225"/>
      <c r="P163" s="225"/>
      <c r="Q163" s="225"/>
      <c r="R163" s="132"/>
      <c r="T163" s="133" t="s">
        <v>3</v>
      </c>
      <c r="U163" s="39" t="s">
        <v>41</v>
      </c>
      <c r="V163" s="134">
        <v>0.29899999999999999</v>
      </c>
      <c r="W163" s="134">
        <f>V163*K163</f>
        <v>128.82713999999999</v>
      </c>
      <c r="X163" s="134">
        <v>0</v>
      </c>
      <c r="Y163" s="134">
        <f>X163*K163</f>
        <v>0</v>
      </c>
      <c r="Z163" s="134">
        <v>0</v>
      </c>
      <c r="AA163" s="135">
        <f>Z163*K163</f>
        <v>0</v>
      </c>
      <c r="AR163" s="16" t="s">
        <v>123</v>
      </c>
      <c r="AT163" s="16" t="s">
        <v>119</v>
      </c>
      <c r="AU163" s="16" t="s">
        <v>84</v>
      </c>
      <c r="AY163" s="16" t="s">
        <v>118</v>
      </c>
      <c r="BE163" s="136">
        <f>IF(U163="základní",N163,0)</f>
        <v>0</v>
      </c>
      <c r="BF163" s="136">
        <f>IF(U163="snížená",N163,0)</f>
        <v>0</v>
      </c>
      <c r="BG163" s="136">
        <f>IF(U163="zákl. přenesená",N163,0)</f>
        <v>0</v>
      </c>
      <c r="BH163" s="136">
        <f>IF(U163="sníž. přenesená",N163,0)</f>
        <v>0</v>
      </c>
      <c r="BI163" s="136">
        <f>IF(U163="nulová",N163,0)</f>
        <v>0</v>
      </c>
      <c r="BJ163" s="16" t="s">
        <v>20</v>
      </c>
      <c r="BK163" s="136">
        <f>ROUND(L163*K163,2)</f>
        <v>0</v>
      </c>
      <c r="BL163" s="16" t="s">
        <v>123</v>
      </c>
      <c r="BM163" s="16" t="s">
        <v>197</v>
      </c>
    </row>
    <row r="164" spans="2:65" s="11" customFormat="1" ht="22.5" customHeight="1" x14ac:dyDescent="0.3">
      <c r="B164" s="145"/>
      <c r="C164" s="146"/>
      <c r="D164" s="146"/>
      <c r="E164" s="147" t="s">
        <v>3</v>
      </c>
      <c r="F164" s="234" t="s">
        <v>198</v>
      </c>
      <c r="G164" s="230"/>
      <c r="H164" s="230"/>
      <c r="I164" s="230"/>
      <c r="J164" s="146"/>
      <c r="K164" s="148">
        <v>430.85399999999998</v>
      </c>
      <c r="L164" s="146"/>
      <c r="M164" s="146"/>
      <c r="N164" s="146"/>
      <c r="O164" s="146"/>
      <c r="P164" s="146"/>
      <c r="Q164" s="146"/>
      <c r="R164" s="149"/>
      <c r="T164" s="150"/>
      <c r="U164" s="146"/>
      <c r="V164" s="146"/>
      <c r="W164" s="146"/>
      <c r="X164" s="146"/>
      <c r="Y164" s="146"/>
      <c r="Z164" s="146"/>
      <c r="AA164" s="151"/>
      <c r="AT164" s="152" t="s">
        <v>126</v>
      </c>
      <c r="AU164" s="152" t="s">
        <v>84</v>
      </c>
      <c r="AV164" s="11" t="s">
        <v>84</v>
      </c>
      <c r="AW164" s="11" t="s">
        <v>34</v>
      </c>
      <c r="AX164" s="11" t="s">
        <v>75</v>
      </c>
      <c r="AY164" s="152" t="s">
        <v>118</v>
      </c>
    </row>
    <row r="165" spans="2:65" s="12" customFormat="1" ht="22.5" customHeight="1" x14ac:dyDescent="0.3">
      <c r="B165" s="153"/>
      <c r="C165" s="154"/>
      <c r="D165" s="154"/>
      <c r="E165" s="155" t="s">
        <v>3</v>
      </c>
      <c r="F165" s="232" t="s">
        <v>139</v>
      </c>
      <c r="G165" s="233"/>
      <c r="H165" s="233"/>
      <c r="I165" s="233"/>
      <c r="J165" s="154"/>
      <c r="K165" s="156">
        <v>430.85399999999998</v>
      </c>
      <c r="L165" s="154"/>
      <c r="M165" s="154"/>
      <c r="N165" s="154"/>
      <c r="O165" s="154"/>
      <c r="P165" s="154"/>
      <c r="Q165" s="154"/>
      <c r="R165" s="157"/>
      <c r="T165" s="158"/>
      <c r="U165" s="154"/>
      <c r="V165" s="154"/>
      <c r="W165" s="154"/>
      <c r="X165" s="154"/>
      <c r="Y165" s="154"/>
      <c r="Z165" s="154"/>
      <c r="AA165" s="159"/>
      <c r="AT165" s="160" t="s">
        <v>126</v>
      </c>
      <c r="AU165" s="160" t="s">
        <v>84</v>
      </c>
      <c r="AV165" s="12" t="s">
        <v>123</v>
      </c>
      <c r="AW165" s="12" t="s">
        <v>34</v>
      </c>
      <c r="AX165" s="12" t="s">
        <v>75</v>
      </c>
      <c r="AY165" s="160" t="s">
        <v>118</v>
      </c>
    </row>
    <row r="166" spans="2:65" s="11" customFormat="1" ht="22.5" customHeight="1" x14ac:dyDescent="0.3">
      <c r="B166" s="145"/>
      <c r="C166" s="146"/>
      <c r="D166" s="146"/>
      <c r="E166" s="147" t="s">
        <v>3</v>
      </c>
      <c r="F166" s="229" t="s">
        <v>199</v>
      </c>
      <c r="G166" s="230"/>
      <c r="H166" s="230"/>
      <c r="I166" s="230"/>
      <c r="J166" s="146"/>
      <c r="K166" s="148">
        <v>430.86</v>
      </c>
      <c r="L166" s="146"/>
      <c r="M166" s="146"/>
      <c r="N166" s="146"/>
      <c r="O166" s="146"/>
      <c r="P166" s="146"/>
      <c r="Q166" s="146"/>
      <c r="R166" s="149"/>
      <c r="T166" s="150"/>
      <c r="U166" s="146"/>
      <c r="V166" s="146"/>
      <c r="W166" s="146"/>
      <c r="X166" s="146"/>
      <c r="Y166" s="146"/>
      <c r="Z166" s="146"/>
      <c r="AA166" s="151"/>
      <c r="AT166" s="152" t="s">
        <v>126</v>
      </c>
      <c r="AU166" s="152" t="s">
        <v>84</v>
      </c>
      <c r="AV166" s="11" t="s">
        <v>84</v>
      </c>
      <c r="AW166" s="11" t="s">
        <v>34</v>
      </c>
      <c r="AX166" s="11" t="s">
        <v>20</v>
      </c>
      <c r="AY166" s="152" t="s">
        <v>118</v>
      </c>
    </row>
    <row r="167" spans="2:65" s="1" customFormat="1" ht="22.5" customHeight="1" x14ac:dyDescent="0.3">
      <c r="B167" s="127"/>
      <c r="C167" s="161" t="s">
        <v>200</v>
      </c>
      <c r="D167" s="161" t="s">
        <v>201</v>
      </c>
      <c r="E167" s="162" t="s">
        <v>202</v>
      </c>
      <c r="F167" s="235" t="s">
        <v>203</v>
      </c>
      <c r="G167" s="236"/>
      <c r="H167" s="236"/>
      <c r="I167" s="236"/>
      <c r="J167" s="163" t="s">
        <v>204</v>
      </c>
      <c r="K167" s="164">
        <v>6.6</v>
      </c>
      <c r="L167" s="237"/>
      <c r="M167" s="236"/>
      <c r="N167" s="237">
        <f>ROUND(L167*K167,2)</f>
        <v>0</v>
      </c>
      <c r="O167" s="225"/>
      <c r="P167" s="225"/>
      <c r="Q167" s="225"/>
      <c r="R167" s="132"/>
      <c r="T167" s="133" t="s">
        <v>3</v>
      </c>
      <c r="U167" s="39" t="s">
        <v>41</v>
      </c>
      <c r="V167" s="134">
        <v>0</v>
      </c>
      <c r="W167" s="134">
        <f>V167*K167</f>
        <v>0</v>
      </c>
      <c r="X167" s="134">
        <v>1</v>
      </c>
      <c r="Y167" s="134">
        <f>X167*K167</f>
        <v>6.6</v>
      </c>
      <c r="Z167" s="134">
        <v>0</v>
      </c>
      <c r="AA167" s="135">
        <f>Z167*K167</f>
        <v>0</v>
      </c>
      <c r="AR167" s="16" t="s">
        <v>164</v>
      </c>
      <c r="AT167" s="16" t="s">
        <v>201</v>
      </c>
      <c r="AU167" s="16" t="s">
        <v>84</v>
      </c>
      <c r="AY167" s="16" t="s">
        <v>118</v>
      </c>
      <c r="BE167" s="136">
        <f>IF(U167="základní",N167,0)</f>
        <v>0</v>
      </c>
      <c r="BF167" s="136">
        <f>IF(U167="snížená",N167,0)</f>
        <v>0</v>
      </c>
      <c r="BG167" s="136">
        <f>IF(U167="zákl. přenesená",N167,0)</f>
        <v>0</v>
      </c>
      <c r="BH167" s="136">
        <f>IF(U167="sníž. přenesená",N167,0)</f>
        <v>0</v>
      </c>
      <c r="BI167" s="136">
        <f>IF(U167="nulová",N167,0)</f>
        <v>0</v>
      </c>
      <c r="BJ167" s="16" t="s">
        <v>20</v>
      </c>
      <c r="BK167" s="136">
        <f>ROUND(L167*K167,2)</f>
        <v>0</v>
      </c>
      <c r="BL167" s="16" t="s">
        <v>123</v>
      </c>
      <c r="BM167" s="16" t="s">
        <v>205</v>
      </c>
    </row>
    <row r="168" spans="2:65" s="10" customFormat="1" ht="22.5" customHeight="1" x14ac:dyDescent="0.3">
      <c r="B168" s="137"/>
      <c r="C168" s="138"/>
      <c r="D168" s="138"/>
      <c r="E168" s="139" t="s">
        <v>3</v>
      </c>
      <c r="F168" s="227" t="s">
        <v>206</v>
      </c>
      <c r="G168" s="228"/>
      <c r="H168" s="228"/>
      <c r="I168" s="228"/>
      <c r="J168" s="138"/>
      <c r="K168" s="140" t="s">
        <v>3</v>
      </c>
      <c r="L168" s="138"/>
      <c r="M168" s="138"/>
      <c r="N168" s="138"/>
      <c r="O168" s="138"/>
      <c r="P168" s="138"/>
      <c r="Q168" s="138"/>
      <c r="R168" s="141"/>
      <c r="T168" s="142"/>
      <c r="U168" s="138"/>
      <c r="V168" s="138"/>
      <c r="W168" s="138"/>
      <c r="X168" s="138"/>
      <c r="Y168" s="138"/>
      <c r="Z168" s="138"/>
      <c r="AA168" s="143"/>
      <c r="AT168" s="144" t="s">
        <v>126</v>
      </c>
      <c r="AU168" s="144" t="s">
        <v>84</v>
      </c>
      <c r="AV168" s="10" t="s">
        <v>20</v>
      </c>
      <c r="AW168" s="10" t="s">
        <v>34</v>
      </c>
      <c r="AX168" s="10" t="s">
        <v>75</v>
      </c>
      <c r="AY168" s="144" t="s">
        <v>118</v>
      </c>
    </row>
    <row r="169" spans="2:65" s="11" customFormat="1" ht="22.5" customHeight="1" x14ac:dyDescent="0.3">
      <c r="B169" s="145"/>
      <c r="C169" s="146"/>
      <c r="D169" s="146"/>
      <c r="E169" s="147" t="s">
        <v>3</v>
      </c>
      <c r="F169" s="229" t="s">
        <v>207</v>
      </c>
      <c r="G169" s="230"/>
      <c r="H169" s="230"/>
      <c r="I169" s="230"/>
      <c r="J169" s="146"/>
      <c r="K169" s="148">
        <v>6.5279999999999996</v>
      </c>
      <c r="L169" s="146"/>
      <c r="M169" s="146"/>
      <c r="N169" s="146"/>
      <c r="O169" s="146"/>
      <c r="P169" s="146"/>
      <c r="Q169" s="146"/>
      <c r="R169" s="149"/>
      <c r="T169" s="150"/>
      <c r="U169" s="146"/>
      <c r="V169" s="146"/>
      <c r="W169" s="146"/>
      <c r="X169" s="146"/>
      <c r="Y169" s="146"/>
      <c r="Z169" s="146"/>
      <c r="AA169" s="151"/>
      <c r="AT169" s="152" t="s">
        <v>126</v>
      </c>
      <c r="AU169" s="152" t="s">
        <v>84</v>
      </c>
      <c r="AV169" s="11" t="s">
        <v>84</v>
      </c>
      <c r="AW169" s="11" t="s">
        <v>34</v>
      </c>
      <c r="AX169" s="11" t="s">
        <v>75</v>
      </c>
      <c r="AY169" s="152" t="s">
        <v>118</v>
      </c>
    </row>
    <row r="170" spans="2:65" s="12" customFormat="1" ht="22.5" customHeight="1" x14ac:dyDescent="0.3">
      <c r="B170" s="153"/>
      <c r="C170" s="154"/>
      <c r="D170" s="154"/>
      <c r="E170" s="155" t="s">
        <v>3</v>
      </c>
      <c r="F170" s="232" t="s">
        <v>139</v>
      </c>
      <c r="G170" s="233"/>
      <c r="H170" s="233"/>
      <c r="I170" s="233"/>
      <c r="J170" s="154"/>
      <c r="K170" s="156">
        <v>6.5279999999999996</v>
      </c>
      <c r="L170" s="154"/>
      <c r="M170" s="154"/>
      <c r="N170" s="154"/>
      <c r="O170" s="154"/>
      <c r="P170" s="154"/>
      <c r="Q170" s="154"/>
      <c r="R170" s="157"/>
      <c r="T170" s="158"/>
      <c r="U170" s="154"/>
      <c r="V170" s="154"/>
      <c r="W170" s="154"/>
      <c r="X170" s="154"/>
      <c r="Y170" s="154"/>
      <c r="Z170" s="154"/>
      <c r="AA170" s="159"/>
      <c r="AT170" s="160" t="s">
        <v>126</v>
      </c>
      <c r="AU170" s="160" t="s">
        <v>84</v>
      </c>
      <c r="AV170" s="12" t="s">
        <v>123</v>
      </c>
      <c r="AW170" s="12" t="s">
        <v>34</v>
      </c>
      <c r="AX170" s="12" t="s">
        <v>75</v>
      </c>
      <c r="AY170" s="160" t="s">
        <v>118</v>
      </c>
    </row>
    <row r="171" spans="2:65" s="11" customFormat="1" ht="22.5" customHeight="1" x14ac:dyDescent="0.3">
      <c r="B171" s="145"/>
      <c r="C171" s="146"/>
      <c r="D171" s="146"/>
      <c r="E171" s="147" t="s">
        <v>3</v>
      </c>
      <c r="F171" s="229" t="s">
        <v>208</v>
      </c>
      <c r="G171" s="230"/>
      <c r="H171" s="230"/>
      <c r="I171" s="230"/>
      <c r="J171" s="146"/>
      <c r="K171" s="148">
        <v>6.6</v>
      </c>
      <c r="L171" s="146"/>
      <c r="M171" s="146"/>
      <c r="N171" s="146"/>
      <c r="O171" s="146"/>
      <c r="P171" s="146"/>
      <c r="Q171" s="146"/>
      <c r="R171" s="149"/>
      <c r="T171" s="150"/>
      <c r="U171" s="146"/>
      <c r="V171" s="146"/>
      <c r="W171" s="146"/>
      <c r="X171" s="146"/>
      <c r="Y171" s="146"/>
      <c r="Z171" s="146"/>
      <c r="AA171" s="151"/>
      <c r="AT171" s="152" t="s">
        <v>126</v>
      </c>
      <c r="AU171" s="152" t="s">
        <v>84</v>
      </c>
      <c r="AV171" s="11" t="s">
        <v>84</v>
      </c>
      <c r="AW171" s="11" t="s">
        <v>34</v>
      </c>
      <c r="AX171" s="11" t="s">
        <v>20</v>
      </c>
      <c r="AY171" s="152" t="s">
        <v>118</v>
      </c>
    </row>
    <row r="172" spans="2:65" s="1" customFormat="1" ht="31.5" customHeight="1" x14ac:dyDescent="0.3">
      <c r="B172" s="127"/>
      <c r="C172" s="128" t="s">
        <v>9</v>
      </c>
      <c r="D172" s="128" t="s">
        <v>119</v>
      </c>
      <c r="E172" s="129" t="s">
        <v>209</v>
      </c>
      <c r="F172" s="224" t="s">
        <v>210</v>
      </c>
      <c r="G172" s="225"/>
      <c r="H172" s="225"/>
      <c r="I172" s="225"/>
      <c r="J172" s="130" t="s">
        <v>133</v>
      </c>
      <c r="K172" s="131">
        <v>48.65</v>
      </c>
      <c r="L172" s="226"/>
      <c r="M172" s="225"/>
      <c r="N172" s="226">
        <f>ROUND(L172*K172,2)</f>
        <v>0</v>
      </c>
      <c r="O172" s="225"/>
      <c r="P172" s="225"/>
      <c r="Q172" s="225"/>
      <c r="R172" s="132"/>
      <c r="T172" s="133" t="s">
        <v>3</v>
      </c>
      <c r="U172" s="39" t="s">
        <v>41</v>
      </c>
      <c r="V172" s="134">
        <v>1.5</v>
      </c>
      <c r="W172" s="134">
        <f>V172*K172</f>
        <v>72.974999999999994</v>
      </c>
      <c r="X172" s="134">
        <v>0</v>
      </c>
      <c r="Y172" s="134">
        <f>X172*K172</f>
        <v>0</v>
      </c>
      <c r="Z172" s="134">
        <v>0</v>
      </c>
      <c r="AA172" s="135">
        <f>Z172*K172</f>
        <v>0</v>
      </c>
      <c r="AR172" s="16" t="s">
        <v>123</v>
      </c>
      <c r="AT172" s="16" t="s">
        <v>119</v>
      </c>
      <c r="AU172" s="16" t="s">
        <v>84</v>
      </c>
      <c r="AY172" s="16" t="s">
        <v>118</v>
      </c>
      <c r="BE172" s="136">
        <f>IF(U172="základní",N172,0)</f>
        <v>0</v>
      </c>
      <c r="BF172" s="136">
        <f>IF(U172="snížená",N172,0)</f>
        <v>0</v>
      </c>
      <c r="BG172" s="136">
        <f>IF(U172="zákl. přenesená",N172,0)</f>
        <v>0</v>
      </c>
      <c r="BH172" s="136">
        <f>IF(U172="sníž. přenesená",N172,0)</f>
        <v>0</v>
      </c>
      <c r="BI172" s="136">
        <f>IF(U172="nulová",N172,0)</f>
        <v>0</v>
      </c>
      <c r="BJ172" s="16" t="s">
        <v>20</v>
      </c>
      <c r="BK172" s="136">
        <f>ROUND(L172*K172,2)</f>
        <v>0</v>
      </c>
      <c r="BL172" s="16" t="s">
        <v>123</v>
      </c>
      <c r="BM172" s="16" t="s">
        <v>211</v>
      </c>
    </row>
    <row r="173" spans="2:65" s="10" customFormat="1" ht="22.5" customHeight="1" x14ac:dyDescent="0.3">
      <c r="B173" s="137"/>
      <c r="C173" s="138"/>
      <c r="D173" s="138"/>
      <c r="E173" s="139" t="s">
        <v>3</v>
      </c>
      <c r="F173" s="227" t="s">
        <v>137</v>
      </c>
      <c r="G173" s="228"/>
      <c r="H173" s="228"/>
      <c r="I173" s="228"/>
      <c r="J173" s="138"/>
      <c r="K173" s="140" t="s">
        <v>3</v>
      </c>
      <c r="L173" s="138"/>
      <c r="M173" s="138"/>
      <c r="N173" s="138"/>
      <c r="O173" s="138"/>
      <c r="P173" s="138"/>
      <c r="Q173" s="138"/>
      <c r="R173" s="141"/>
      <c r="T173" s="142"/>
      <c r="U173" s="138"/>
      <c r="V173" s="138"/>
      <c r="W173" s="138"/>
      <c r="X173" s="138"/>
      <c r="Y173" s="138"/>
      <c r="Z173" s="138"/>
      <c r="AA173" s="143"/>
      <c r="AT173" s="144" t="s">
        <v>126</v>
      </c>
      <c r="AU173" s="144" t="s">
        <v>84</v>
      </c>
      <c r="AV173" s="10" t="s">
        <v>20</v>
      </c>
      <c r="AW173" s="10" t="s">
        <v>34</v>
      </c>
      <c r="AX173" s="10" t="s">
        <v>75</v>
      </c>
      <c r="AY173" s="144" t="s">
        <v>118</v>
      </c>
    </row>
    <row r="174" spans="2:65" s="11" customFormat="1" ht="22.5" customHeight="1" x14ac:dyDescent="0.3">
      <c r="B174" s="145"/>
      <c r="C174" s="146"/>
      <c r="D174" s="146"/>
      <c r="E174" s="147" t="s">
        <v>3</v>
      </c>
      <c r="F174" s="229" t="s">
        <v>212</v>
      </c>
      <c r="G174" s="230"/>
      <c r="H174" s="230"/>
      <c r="I174" s="230"/>
      <c r="J174" s="146"/>
      <c r="K174" s="148">
        <v>10.385</v>
      </c>
      <c r="L174" s="146"/>
      <c r="M174" s="146"/>
      <c r="N174" s="146"/>
      <c r="O174" s="146"/>
      <c r="P174" s="146"/>
      <c r="Q174" s="146"/>
      <c r="R174" s="149"/>
      <c r="T174" s="150"/>
      <c r="U174" s="146"/>
      <c r="V174" s="146"/>
      <c r="W174" s="146"/>
      <c r="X174" s="146"/>
      <c r="Y174" s="146"/>
      <c r="Z174" s="146"/>
      <c r="AA174" s="151"/>
      <c r="AT174" s="152" t="s">
        <v>126</v>
      </c>
      <c r="AU174" s="152" t="s">
        <v>84</v>
      </c>
      <c r="AV174" s="11" t="s">
        <v>84</v>
      </c>
      <c r="AW174" s="11" t="s">
        <v>34</v>
      </c>
      <c r="AX174" s="11" t="s">
        <v>75</v>
      </c>
      <c r="AY174" s="152" t="s">
        <v>118</v>
      </c>
    </row>
    <row r="175" spans="2:65" s="10" customFormat="1" ht="22.5" customHeight="1" x14ac:dyDescent="0.3">
      <c r="B175" s="137"/>
      <c r="C175" s="138"/>
      <c r="D175" s="138"/>
      <c r="E175" s="139" t="s">
        <v>3</v>
      </c>
      <c r="F175" s="231" t="s">
        <v>213</v>
      </c>
      <c r="G175" s="228"/>
      <c r="H175" s="228"/>
      <c r="I175" s="228"/>
      <c r="J175" s="138"/>
      <c r="K175" s="140" t="s">
        <v>3</v>
      </c>
      <c r="L175" s="138"/>
      <c r="M175" s="138"/>
      <c r="N175" s="138"/>
      <c r="O175" s="138"/>
      <c r="P175" s="138"/>
      <c r="Q175" s="138"/>
      <c r="R175" s="141"/>
      <c r="T175" s="142"/>
      <c r="U175" s="138"/>
      <c r="V175" s="138"/>
      <c r="W175" s="138"/>
      <c r="X175" s="138"/>
      <c r="Y175" s="138"/>
      <c r="Z175" s="138"/>
      <c r="AA175" s="143"/>
      <c r="AT175" s="144" t="s">
        <v>126</v>
      </c>
      <c r="AU175" s="144" t="s">
        <v>84</v>
      </c>
      <c r="AV175" s="10" t="s">
        <v>20</v>
      </c>
      <c r="AW175" s="10" t="s">
        <v>34</v>
      </c>
      <c r="AX175" s="10" t="s">
        <v>75</v>
      </c>
      <c r="AY175" s="144" t="s">
        <v>118</v>
      </c>
    </row>
    <row r="176" spans="2:65" s="11" customFormat="1" ht="22.5" customHeight="1" x14ac:dyDescent="0.3">
      <c r="B176" s="145"/>
      <c r="C176" s="146"/>
      <c r="D176" s="146"/>
      <c r="E176" s="147" t="s">
        <v>3</v>
      </c>
      <c r="F176" s="229" t="s">
        <v>214</v>
      </c>
      <c r="G176" s="230"/>
      <c r="H176" s="230"/>
      <c r="I176" s="230"/>
      <c r="J176" s="146"/>
      <c r="K176" s="148">
        <v>38.247</v>
      </c>
      <c r="L176" s="146"/>
      <c r="M176" s="146"/>
      <c r="N176" s="146"/>
      <c r="O176" s="146"/>
      <c r="P176" s="146"/>
      <c r="Q176" s="146"/>
      <c r="R176" s="149"/>
      <c r="T176" s="150"/>
      <c r="U176" s="146"/>
      <c r="V176" s="146"/>
      <c r="W176" s="146"/>
      <c r="X176" s="146"/>
      <c r="Y176" s="146"/>
      <c r="Z176" s="146"/>
      <c r="AA176" s="151"/>
      <c r="AT176" s="152" t="s">
        <v>126</v>
      </c>
      <c r="AU176" s="152" t="s">
        <v>84</v>
      </c>
      <c r="AV176" s="11" t="s">
        <v>84</v>
      </c>
      <c r="AW176" s="11" t="s">
        <v>34</v>
      </c>
      <c r="AX176" s="11" t="s">
        <v>75</v>
      </c>
      <c r="AY176" s="152" t="s">
        <v>118</v>
      </c>
    </row>
    <row r="177" spans="2:65" s="12" customFormat="1" ht="22.5" customHeight="1" x14ac:dyDescent="0.3">
      <c r="B177" s="153"/>
      <c r="C177" s="154"/>
      <c r="D177" s="154"/>
      <c r="E177" s="155" t="s">
        <v>3</v>
      </c>
      <c r="F177" s="232" t="s">
        <v>139</v>
      </c>
      <c r="G177" s="233"/>
      <c r="H177" s="233"/>
      <c r="I177" s="233"/>
      <c r="J177" s="154"/>
      <c r="K177" s="156">
        <v>48.631999999999998</v>
      </c>
      <c r="L177" s="154"/>
      <c r="M177" s="154"/>
      <c r="N177" s="154"/>
      <c r="O177" s="154"/>
      <c r="P177" s="154"/>
      <c r="Q177" s="154"/>
      <c r="R177" s="157"/>
      <c r="T177" s="158"/>
      <c r="U177" s="154"/>
      <c r="V177" s="154"/>
      <c r="W177" s="154"/>
      <c r="X177" s="154"/>
      <c r="Y177" s="154"/>
      <c r="Z177" s="154"/>
      <c r="AA177" s="159"/>
      <c r="AT177" s="160" t="s">
        <v>126</v>
      </c>
      <c r="AU177" s="160" t="s">
        <v>84</v>
      </c>
      <c r="AV177" s="12" t="s">
        <v>123</v>
      </c>
      <c r="AW177" s="12" t="s">
        <v>34</v>
      </c>
      <c r="AX177" s="12" t="s">
        <v>75</v>
      </c>
      <c r="AY177" s="160" t="s">
        <v>118</v>
      </c>
    </row>
    <row r="178" spans="2:65" s="11" customFormat="1" ht="22.5" customHeight="1" x14ac:dyDescent="0.3">
      <c r="B178" s="145"/>
      <c r="C178" s="146"/>
      <c r="D178" s="146"/>
      <c r="E178" s="147" t="s">
        <v>3</v>
      </c>
      <c r="F178" s="229" t="s">
        <v>215</v>
      </c>
      <c r="G178" s="230"/>
      <c r="H178" s="230"/>
      <c r="I178" s="230"/>
      <c r="J178" s="146"/>
      <c r="K178" s="148">
        <v>48.65</v>
      </c>
      <c r="L178" s="146"/>
      <c r="M178" s="146"/>
      <c r="N178" s="146"/>
      <c r="O178" s="146"/>
      <c r="P178" s="146"/>
      <c r="Q178" s="146"/>
      <c r="R178" s="149"/>
      <c r="T178" s="150"/>
      <c r="U178" s="146"/>
      <c r="V178" s="146"/>
      <c r="W178" s="146"/>
      <c r="X178" s="146"/>
      <c r="Y178" s="146"/>
      <c r="Z178" s="146"/>
      <c r="AA178" s="151"/>
      <c r="AT178" s="152" t="s">
        <v>126</v>
      </c>
      <c r="AU178" s="152" t="s">
        <v>84</v>
      </c>
      <c r="AV178" s="11" t="s">
        <v>84</v>
      </c>
      <c r="AW178" s="11" t="s">
        <v>34</v>
      </c>
      <c r="AX178" s="11" t="s">
        <v>20</v>
      </c>
      <c r="AY178" s="152" t="s">
        <v>118</v>
      </c>
    </row>
    <row r="179" spans="2:65" s="1" customFormat="1" ht="22.5" customHeight="1" x14ac:dyDescent="0.3">
      <c r="B179" s="127"/>
      <c r="C179" s="161" t="s">
        <v>216</v>
      </c>
      <c r="D179" s="161" t="s">
        <v>201</v>
      </c>
      <c r="E179" s="162" t="s">
        <v>217</v>
      </c>
      <c r="F179" s="235" t="s">
        <v>218</v>
      </c>
      <c r="G179" s="236"/>
      <c r="H179" s="236"/>
      <c r="I179" s="236"/>
      <c r="J179" s="163" t="s">
        <v>204</v>
      </c>
      <c r="K179" s="164">
        <v>20.8</v>
      </c>
      <c r="L179" s="237"/>
      <c r="M179" s="236"/>
      <c r="N179" s="237">
        <f>ROUND(L179*K179,2)</f>
        <v>0</v>
      </c>
      <c r="O179" s="225"/>
      <c r="P179" s="225"/>
      <c r="Q179" s="225"/>
      <c r="R179" s="132"/>
      <c r="T179" s="133" t="s">
        <v>3</v>
      </c>
      <c r="U179" s="39" t="s">
        <v>41</v>
      </c>
      <c r="V179" s="134">
        <v>0</v>
      </c>
      <c r="W179" s="134">
        <f>V179*K179</f>
        <v>0</v>
      </c>
      <c r="X179" s="134">
        <v>1</v>
      </c>
      <c r="Y179" s="134">
        <f>X179*K179</f>
        <v>20.8</v>
      </c>
      <c r="Z179" s="134">
        <v>0</v>
      </c>
      <c r="AA179" s="135">
        <f>Z179*K179</f>
        <v>0</v>
      </c>
      <c r="AR179" s="16" t="s">
        <v>164</v>
      </c>
      <c r="AT179" s="16" t="s">
        <v>201</v>
      </c>
      <c r="AU179" s="16" t="s">
        <v>84</v>
      </c>
      <c r="AY179" s="16" t="s">
        <v>118</v>
      </c>
      <c r="BE179" s="136">
        <f>IF(U179="základní",N179,0)</f>
        <v>0</v>
      </c>
      <c r="BF179" s="136">
        <f>IF(U179="snížená",N179,0)</f>
        <v>0</v>
      </c>
      <c r="BG179" s="136">
        <f>IF(U179="zákl. přenesená",N179,0)</f>
        <v>0</v>
      </c>
      <c r="BH179" s="136">
        <f>IF(U179="sníž. přenesená",N179,0)</f>
        <v>0</v>
      </c>
      <c r="BI179" s="136">
        <f>IF(U179="nulová",N179,0)</f>
        <v>0</v>
      </c>
      <c r="BJ179" s="16" t="s">
        <v>20</v>
      </c>
      <c r="BK179" s="136">
        <f>ROUND(L179*K179,2)</f>
        <v>0</v>
      </c>
      <c r="BL179" s="16" t="s">
        <v>123</v>
      </c>
      <c r="BM179" s="16" t="s">
        <v>219</v>
      </c>
    </row>
    <row r="180" spans="2:65" s="11" customFormat="1" ht="22.5" customHeight="1" x14ac:dyDescent="0.3">
      <c r="B180" s="145"/>
      <c r="C180" s="146"/>
      <c r="D180" s="146"/>
      <c r="E180" s="147" t="s">
        <v>3</v>
      </c>
      <c r="F180" s="234" t="s">
        <v>212</v>
      </c>
      <c r="G180" s="230"/>
      <c r="H180" s="230"/>
      <c r="I180" s="230"/>
      <c r="J180" s="146"/>
      <c r="K180" s="148">
        <v>10.385</v>
      </c>
      <c r="L180" s="146"/>
      <c r="M180" s="146"/>
      <c r="N180" s="146"/>
      <c r="O180" s="146"/>
      <c r="P180" s="146"/>
      <c r="Q180" s="146"/>
      <c r="R180" s="149"/>
      <c r="T180" s="150"/>
      <c r="U180" s="146"/>
      <c r="V180" s="146"/>
      <c r="W180" s="146"/>
      <c r="X180" s="146"/>
      <c r="Y180" s="146"/>
      <c r="Z180" s="146"/>
      <c r="AA180" s="151"/>
      <c r="AT180" s="152" t="s">
        <v>126</v>
      </c>
      <c r="AU180" s="152" t="s">
        <v>84</v>
      </c>
      <c r="AV180" s="11" t="s">
        <v>84</v>
      </c>
      <c r="AW180" s="11" t="s">
        <v>34</v>
      </c>
      <c r="AX180" s="11" t="s">
        <v>75</v>
      </c>
      <c r="AY180" s="152" t="s">
        <v>118</v>
      </c>
    </row>
    <row r="181" spans="2:65" s="12" customFormat="1" ht="22.5" customHeight="1" x14ac:dyDescent="0.3">
      <c r="B181" s="153"/>
      <c r="C181" s="154"/>
      <c r="D181" s="154"/>
      <c r="E181" s="155" t="s">
        <v>3</v>
      </c>
      <c r="F181" s="232" t="s">
        <v>139</v>
      </c>
      <c r="G181" s="233"/>
      <c r="H181" s="233"/>
      <c r="I181" s="233"/>
      <c r="J181" s="154"/>
      <c r="K181" s="156">
        <v>10.385</v>
      </c>
      <c r="L181" s="154"/>
      <c r="M181" s="154"/>
      <c r="N181" s="154"/>
      <c r="O181" s="154"/>
      <c r="P181" s="154"/>
      <c r="Q181" s="154"/>
      <c r="R181" s="157"/>
      <c r="T181" s="158"/>
      <c r="U181" s="154"/>
      <c r="V181" s="154"/>
      <c r="W181" s="154"/>
      <c r="X181" s="154"/>
      <c r="Y181" s="154"/>
      <c r="Z181" s="154"/>
      <c r="AA181" s="159"/>
      <c r="AT181" s="160" t="s">
        <v>126</v>
      </c>
      <c r="AU181" s="160" t="s">
        <v>84</v>
      </c>
      <c r="AV181" s="12" t="s">
        <v>123</v>
      </c>
      <c r="AW181" s="12" t="s">
        <v>34</v>
      </c>
      <c r="AX181" s="12" t="s">
        <v>75</v>
      </c>
      <c r="AY181" s="160" t="s">
        <v>118</v>
      </c>
    </row>
    <row r="182" spans="2:65" s="11" customFormat="1" ht="22.5" customHeight="1" x14ac:dyDescent="0.3">
      <c r="B182" s="145"/>
      <c r="C182" s="146"/>
      <c r="D182" s="146"/>
      <c r="E182" s="147" t="s">
        <v>3</v>
      </c>
      <c r="F182" s="229" t="s">
        <v>220</v>
      </c>
      <c r="G182" s="230"/>
      <c r="H182" s="230"/>
      <c r="I182" s="230"/>
      <c r="J182" s="146"/>
      <c r="K182" s="148">
        <v>20.8</v>
      </c>
      <c r="L182" s="146"/>
      <c r="M182" s="146"/>
      <c r="N182" s="146"/>
      <c r="O182" s="146"/>
      <c r="P182" s="146"/>
      <c r="Q182" s="146"/>
      <c r="R182" s="149"/>
      <c r="T182" s="150"/>
      <c r="U182" s="146"/>
      <c r="V182" s="146"/>
      <c r="W182" s="146"/>
      <c r="X182" s="146"/>
      <c r="Y182" s="146"/>
      <c r="Z182" s="146"/>
      <c r="AA182" s="151"/>
      <c r="AT182" s="152" t="s">
        <v>126</v>
      </c>
      <c r="AU182" s="152" t="s">
        <v>84</v>
      </c>
      <c r="AV182" s="11" t="s">
        <v>84</v>
      </c>
      <c r="AW182" s="11" t="s">
        <v>34</v>
      </c>
      <c r="AX182" s="11" t="s">
        <v>75</v>
      </c>
      <c r="AY182" s="152" t="s">
        <v>118</v>
      </c>
    </row>
    <row r="183" spans="2:65" s="12" customFormat="1" ht="22.5" customHeight="1" x14ac:dyDescent="0.3">
      <c r="B183" s="153"/>
      <c r="C183" s="154"/>
      <c r="D183" s="154"/>
      <c r="E183" s="155" t="s">
        <v>3</v>
      </c>
      <c r="F183" s="232" t="s">
        <v>139</v>
      </c>
      <c r="G183" s="233"/>
      <c r="H183" s="233"/>
      <c r="I183" s="233"/>
      <c r="J183" s="154"/>
      <c r="K183" s="156">
        <v>20.8</v>
      </c>
      <c r="L183" s="154"/>
      <c r="M183" s="154"/>
      <c r="N183" s="154"/>
      <c r="O183" s="154"/>
      <c r="P183" s="154"/>
      <c r="Q183" s="154"/>
      <c r="R183" s="157"/>
      <c r="T183" s="158"/>
      <c r="U183" s="154"/>
      <c r="V183" s="154"/>
      <c r="W183" s="154"/>
      <c r="X183" s="154"/>
      <c r="Y183" s="154"/>
      <c r="Z183" s="154"/>
      <c r="AA183" s="159"/>
      <c r="AT183" s="160" t="s">
        <v>126</v>
      </c>
      <c r="AU183" s="160" t="s">
        <v>84</v>
      </c>
      <c r="AV183" s="12" t="s">
        <v>123</v>
      </c>
      <c r="AW183" s="12" t="s">
        <v>34</v>
      </c>
      <c r="AX183" s="12" t="s">
        <v>20</v>
      </c>
      <c r="AY183" s="160" t="s">
        <v>118</v>
      </c>
    </row>
    <row r="184" spans="2:65" s="1" customFormat="1" ht="22.5" customHeight="1" x14ac:dyDescent="0.3">
      <c r="B184" s="127"/>
      <c r="C184" s="161" t="s">
        <v>221</v>
      </c>
      <c r="D184" s="161" t="s">
        <v>201</v>
      </c>
      <c r="E184" s="162" t="s">
        <v>222</v>
      </c>
      <c r="F184" s="235" t="s">
        <v>223</v>
      </c>
      <c r="G184" s="236"/>
      <c r="H184" s="236"/>
      <c r="I184" s="236"/>
      <c r="J184" s="163" t="s">
        <v>204</v>
      </c>
      <c r="K184" s="164">
        <v>66.95</v>
      </c>
      <c r="L184" s="237"/>
      <c r="M184" s="236"/>
      <c r="N184" s="237">
        <f>ROUND(L184*K184,2)</f>
        <v>0</v>
      </c>
      <c r="O184" s="225"/>
      <c r="P184" s="225"/>
      <c r="Q184" s="225"/>
      <c r="R184" s="132"/>
      <c r="T184" s="133" t="s">
        <v>3</v>
      </c>
      <c r="U184" s="39" t="s">
        <v>41</v>
      </c>
      <c r="V184" s="134">
        <v>0</v>
      </c>
      <c r="W184" s="134">
        <f>V184*K184</f>
        <v>0</v>
      </c>
      <c r="X184" s="134">
        <v>1</v>
      </c>
      <c r="Y184" s="134">
        <f>X184*K184</f>
        <v>66.95</v>
      </c>
      <c r="Z184" s="134">
        <v>0</v>
      </c>
      <c r="AA184" s="135">
        <f>Z184*K184</f>
        <v>0</v>
      </c>
      <c r="AR184" s="16" t="s">
        <v>164</v>
      </c>
      <c r="AT184" s="16" t="s">
        <v>201</v>
      </c>
      <c r="AU184" s="16" t="s">
        <v>84</v>
      </c>
      <c r="AY184" s="16" t="s">
        <v>118</v>
      </c>
      <c r="BE184" s="136">
        <f>IF(U184="základní",N184,0)</f>
        <v>0</v>
      </c>
      <c r="BF184" s="136">
        <f>IF(U184="snížená",N184,0)</f>
        <v>0</v>
      </c>
      <c r="BG184" s="136">
        <f>IF(U184="zákl. přenesená",N184,0)</f>
        <v>0</v>
      </c>
      <c r="BH184" s="136">
        <f>IF(U184="sníž. přenesená",N184,0)</f>
        <v>0</v>
      </c>
      <c r="BI184" s="136">
        <f>IF(U184="nulová",N184,0)</f>
        <v>0</v>
      </c>
      <c r="BJ184" s="16" t="s">
        <v>20</v>
      </c>
      <c r="BK184" s="136">
        <f>ROUND(L184*K184,2)</f>
        <v>0</v>
      </c>
      <c r="BL184" s="16" t="s">
        <v>123</v>
      </c>
      <c r="BM184" s="16" t="s">
        <v>224</v>
      </c>
    </row>
    <row r="185" spans="2:65" s="11" customFormat="1" ht="22.5" customHeight="1" x14ac:dyDescent="0.3">
      <c r="B185" s="145"/>
      <c r="C185" s="146"/>
      <c r="D185" s="146"/>
      <c r="E185" s="147" t="s">
        <v>3</v>
      </c>
      <c r="F185" s="234" t="s">
        <v>225</v>
      </c>
      <c r="G185" s="230"/>
      <c r="H185" s="230"/>
      <c r="I185" s="230"/>
      <c r="J185" s="146"/>
      <c r="K185" s="148">
        <v>20.387</v>
      </c>
      <c r="L185" s="146"/>
      <c r="M185" s="146"/>
      <c r="N185" s="146"/>
      <c r="O185" s="146"/>
      <c r="P185" s="146"/>
      <c r="Q185" s="146"/>
      <c r="R185" s="149"/>
      <c r="T185" s="150"/>
      <c r="U185" s="146"/>
      <c r="V185" s="146"/>
      <c r="W185" s="146"/>
      <c r="X185" s="146"/>
      <c r="Y185" s="146"/>
      <c r="Z185" s="146"/>
      <c r="AA185" s="151"/>
      <c r="AT185" s="152" t="s">
        <v>126</v>
      </c>
      <c r="AU185" s="152" t="s">
        <v>84</v>
      </c>
      <c r="AV185" s="11" t="s">
        <v>84</v>
      </c>
      <c r="AW185" s="11" t="s">
        <v>34</v>
      </c>
      <c r="AX185" s="11" t="s">
        <v>75</v>
      </c>
      <c r="AY185" s="152" t="s">
        <v>118</v>
      </c>
    </row>
    <row r="186" spans="2:65" s="11" customFormat="1" ht="22.5" customHeight="1" x14ac:dyDescent="0.3">
      <c r="B186" s="145"/>
      <c r="C186" s="146"/>
      <c r="D186" s="146"/>
      <c r="E186" s="147" t="s">
        <v>3</v>
      </c>
      <c r="F186" s="229" t="s">
        <v>226</v>
      </c>
      <c r="G186" s="230"/>
      <c r="H186" s="230"/>
      <c r="I186" s="230"/>
      <c r="J186" s="146"/>
      <c r="K186" s="148">
        <v>17.86</v>
      </c>
      <c r="L186" s="146"/>
      <c r="M186" s="146"/>
      <c r="N186" s="146"/>
      <c r="O186" s="146"/>
      <c r="P186" s="146"/>
      <c r="Q186" s="146"/>
      <c r="R186" s="149"/>
      <c r="T186" s="150"/>
      <c r="U186" s="146"/>
      <c r="V186" s="146"/>
      <c r="W186" s="146"/>
      <c r="X186" s="146"/>
      <c r="Y186" s="146"/>
      <c r="Z186" s="146"/>
      <c r="AA186" s="151"/>
      <c r="AT186" s="152" t="s">
        <v>126</v>
      </c>
      <c r="AU186" s="152" t="s">
        <v>84</v>
      </c>
      <c r="AV186" s="11" t="s">
        <v>84</v>
      </c>
      <c r="AW186" s="11" t="s">
        <v>34</v>
      </c>
      <c r="AX186" s="11" t="s">
        <v>75</v>
      </c>
      <c r="AY186" s="152" t="s">
        <v>118</v>
      </c>
    </row>
    <row r="187" spans="2:65" s="12" customFormat="1" ht="22.5" customHeight="1" x14ac:dyDescent="0.3">
      <c r="B187" s="153"/>
      <c r="C187" s="154"/>
      <c r="D187" s="154"/>
      <c r="E187" s="155" t="s">
        <v>3</v>
      </c>
      <c r="F187" s="232" t="s">
        <v>139</v>
      </c>
      <c r="G187" s="233"/>
      <c r="H187" s="233"/>
      <c r="I187" s="233"/>
      <c r="J187" s="154"/>
      <c r="K187" s="156">
        <v>38.247</v>
      </c>
      <c r="L187" s="154"/>
      <c r="M187" s="154"/>
      <c r="N187" s="154"/>
      <c r="O187" s="154"/>
      <c r="P187" s="154"/>
      <c r="Q187" s="154"/>
      <c r="R187" s="157"/>
      <c r="T187" s="158"/>
      <c r="U187" s="154"/>
      <c r="V187" s="154"/>
      <c r="W187" s="154"/>
      <c r="X187" s="154"/>
      <c r="Y187" s="154"/>
      <c r="Z187" s="154"/>
      <c r="AA187" s="159"/>
      <c r="AT187" s="160" t="s">
        <v>126</v>
      </c>
      <c r="AU187" s="160" t="s">
        <v>84</v>
      </c>
      <c r="AV187" s="12" t="s">
        <v>123</v>
      </c>
      <c r="AW187" s="12" t="s">
        <v>34</v>
      </c>
      <c r="AX187" s="12" t="s">
        <v>75</v>
      </c>
      <c r="AY187" s="160" t="s">
        <v>118</v>
      </c>
    </row>
    <row r="188" spans="2:65" s="11" customFormat="1" ht="22.5" customHeight="1" x14ac:dyDescent="0.3">
      <c r="B188" s="145"/>
      <c r="C188" s="146"/>
      <c r="D188" s="146"/>
      <c r="E188" s="147" t="s">
        <v>3</v>
      </c>
      <c r="F188" s="229" t="s">
        <v>227</v>
      </c>
      <c r="G188" s="230"/>
      <c r="H188" s="230"/>
      <c r="I188" s="230"/>
      <c r="J188" s="146"/>
      <c r="K188" s="148">
        <v>66.932000000000002</v>
      </c>
      <c r="L188" s="146"/>
      <c r="M188" s="146"/>
      <c r="N188" s="146"/>
      <c r="O188" s="146"/>
      <c r="P188" s="146"/>
      <c r="Q188" s="146"/>
      <c r="R188" s="149"/>
      <c r="T188" s="150"/>
      <c r="U188" s="146"/>
      <c r="V188" s="146"/>
      <c r="W188" s="146"/>
      <c r="X188" s="146"/>
      <c r="Y188" s="146"/>
      <c r="Z188" s="146"/>
      <c r="AA188" s="151"/>
      <c r="AT188" s="152" t="s">
        <v>126</v>
      </c>
      <c r="AU188" s="152" t="s">
        <v>84</v>
      </c>
      <c r="AV188" s="11" t="s">
        <v>84</v>
      </c>
      <c r="AW188" s="11" t="s">
        <v>34</v>
      </c>
      <c r="AX188" s="11" t="s">
        <v>75</v>
      </c>
      <c r="AY188" s="152" t="s">
        <v>118</v>
      </c>
    </row>
    <row r="189" spans="2:65" s="12" customFormat="1" ht="22.5" customHeight="1" x14ac:dyDescent="0.3">
      <c r="B189" s="153"/>
      <c r="C189" s="154"/>
      <c r="D189" s="154"/>
      <c r="E189" s="155" t="s">
        <v>3</v>
      </c>
      <c r="F189" s="232" t="s">
        <v>139</v>
      </c>
      <c r="G189" s="233"/>
      <c r="H189" s="233"/>
      <c r="I189" s="233"/>
      <c r="J189" s="154"/>
      <c r="K189" s="156">
        <v>66.932000000000002</v>
      </c>
      <c r="L189" s="154"/>
      <c r="M189" s="154"/>
      <c r="N189" s="154"/>
      <c r="O189" s="154"/>
      <c r="P189" s="154"/>
      <c r="Q189" s="154"/>
      <c r="R189" s="157"/>
      <c r="T189" s="158"/>
      <c r="U189" s="154"/>
      <c r="V189" s="154"/>
      <c r="W189" s="154"/>
      <c r="X189" s="154"/>
      <c r="Y189" s="154"/>
      <c r="Z189" s="154"/>
      <c r="AA189" s="159"/>
      <c r="AT189" s="160" t="s">
        <v>126</v>
      </c>
      <c r="AU189" s="160" t="s">
        <v>84</v>
      </c>
      <c r="AV189" s="12" t="s">
        <v>123</v>
      </c>
      <c r="AW189" s="12" t="s">
        <v>34</v>
      </c>
      <c r="AX189" s="12" t="s">
        <v>75</v>
      </c>
      <c r="AY189" s="160" t="s">
        <v>118</v>
      </c>
    </row>
    <row r="190" spans="2:65" s="11" customFormat="1" ht="22.5" customHeight="1" x14ac:dyDescent="0.3">
      <c r="B190" s="145"/>
      <c r="C190" s="146"/>
      <c r="D190" s="146"/>
      <c r="E190" s="147" t="s">
        <v>3</v>
      </c>
      <c r="F190" s="229" t="s">
        <v>228</v>
      </c>
      <c r="G190" s="230"/>
      <c r="H190" s="230"/>
      <c r="I190" s="230"/>
      <c r="J190" s="146"/>
      <c r="K190" s="148">
        <v>66.95</v>
      </c>
      <c r="L190" s="146"/>
      <c r="M190" s="146"/>
      <c r="N190" s="146"/>
      <c r="O190" s="146"/>
      <c r="P190" s="146"/>
      <c r="Q190" s="146"/>
      <c r="R190" s="149"/>
      <c r="T190" s="150"/>
      <c r="U190" s="146"/>
      <c r="V190" s="146"/>
      <c r="W190" s="146"/>
      <c r="X190" s="146"/>
      <c r="Y190" s="146"/>
      <c r="Z190" s="146"/>
      <c r="AA190" s="151"/>
      <c r="AT190" s="152" t="s">
        <v>126</v>
      </c>
      <c r="AU190" s="152" t="s">
        <v>84</v>
      </c>
      <c r="AV190" s="11" t="s">
        <v>84</v>
      </c>
      <c r="AW190" s="11" t="s">
        <v>34</v>
      </c>
      <c r="AX190" s="11" t="s">
        <v>20</v>
      </c>
      <c r="AY190" s="152" t="s">
        <v>118</v>
      </c>
    </row>
    <row r="191" spans="2:65" s="9" customFormat="1" ht="29.85" customHeight="1" x14ac:dyDescent="0.35">
      <c r="B191" s="116"/>
      <c r="C191" s="117"/>
      <c r="D191" s="126" t="s">
        <v>96</v>
      </c>
      <c r="E191" s="126"/>
      <c r="F191" s="126"/>
      <c r="G191" s="126"/>
      <c r="H191" s="126"/>
      <c r="I191" s="126"/>
      <c r="J191" s="126"/>
      <c r="K191" s="126"/>
      <c r="L191" s="126"/>
      <c r="M191" s="126"/>
      <c r="N191" s="242">
        <f>BK191</f>
        <v>0</v>
      </c>
      <c r="O191" s="243"/>
      <c r="P191" s="243"/>
      <c r="Q191" s="243"/>
      <c r="R191" s="119"/>
      <c r="T191" s="120"/>
      <c r="U191" s="117"/>
      <c r="V191" s="117"/>
      <c r="W191" s="121">
        <f>SUM(W192:W197)</f>
        <v>0.77599999999999991</v>
      </c>
      <c r="X191" s="117"/>
      <c r="Y191" s="121">
        <f>SUM(Y192:Y197)</f>
        <v>0</v>
      </c>
      <c r="Z191" s="117"/>
      <c r="AA191" s="122">
        <f>SUM(AA192:AA197)</f>
        <v>0</v>
      </c>
      <c r="AR191" s="123" t="s">
        <v>20</v>
      </c>
      <c r="AT191" s="124" t="s">
        <v>74</v>
      </c>
      <c r="AU191" s="124" t="s">
        <v>20</v>
      </c>
      <c r="AY191" s="123" t="s">
        <v>118</v>
      </c>
      <c r="BK191" s="125">
        <f>SUM(BK192:BK197)</f>
        <v>0</v>
      </c>
    </row>
    <row r="192" spans="2:65" s="1" customFormat="1" ht="31.5" customHeight="1" x14ac:dyDescent="0.3">
      <c r="B192" s="127"/>
      <c r="C192" s="128" t="s">
        <v>229</v>
      </c>
      <c r="D192" s="128" t="s">
        <v>119</v>
      </c>
      <c r="E192" s="129" t="s">
        <v>230</v>
      </c>
      <c r="F192" s="224" t="s">
        <v>231</v>
      </c>
      <c r="G192" s="225"/>
      <c r="H192" s="225"/>
      <c r="I192" s="225"/>
      <c r="J192" s="130" t="s">
        <v>122</v>
      </c>
      <c r="K192" s="131">
        <v>155.19999999999999</v>
      </c>
      <c r="L192" s="226"/>
      <c r="M192" s="225"/>
      <c r="N192" s="226">
        <f>ROUND(L192*K192,2)</f>
        <v>0</v>
      </c>
      <c r="O192" s="225"/>
      <c r="P192" s="225"/>
      <c r="Q192" s="225"/>
      <c r="R192" s="132"/>
      <c r="T192" s="133" t="s">
        <v>3</v>
      </c>
      <c r="U192" s="39" t="s">
        <v>41</v>
      </c>
      <c r="V192" s="134">
        <v>5.0000000000000001E-3</v>
      </c>
      <c r="W192" s="134">
        <f>V192*K192</f>
        <v>0.77599999999999991</v>
      </c>
      <c r="X192" s="134">
        <v>0</v>
      </c>
      <c r="Y192" s="134">
        <f>X192*K192</f>
        <v>0</v>
      </c>
      <c r="Z192" s="134">
        <v>0</v>
      </c>
      <c r="AA192" s="135">
        <f>Z192*K192</f>
        <v>0</v>
      </c>
      <c r="AR192" s="16" t="s">
        <v>123</v>
      </c>
      <c r="AT192" s="16" t="s">
        <v>119</v>
      </c>
      <c r="AU192" s="16" t="s">
        <v>84</v>
      </c>
      <c r="AY192" s="16" t="s">
        <v>118</v>
      </c>
      <c r="BE192" s="136">
        <f>IF(U192="základní",N192,0)</f>
        <v>0</v>
      </c>
      <c r="BF192" s="136">
        <f>IF(U192="snížená",N192,0)</f>
        <v>0</v>
      </c>
      <c r="BG192" s="136">
        <f>IF(U192="zákl. přenesená",N192,0)</f>
        <v>0</v>
      </c>
      <c r="BH192" s="136">
        <f>IF(U192="sníž. přenesená",N192,0)</f>
        <v>0</v>
      </c>
      <c r="BI192" s="136">
        <f>IF(U192="nulová",N192,0)</f>
        <v>0</v>
      </c>
      <c r="BJ192" s="16" t="s">
        <v>20</v>
      </c>
      <c r="BK192" s="136">
        <f>ROUND(L192*K192,2)</f>
        <v>0</v>
      </c>
      <c r="BL192" s="16" t="s">
        <v>123</v>
      </c>
      <c r="BM192" s="16" t="s">
        <v>232</v>
      </c>
    </row>
    <row r="193" spans="2:65" s="11" customFormat="1" ht="22.5" customHeight="1" x14ac:dyDescent="0.3">
      <c r="B193" s="145"/>
      <c r="C193" s="146"/>
      <c r="D193" s="146"/>
      <c r="E193" s="147" t="s">
        <v>3</v>
      </c>
      <c r="F193" s="234" t="s">
        <v>233</v>
      </c>
      <c r="G193" s="230"/>
      <c r="H193" s="230"/>
      <c r="I193" s="230"/>
      <c r="J193" s="146"/>
      <c r="K193" s="148">
        <v>80.040000000000006</v>
      </c>
      <c r="L193" s="146"/>
      <c r="M193" s="146"/>
      <c r="N193" s="146"/>
      <c r="O193" s="146"/>
      <c r="P193" s="146"/>
      <c r="Q193" s="146"/>
      <c r="R193" s="149"/>
      <c r="T193" s="150"/>
      <c r="U193" s="146"/>
      <c r="V193" s="146"/>
      <c r="W193" s="146"/>
      <c r="X193" s="146"/>
      <c r="Y193" s="146"/>
      <c r="Z193" s="146"/>
      <c r="AA193" s="151"/>
      <c r="AT193" s="152" t="s">
        <v>126</v>
      </c>
      <c r="AU193" s="152" t="s">
        <v>84</v>
      </c>
      <c r="AV193" s="11" t="s">
        <v>84</v>
      </c>
      <c r="AW193" s="11" t="s">
        <v>34</v>
      </c>
      <c r="AX193" s="11" t="s">
        <v>75</v>
      </c>
      <c r="AY193" s="152" t="s">
        <v>118</v>
      </c>
    </row>
    <row r="194" spans="2:65" s="11" customFormat="1" ht="22.5" customHeight="1" x14ac:dyDescent="0.3">
      <c r="B194" s="145"/>
      <c r="C194" s="146"/>
      <c r="D194" s="146"/>
      <c r="E194" s="147" t="s">
        <v>3</v>
      </c>
      <c r="F194" s="229" t="s">
        <v>234</v>
      </c>
      <c r="G194" s="230"/>
      <c r="H194" s="230"/>
      <c r="I194" s="230"/>
      <c r="J194" s="146"/>
      <c r="K194" s="148">
        <v>9.3620000000000001</v>
      </c>
      <c r="L194" s="146"/>
      <c r="M194" s="146"/>
      <c r="N194" s="146"/>
      <c r="O194" s="146"/>
      <c r="P194" s="146"/>
      <c r="Q194" s="146"/>
      <c r="R194" s="149"/>
      <c r="T194" s="150"/>
      <c r="U194" s="146"/>
      <c r="V194" s="146"/>
      <c r="W194" s="146"/>
      <c r="X194" s="146"/>
      <c r="Y194" s="146"/>
      <c r="Z194" s="146"/>
      <c r="AA194" s="151"/>
      <c r="AT194" s="152" t="s">
        <v>126</v>
      </c>
      <c r="AU194" s="152" t="s">
        <v>84</v>
      </c>
      <c r="AV194" s="11" t="s">
        <v>84</v>
      </c>
      <c r="AW194" s="11" t="s">
        <v>34</v>
      </c>
      <c r="AX194" s="11" t="s">
        <v>75</v>
      </c>
      <c r="AY194" s="152" t="s">
        <v>118</v>
      </c>
    </row>
    <row r="195" spans="2:65" s="11" customFormat="1" ht="22.5" customHeight="1" x14ac:dyDescent="0.3">
      <c r="B195" s="145"/>
      <c r="C195" s="146"/>
      <c r="D195" s="146"/>
      <c r="E195" s="147" t="s">
        <v>3</v>
      </c>
      <c r="F195" s="229" t="s">
        <v>235</v>
      </c>
      <c r="G195" s="230"/>
      <c r="H195" s="230"/>
      <c r="I195" s="230"/>
      <c r="J195" s="146"/>
      <c r="K195" s="148">
        <v>65.790000000000006</v>
      </c>
      <c r="L195" s="146"/>
      <c r="M195" s="146"/>
      <c r="N195" s="146"/>
      <c r="O195" s="146"/>
      <c r="P195" s="146"/>
      <c r="Q195" s="146"/>
      <c r="R195" s="149"/>
      <c r="T195" s="150"/>
      <c r="U195" s="146"/>
      <c r="V195" s="146"/>
      <c r="W195" s="146"/>
      <c r="X195" s="146"/>
      <c r="Y195" s="146"/>
      <c r="Z195" s="146"/>
      <c r="AA195" s="151"/>
      <c r="AT195" s="152" t="s">
        <v>126</v>
      </c>
      <c r="AU195" s="152" t="s">
        <v>84</v>
      </c>
      <c r="AV195" s="11" t="s">
        <v>84</v>
      </c>
      <c r="AW195" s="11" t="s">
        <v>34</v>
      </c>
      <c r="AX195" s="11" t="s">
        <v>75</v>
      </c>
      <c r="AY195" s="152" t="s">
        <v>118</v>
      </c>
    </row>
    <row r="196" spans="2:65" s="12" customFormat="1" ht="22.5" customHeight="1" x14ac:dyDescent="0.3">
      <c r="B196" s="153"/>
      <c r="C196" s="154"/>
      <c r="D196" s="154"/>
      <c r="E196" s="155" t="s">
        <v>3</v>
      </c>
      <c r="F196" s="232" t="s">
        <v>139</v>
      </c>
      <c r="G196" s="233"/>
      <c r="H196" s="233"/>
      <c r="I196" s="233"/>
      <c r="J196" s="154"/>
      <c r="K196" s="156">
        <v>155.19200000000001</v>
      </c>
      <c r="L196" s="154"/>
      <c r="M196" s="154"/>
      <c r="N196" s="154"/>
      <c r="O196" s="154"/>
      <c r="P196" s="154"/>
      <c r="Q196" s="154"/>
      <c r="R196" s="157"/>
      <c r="T196" s="158"/>
      <c r="U196" s="154"/>
      <c r="V196" s="154"/>
      <c r="W196" s="154"/>
      <c r="X196" s="154"/>
      <c r="Y196" s="154"/>
      <c r="Z196" s="154"/>
      <c r="AA196" s="159"/>
      <c r="AT196" s="160" t="s">
        <v>126</v>
      </c>
      <c r="AU196" s="160" t="s">
        <v>84</v>
      </c>
      <c r="AV196" s="12" t="s">
        <v>123</v>
      </c>
      <c r="AW196" s="12" t="s">
        <v>34</v>
      </c>
      <c r="AX196" s="12" t="s">
        <v>75</v>
      </c>
      <c r="AY196" s="160" t="s">
        <v>118</v>
      </c>
    </row>
    <row r="197" spans="2:65" s="11" customFormat="1" ht="22.5" customHeight="1" x14ac:dyDescent="0.3">
      <c r="B197" s="145"/>
      <c r="C197" s="146"/>
      <c r="D197" s="146"/>
      <c r="E197" s="147" t="s">
        <v>3</v>
      </c>
      <c r="F197" s="229" t="s">
        <v>236</v>
      </c>
      <c r="G197" s="230"/>
      <c r="H197" s="230"/>
      <c r="I197" s="230"/>
      <c r="J197" s="146"/>
      <c r="K197" s="148">
        <v>155.19999999999999</v>
      </c>
      <c r="L197" s="146"/>
      <c r="M197" s="146"/>
      <c r="N197" s="146"/>
      <c r="O197" s="146"/>
      <c r="P197" s="146"/>
      <c r="Q197" s="146"/>
      <c r="R197" s="149"/>
      <c r="T197" s="150"/>
      <c r="U197" s="146"/>
      <c r="V197" s="146"/>
      <c r="W197" s="146"/>
      <c r="X197" s="146"/>
      <c r="Y197" s="146"/>
      <c r="Z197" s="146"/>
      <c r="AA197" s="151"/>
      <c r="AT197" s="152" t="s">
        <v>126</v>
      </c>
      <c r="AU197" s="152" t="s">
        <v>84</v>
      </c>
      <c r="AV197" s="11" t="s">
        <v>84</v>
      </c>
      <c r="AW197" s="11" t="s">
        <v>34</v>
      </c>
      <c r="AX197" s="11" t="s">
        <v>20</v>
      </c>
      <c r="AY197" s="152" t="s">
        <v>118</v>
      </c>
    </row>
    <row r="198" spans="2:65" s="9" customFormat="1" ht="29.85" customHeight="1" x14ac:dyDescent="0.35">
      <c r="B198" s="116"/>
      <c r="C198" s="117"/>
      <c r="D198" s="126" t="s">
        <v>97</v>
      </c>
      <c r="E198" s="126"/>
      <c r="F198" s="126"/>
      <c r="G198" s="126"/>
      <c r="H198" s="126"/>
      <c r="I198" s="126"/>
      <c r="J198" s="126"/>
      <c r="K198" s="126"/>
      <c r="L198" s="126"/>
      <c r="M198" s="126"/>
      <c r="N198" s="242">
        <f>BK198</f>
        <v>0</v>
      </c>
      <c r="O198" s="243"/>
      <c r="P198" s="243"/>
      <c r="Q198" s="243"/>
      <c r="R198" s="119"/>
      <c r="T198" s="120"/>
      <c r="U198" s="117"/>
      <c r="V198" s="117"/>
      <c r="W198" s="121">
        <f>SUM(W199:W200)</f>
        <v>9.7750000000000004</v>
      </c>
      <c r="X198" s="117"/>
      <c r="Y198" s="121">
        <f>SUM(Y199:Y200)</f>
        <v>0</v>
      </c>
      <c r="Z198" s="117"/>
      <c r="AA198" s="122">
        <f>SUM(AA199:AA200)</f>
        <v>0</v>
      </c>
      <c r="AR198" s="123" t="s">
        <v>20</v>
      </c>
      <c r="AT198" s="124" t="s">
        <v>74</v>
      </c>
      <c r="AU198" s="124" t="s">
        <v>20</v>
      </c>
      <c r="AY198" s="123" t="s">
        <v>118</v>
      </c>
      <c r="BK198" s="125">
        <f>SUM(BK199:BK200)</f>
        <v>0</v>
      </c>
    </row>
    <row r="199" spans="2:65" s="1" customFormat="1" ht="31.5" customHeight="1" x14ac:dyDescent="0.3">
      <c r="B199" s="127"/>
      <c r="C199" s="128" t="s">
        <v>237</v>
      </c>
      <c r="D199" s="128" t="s">
        <v>119</v>
      </c>
      <c r="E199" s="129" t="s">
        <v>238</v>
      </c>
      <c r="F199" s="224" t="s">
        <v>239</v>
      </c>
      <c r="G199" s="225"/>
      <c r="H199" s="225"/>
      <c r="I199" s="225"/>
      <c r="J199" s="130" t="s">
        <v>240</v>
      </c>
      <c r="K199" s="131">
        <v>115</v>
      </c>
      <c r="L199" s="226"/>
      <c r="M199" s="225"/>
      <c r="N199" s="226">
        <f>ROUND(L199*K199,2)</f>
        <v>0</v>
      </c>
      <c r="O199" s="225"/>
      <c r="P199" s="225"/>
      <c r="Q199" s="225"/>
      <c r="R199" s="132"/>
      <c r="T199" s="133" t="s">
        <v>3</v>
      </c>
      <c r="U199" s="39" t="s">
        <v>41</v>
      </c>
      <c r="V199" s="134">
        <v>8.5000000000000006E-2</v>
      </c>
      <c r="W199" s="134">
        <f>V199*K199</f>
        <v>9.7750000000000004</v>
      </c>
      <c r="X199" s="134">
        <v>0</v>
      </c>
      <c r="Y199" s="134">
        <f>X199*K199</f>
        <v>0</v>
      </c>
      <c r="Z199" s="134">
        <v>0</v>
      </c>
      <c r="AA199" s="135">
        <f>Z199*K199</f>
        <v>0</v>
      </c>
      <c r="AR199" s="16" t="s">
        <v>123</v>
      </c>
      <c r="AT199" s="16" t="s">
        <v>119</v>
      </c>
      <c r="AU199" s="16" t="s">
        <v>84</v>
      </c>
      <c r="AY199" s="16" t="s">
        <v>118</v>
      </c>
      <c r="BE199" s="136">
        <f>IF(U199="základní",N199,0)</f>
        <v>0</v>
      </c>
      <c r="BF199" s="136">
        <f>IF(U199="snížená",N199,0)</f>
        <v>0</v>
      </c>
      <c r="BG199" s="136">
        <f>IF(U199="zákl. přenesená",N199,0)</f>
        <v>0</v>
      </c>
      <c r="BH199" s="136">
        <f>IF(U199="sníž. přenesená",N199,0)</f>
        <v>0</v>
      </c>
      <c r="BI199" s="136">
        <f>IF(U199="nulová",N199,0)</f>
        <v>0</v>
      </c>
      <c r="BJ199" s="16" t="s">
        <v>20</v>
      </c>
      <c r="BK199" s="136">
        <f>ROUND(L199*K199,2)</f>
        <v>0</v>
      </c>
      <c r="BL199" s="16" t="s">
        <v>123</v>
      </c>
      <c r="BM199" s="16" t="s">
        <v>241</v>
      </c>
    </row>
    <row r="200" spans="2:65" s="11" customFormat="1" ht="22.5" customHeight="1" x14ac:dyDescent="0.3">
      <c r="B200" s="145"/>
      <c r="C200" s="146"/>
      <c r="D200" s="146"/>
      <c r="E200" s="147" t="s">
        <v>3</v>
      </c>
      <c r="F200" s="234" t="s">
        <v>242</v>
      </c>
      <c r="G200" s="230"/>
      <c r="H200" s="230"/>
      <c r="I200" s="230"/>
      <c r="J200" s="146"/>
      <c r="K200" s="148">
        <v>115</v>
      </c>
      <c r="L200" s="146"/>
      <c r="M200" s="146"/>
      <c r="N200" s="146"/>
      <c r="O200" s="146"/>
      <c r="P200" s="146"/>
      <c r="Q200" s="146"/>
      <c r="R200" s="149"/>
      <c r="T200" s="150"/>
      <c r="U200" s="146"/>
      <c r="V200" s="146"/>
      <c r="W200" s="146"/>
      <c r="X200" s="146"/>
      <c r="Y200" s="146"/>
      <c r="Z200" s="146"/>
      <c r="AA200" s="151"/>
      <c r="AT200" s="152" t="s">
        <v>126</v>
      </c>
      <c r="AU200" s="152" t="s">
        <v>84</v>
      </c>
      <c r="AV200" s="11" t="s">
        <v>84</v>
      </c>
      <c r="AW200" s="11" t="s">
        <v>34</v>
      </c>
      <c r="AX200" s="11" t="s">
        <v>20</v>
      </c>
      <c r="AY200" s="152" t="s">
        <v>118</v>
      </c>
    </row>
    <row r="201" spans="2:65" s="9" customFormat="1" ht="29.85" customHeight="1" x14ac:dyDescent="0.35">
      <c r="B201" s="116"/>
      <c r="C201" s="117"/>
      <c r="D201" s="126" t="s">
        <v>98</v>
      </c>
      <c r="E201" s="126"/>
      <c r="F201" s="126"/>
      <c r="G201" s="126"/>
      <c r="H201" s="126"/>
      <c r="I201" s="126"/>
      <c r="J201" s="126"/>
      <c r="K201" s="126"/>
      <c r="L201" s="126"/>
      <c r="M201" s="126"/>
      <c r="N201" s="242">
        <f>BK201</f>
        <v>0</v>
      </c>
      <c r="O201" s="243"/>
      <c r="P201" s="243"/>
      <c r="Q201" s="243"/>
      <c r="R201" s="119"/>
      <c r="T201" s="120"/>
      <c r="U201" s="117"/>
      <c r="V201" s="117"/>
      <c r="W201" s="121">
        <f>SUM(W202:W216)</f>
        <v>32.595979999999997</v>
      </c>
      <c r="X201" s="117"/>
      <c r="Y201" s="121">
        <f>SUM(Y202:Y216)</f>
        <v>45.439631599999998</v>
      </c>
      <c r="Z201" s="117"/>
      <c r="AA201" s="122">
        <f>SUM(AA202:AA216)</f>
        <v>0</v>
      </c>
      <c r="AR201" s="123" t="s">
        <v>20</v>
      </c>
      <c r="AT201" s="124" t="s">
        <v>74</v>
      </c>
      <c r="AU201" s="124" t="s">
        <v>20</v>
      </c>
      <c r="AY201" s="123" t="s">
        <v>118</v>
      </c>
      <c r="BK201" s="125">
        <f>SUM(BK202:BK216)</f>
        <v>0</v>
      </c>
    </row>
    <row r="202" spans="2:65" s="1" customFormat="1" ht="22.5" customHeight="1" x14ac:dyDescent="0.3">
      <c r="B202" s="127"/>
      <c r="C202" s="128" t="s">
        <v>243</v>
      </c>
      <c r="D202" s="128" t="s">
        <v>119</v>
      </c>
      <c r="E202" s="129" t="s">
        <v>244</v>
      </c>
      <c r="F202" s="224" t="s">
        <v>245</v>
      </c>
      <c r="G202" s="225"/>
      <c r="H202" s="225"/>
      <c r="I202" s="225"/>
      <c r="J202" s="130" t="s">
        <v>133</v>
      </c>
      <c r="K202" s="131">
        <v>23</v>
      </c>
      <c r="L202" s="226"/>
      <c r="M202" s="225"/>
      <c r="N202" s="226">
        <f>ROUND(L202*K202,2)</f>
        <v>0</v>
      </c>
      <c r="O202" s="225"/>
      <c r="P202" s="225"/>
      <c r="Q202" s="225"/>
      <c r="R202" s="132"/>
      <c r="T202" s="133" t="s">
        <v>3</v>
      </c>
      <c r="U202" s="39" t="s">
        <v>41</v>
      </c>
      <c r="V202" s="134">
        <v>1.3169999999999999</v>
      </c>
      <c r="W202" s="134">
        <f>V202*K202</f>
        <v>30.291</v>
      </c>
      <c r="X202" s="134">
        <v>1.8907700000000001</v>
      </c>
      <c r="Y202" s="134">
        <f>X202*K202</f>
        <v>43.48771</v>
      </c>
      <c r="Z202" s="134">
        <v>0</v>
      </c>
      <c r="AA202" s="135">
        <f>Z202*K202</f>
        <v>0</v>
      </c>
      <c r="AR202" s="16" t="s">
        <v>123</v>
      </c>
      <c r="AT202" s="16" t="s">
        <v>119</v>
      </c>
      <c r="AU202" s="16" t="s">
        <v>84</v>
      </c>
      <c r="AY202" s="16" t="s">
        <v>118</v>
      </c>
      <c r="BE202" s="136">
        <f>IF(U202="základní",N202,0)</f>
        <v>0</v>
      </c>
      <c r="BF202" s="136">
        <f>IF(U202="snížená",N202,0)</f>
        <v>0</v>
      </c>
      <c r="BG202" s="136">
        <f>IF(U202="zákl. přenesená",N202,0)</f>
        <v>0</v>
      </c>
      <c r="BH202" s="136">
        <f>IF(U202="sníž. přenesená",N202,0)</f>
        <v>0</v>
      </c>
      <c r="BI202" s="136">
        <f>IF(U202="nulová",N202,0)</f>
        <v>0</v>
      </c>
      <c r="BJ202" s="16" t="s">
        <v>20</v>
      </c>
      <c r="BK202" s="136">
        <f>ROUND(L202*K202,2)</f>
        <v>0</v>
      </c>
      <c r="BL202" s="16" t="s">
        <v>123</v>
      </c>
      <c r="BM202" s="16" t="s">
        <v>246</v>
      </c>
    </row>
    <row r="203" spans="2:65" s="10" customFormat="1" ht="22.5" customHeight="1" x14ac:dyDescent="0.3">
      <c r="B203" s="137"/>
      <c r="C203" s="138"/>
      <c r="D203" s="138"/>
      <c r="E203" s="139" t="s">
        <v>3</v>
      </c>
      <c r="F203" s="227" t="s">
        <v>247</v>
      </c>
      <c r="G203" s="228"/>
      <c r="H203" s="228"/>
      <c r="I203" s="228"/>
      <c r="J203" s="138"/>
      <c r="K203" s="140" t="s">
        <v>3</v>
      </c>
      <c r="L203" s="138"/>
      <c r="M203" s="138"/>
      <c r="N203" s="138"/>
      <c r="O203" s="138"/>
      <c r="P203" s="138"/>
      <c r="Q203" s="138"/>
      <c r="R203" s="141"/>
      <c r="T203" s="142"/>
      <c r="U203" s="138"/>
      <c r="V203" s="138"/>
      <c r="W203" s="138"/>
      <c r="X203" s="138"/>
      <c r="Y203" s="138"/>
      <c r="Z203" s="138"/>
      <c r="AA203" s="143"/>
      <c r="AT203" s="144" t="s">
        <v>126</v>
      </c>
      <c r="AU203" s="144" t="s">
        <v>84</v>
      </c>
      <c r="AV203" s="10" t="s">
        <v>20</v>
      </c>
      <c r="AW203" s="10" t="s">
        <v>34</v>
      </c>
      <c r="AX203" s="10" t="s">
        <v>75</v>
      </c>
      <c r="AY203" s="144" t="s">
        <v>118</v>
      </c>
    </row>
    <row r="204" spans="2:65" s="11" customFormat="1" ht="22.5" customHeight="1" x14ac:dyDescent="0.3">
      <c r="B204" s="145"/>
      <c r="C204" s="146"/>
      <c r="D204" s="146"/>
      <c r="E204" s="147" t="s">
        <v>3</v>
      </c>
      <c r="F204" s="229" t="s">
        <v>248</v>
      </c>
      <c r="G204" s="230"/>
      <c r="H204" s="230"/>
      <c r="I204" s="230"/>
      <c r="J204" s="146"/>
      <c r="K204" s="148">
        <v>12.006</v>
      </c>
      <c r="L204" s="146"/>
      <c r="M204" s="146"/>
      <c r="N204" s="146"/>
      <c r="O204" s="146"/>
      <c r="P204" s="146"/>
      <c r="Q204" s="146"/>
      <c r="R204" s="149"/>
      <c r="T204" s="150"/>
      <c r="U204" s="146"/>
      <c r="V204" s="146"/>
      <c r="W204" s="146"/>
      <c r="X204" s="146"/>
      <c r="Y204" s="146"/>
      <c r="Z204" s="146"/>
      <c r="AA204" s="151"/>
      <c r="AT204" s="152" t="s">
        <v>126</v>
      </c>
      <c r="AU204" s="152" t="s">
        <v>84</v>
      </c>
      <c r="AV204" s="11" t="s">
        <v>84</v>
      </c>
      <c r="AW204" s="11" t="s">
        <v>34</v>
      </c>
      <c r="AX204" s="11" t="s">
        <v>75</v>
      </c>
      <c r="AY204" s="152" t="s">
        <v>118</v>
      </c>
    </row>
    <row r="205" spans="2:65" s="10" customFormat="1" ht="22.5" customHeight="1" x14ac:dyDescent="0.3">
      <c r="B205" s="137"/>
      <c r="C205" s="138"/>
      <c r="D205" s="138"/>
      <c r="E205" s="139" t="s">
        <v>3</v>
      </c>
      <c r="F205" s="231" t="s">
        <v>249</v>
      </c>
      <c r="G205" s="228"/>
      <c r="H205" s="228"/>
      <c r="I205" s="228"/>
      <c r="J205" s="138"/>
      <c r="K205" s="140" t="s">
        <v>3</v>
      </c>
      <c r="L205" s="138"/>
      <c r="M205" s="138"/>
      <c r="N205" s="138"/>
      <c r="O205" s="138"/>
      <c r="P205" s="138"/>
      <c r="Q205" s="138"/>
      <c r="R205" s="141"/>
      <c r="T205" s="142"/>
      <c r="U205" s="138"/>
      <c r="V205" s="138"/>
      <c r="W205" s="138"/>
      <c r="X205" s="138"/>
      <c r="Y205" s="138"/>
      <c r="Z205" s="138"/>
      <c r="AA205" s="143"/>
      <c r="AT205" s="144" t="s">
        <v>126</v>
      </c>
      <c r="AU205" s="144" t="s">
        <v>84</v>
      </c>
      <c r="AV205" s="10" t="s">
        <v>20</v>
      </c>
      <c r="AW205" s="10" t="s">
        <v>34</v>
      </c>
      <c r="AX205" s="10" t="s">
        <v>75</v>
      </c>
      <c r="AY205" s="144" t="s">
        <v>118</v>
      </c>
    </row>
    <row r="206" spans="2:65" s="11" customFormat="1" ht="22.5" customHeight="1" x14ac:dyDescent="0.3">
      <c r="B206" s="145"/>
      <c r="C206" s="146"/>
      <c r="D206" s="146"/>
      <c r="E206" s="147" t="s">
        <v>3</v>
      </c>
      <c r="F206" s="229" t="s">
        <v>250</v>
      </c>
      <c r="G206" s="230"/>
      <c r="H206" s="230"/>
      <c r="I206" s="230"/>
      <c r="J206" s="146"/>
      <c r="K206" s="148">
        <v>0.78400000000000003</v>
      </c>
      <c r="L206" s="146"/>
      <c r="M206" s="146"/>
      <c r="N206" s="146"/>
      <c r="O206" s="146"/>
      <c r="P206" s="146"/>
      <c r="Q206" s="146"/>
      <c r="R206" s="149"/>
      <c r="T206" s="150"/>
      <c r="U206" s="146"/>
      <c r="V206" s="146"/>
      <c r="W206" s="146"/>
      <c r="X206" s="146"/>
      <c r="Y206" s="146"/>
      <c r="Z206" s="146"/>
      <c r="AA206" s="151"/>
      <c r="AT206" s="152" t="s">
        <v>126</v>
      </c>
      <c r="AU206" s="152" t="s">
        <v>84</v>
      </c>
      <c r="AV206" s="11" t="s">
        <v>84</v>
      </c>
      <c r="AW206" s="11" t="s">
        <v>34</v>
      </c>
      <c r="AX206" s="11" t="s">
        <v>75</v>
      </c>
      <c r="AY206" s="152" t="s">
        <v>118</v>
      </c>
    </row>
    <row r="207" spans="2:65" s="10" customFormat="1" ht="22.5" customHeight="1" x14ac:dyDescent="0.3">
      <c r="B207" s="137"/>
      <c r="C207" s="138"/>
      <c r="D207" s="138"/>
      <c r="E207" s="139" t="s">
        <v>3</v>
      </c>
      <c r="F207" s="231" t="s">
        <v>251</v>
      </c>
      <c r="G207" s="228"/>
      <c r="H207" s="228"/>
      <c r="I207" s="228"/>
      <c r="J207" s="138"/>
      <c r="K207" s="140" t="s">
        <v>3</v>
      </c>
      <c r="L207" s="138"/>
      <c r="M207" s="138"/>
      <c r="N207" s="138"/>
      <c r="O207" s="138"/>
      <c r="P207" s="138"/>
      <c r="Q207" s="138"/>
      <c r="R207" s="141"/>
      <c r="T207" s="142"/>
      <c r="U207" s="138"/>
      <c r="V207" s="138"/>
      <c r="W207" s="138"/>
      <c r="X207" s="138"/>
      <c r="Y207" s="138"/>
      <c r="Z207" s="138"/>
      <c r="AA207" s="143"/>
      <c r="AT207" s="144" t="s">
        <v>126</v>
      </c>
      <c r="AU207" s="144" t="s">
        <v>84</v>
      </c>
      <c r="AV207" s="10" t="s">
        <v>20</v>
      </c>
      <c r="AW207" s="10" t="s">
        <v>34</v>
      </c>
      <c r="AX207" s="10" t="s">
        <v>75</v>
      </c>
      <c r="AY207" s="144" t="s">
        <v>118</v>
      </c>
    </row>
    <row r="208" spans="2:65" s="11" customFormat="1" ht="22.5" customHeight="1" x14ac:dyDescent="0.3">
      <c r="B208" s="145"/>
      <c r="C208" s="146"/>
      <c r="D208" s="146"/>
      <c r="E208" s="147" t="s">
        <v>3</v>
      </c>
      <c r="F208" s="229" t="s">
        <v>252</v>
      </c>
      <c r="G208" s="230"/>
      <c r="H208" s="230"/>
      <c r="I208" s="230"/>
      <c r="J208" s="146"/>
      <c r="K208" s="148">
        <v>9.8689999999999998</v>
      </c>
      <c r="L208" s="146"/>
      <c r="M208" s="146"/>
      <c r="N208" s="146"/>
      <c r="O208" s="146"/>
      <c r="P208" s="146"/>
      <c r="Q208" s="146"/>
      <c r="R208" s="149"/>
      <c r="T208" s="150"/>
      <c r="U208" s="146"/>
      <c r="V208" s="146"/>
      <c r="W208" s="146"/>
      <c r="X208" s="146"/>
      <c r="Y208" s="146"/>
      <c r="Z208" s="146"/>
      <c r="AA208" s="151"/>
      <c r="AT208" s="152" t="s">
        <v>126</v>
      </c>
      <c r="AU208" s="152" t="s">
        <v>84</v>
      </c>
      <c r="AV208" s="11" t="s">
        <v>84</v>
      </c>
      <c r="AW208" s="11" t="s">
        <v>34</v>
      </c>
      <c r="AX208" s="11" t="s">
        <v>75</v>
      </c>
      <c r="AY208" s="152" t="s">
        <v>118</v>
      </c>
    </row>
    <row r="209" spans="2:65" s="12" customFormat="1" ht="22.5" customHeight="1" x14ac:dyDescent="0.3">
      <c r="B209" s="153"/>
      <c r="C209" s="154"/>
      <c r="D209" s="154"/>
      <c r="E209" s="155" t="s">
        <v>3</v>
      </c>
      <c r="F209" s="232" t="s">
        <v>139</v>
      </c>
      <c r="G209" s="233"/>
      <c r="H209" s="233"/>
      <c r="I209" s="233"/>
      <c r="J209" s="154"/>
      <c r="K209" s="156">
        <v>22.658999999999999</v>
      </c>
      <c r="L209" s="154"/>
      <c r="M209" s="154"/>
      <c r="N209" s="154"/>
      <c r="O209" s="154"/>
      <c r="P209" s="154"/>
      <c r="Q209" s="154"/>
      <c r="R209" s="157"/>
      <c r="T209" s="158"/>
      <c r="U209" s="154"/>
      <c r="V209" s="154"/>
      <c r="W209" s="154"/>
      <c r="X209" s="154"/>
      <c r="Y209" s="154"/>
      <c r="Z209" s="154"/>
      <c r="AA209" s="159"/>
      <c r="AT209" s="160" t="s">
        <v>126</v>
      </c>
      <c r="AU209" s="160" t="s">
        <v>84</v>
      </c>
      <c r="AV209" s="12" t="s">
        <v>123</v>
      </c>
      <c r="AW209" s="12" t="s">
        <v>34</v>
      </c>
      <c r="AX209" s="12" t="s">
        <v>75</v>
      </c>
      <c r="AY209" s="160" t="s">
        <v>118</v>
      </c>
    </row>
    <row r="210" spans="2:65" s="11" customFormat="1" ht="22.5" customHeight="1" x14ac:dyDescent="0.3">
      <c r="B210" s="145"/>
      <c r="C210" s="146"/>
      <c r="D210" s="146"/>
      <c r="E210" s="147" t="s">
        <v>3</v>
      </c>
      <c r="F210" s="229" t="s">
        <v>253</v>
      </c>
      <c r="G210" s="230"/>
      <c r="H210" s="230"/>
      <c r="I210" s="230"/>
      <c r="J210" s="146"/>
      <c r="K210" s="148">
        <v>23</v>
      </c>
      <c r="L210" s="146"/>
      <c r="M210" s="146"/>
      <c r="N210" s="146"/>
      <c r="O210" s="146"/>
      <c r="P210" s="146"/>
      <c r="Q210" s="146"/>
      <c r="R210" s="149"/>
      <c r="T210" s="150"/>
      <c r="U210" s="146"/>
      <c r="V210" s="146"/>
      <c r="W210" s="146"/>
      <c r="X210" s="146"/>
      <c r="Y210" s="146"/>
      <c r="Z210" s="146"/>
      <c r="AA210" s="151"/>
      <c r="AT210" s="152" t="s">
        <v>126</v>
      </c>
      <c r="AU210" s="152" t="s">
        <v>84</v>
      </c>
      <c r="AV210" s="11" t="s">
        <v>84</v>
      </c>
      <c r="AW210" s="11" t="s">
        <v>34</v>
      </c>
      <c r="AX210" s="11" t="s">
        <v>20</v>
      </c>
      <c r="AY210" s="152" t="s">
        <v>118</v>
      </c>
    </row>
    <row r="211" spans="2:65" s="1" customFormat="1" ht="31.5" customHeight="1" x14ac:dyDescent="0.3">
      <c r="B211" s="127"/>
      <c r="C211" s="128" t="s">
        <v>8</v>
      </c>
      <c r="D211" s="128" t="s">
        <v>119</v>
      </c>
      <c r="E211" s="129" t="s">
        <v>254</v>
      </c>
      <c r="F211" s="224" t="s">
        <v>255</v>
      </c>
      <c r="G211" s="225"/>
      <c r="H211" s="225"/>
      <c r="I211" s="225"/>
      <c r="J211" s="130" t="s">
        <v>133</v>
      </c>
      <c r="K211" s="131">
        <v>0.8</v>
      </c>
      <c r="L211" s="226"/>
      <c r="M211" s="225"/>
      <c r="N211" s="226">
        <f>ROUND(L211*K211,2)</f>
        <v>0</v>
      </c>
      <c r="O211" s="225"/>
      <c r="P211" s="225"/>
      <c r="Q211" s="225"/>
      <c r="R211" s="132"/>
      <c r="T211" s="133" t="s">
        <v>3</v>
      </c>
      <c r="U211" s="39" t="s">
        <v>41</v>
      </c>
      <c r="V211" s="134">
        <v>1.4650000000000001</v>
      </c>
      <c r="W211" s="134">
        <f>V211*K211</f>
        <v>1.1720000000000002</v>
      </c>
      <c r="X211" s="134">
        <v>2.4289999999999998</v>
      </c>
      <c r="Y211" s="134">
        <f>X211*K211</f>
        <v>1.9432</v>
      </c>
      <c r="Z211" s="134">
        <v>0</v>
      </c>
      <c r="AA211" s="135">
        <f>Z211*K211</f>
        <v>0</v>
      </c>
      <c r="AR211" s="16" t="s">
        <v>123</v>
      </c>
      <c r="AT211" s="16" t="s">
        <v>119</v>
      </c>
      <c r="AU211" s="16" t="s">
        <v>84</v>
      </c>
      <c r="AY211" s="16" t="s">
        <v>118</v>
      </c>
      <c r="BE211" s="136">
        <f>IF(U211="základní",N211,0)</f>
        <v>0</v>
      </c>
      <c r="BF211" s="136">
        <f>IF(U211="snížená",N211,0)</f>
        <v>0</v>
      </c>
      <c r="BG211" s="136">
        <f>IF(U211="zákl. přenesená",N211,0)</f>
        <v>0</v>
      </c>
      <c r="BH211" s="136">
        <f>IF(U211="sníž. přenesená",N211,0)</f>
        <v>0</v>
      </c>
      <c r="BI211" s="136">
        <f>IF(U211="nulová",N211,0)</f>
        <v>0</v>
      </c>
      <c r="BJ211" s="16" t="s">
        <v>20</v>
      </c>
      <c r="BK211" s="136">
        <f>ROUND(L211*K211,2)</f>
        <v>0</v>
      </c>
      <c r="BL211" s="16" t="s">
        <v>123</v>
      </c>
      <c r="BM211" s="16" t="s">
        <v>256</v>
      </c>
    </row>
    <row r="212" spans="2:65" s="11" customFormat="1" ht="22.5" customHeight="1" x14ac:dyDescent="0.3">
      <c r="B212" s="145"/>
      <c r="C212" s="146"/>
      <c r="D212" s="146"/>
      <c r="E212" s="147" t="s">
        <v>3</v>
      </c>
      <c r="F212" s="234" t="s">
        <v>250</v>
      </c>
      <c r="G212" s="230"/>
      <c r="H212" s="230"/>
      <c r="I212" s="230"/>
      <c r="J212" s="146"/>
      <c r="K212" s="148">
        <v>0.78400000000000003</v>
      </c>
      <c r="L212" s="146"/>
      <c r="M212" s="146"/>
      <c r="N212" s="146"/>
      <c r="O212" s="146"/>
      <c r="P212" s="146"/>
      <c r="Q212" s="146"/>
      <c r="R212" s="149"/>
      <c r="T212" s="150"/>
      <c r="U212" s="146"/>
      <c r="V212" s="146"/>
      <c r="W212" s="146"/>
      <c r="X212" s="146"/>
      <c r="Y212" s="146"/>
      <c r="Z212" s="146"/>
      <c r="AA212" s="151"/>
      <c r="AT212" s="152" t="s">
        <v>126</v>
      </c>
      <c r="AU212" s="152" t="s">
        <v>84</v>
      </c>
      <c r="AV212" s="11" t="s">
        <v>84</v>
      </c>
      <c r="AW212" s="11" t="s">
        <v>34</v>
      </c>
      <c r="AX212" s="11" t="s">
        <v>75</v>
      </c>
      <c r="AY212" s="152" t="s">
        <v>118</v>
      </c>
    </row>
    <row r="213" spans="2:65" s="12" customFormat="1" ht="22.5" customHeight="1" x14ac:dyDescent="0.3">
      <c r="B213" s="153"/>
      <c r="C213" s="154"/>
      <c r="D213" s="154"/>
      <c r="E213" s="155" t="s">
        <v>3</v>
      </c>
      <c r="F213" s="232" t="s">
        <v>139</v>
      </c>
      <c r="G213" s="233"/>
      <c r="H213" s="233"/>
      <c r="I213" s="233"/>
      <c r="J213" s="154"/>
      <c r="K213" s="156">
        <v>0.78400000000000003</v>
      </c>
      <c r="L213" s="154"/>
      <c r="M213" s="154"/>
      <c r="N213" s="154"/>
      <c r="O213" s="154"/>
      <c r="P213" s="154"/>
      <c r="Q213" s="154"/>
      <c r="R213" s="157"/>
      <c r="T213" s="158"/>
      <c r="U213" s="154"/>
      <c r="V213" s="154"/>
      <c r="W213" s="154"/>
      <c r="X213" s="154"/>
      <c r="Y213" s="154"/>
      <c r="Z213" s="154"/>
      <c r="AA213" s="159"/>
      <c r="AT213" s="160" t="s">
        <v>126</v>
      </c>
      <c r="AU213" s="160" t="s">
        <v>84</v>
      </c>
      <c r="AV213" s="12" t="s">
        <v>123</v>
      </c>
      <c r="AW213" s="12" t="s">
        <v>34</v>
      </c>
      <c r="AX213" s="12" t="s">
        <v>75</v>
      </c>
      <c r="AY213" s="160" t="s">
        <v>118</v>
      </c>
    </row>
    <row r="214" spans="2:65" s="11" customFormat="1" ht="22.5" customHeight="1" x14ac:dyDescent="0.3">
      <c r="B214" s="145"/>
      <c r="C214" s="146"/>
      <c r="D214" s="146"/>
      <c r="E214" s="147" t="s">
        <v>3</v>
      </c>
      <c r="F214" s="229" t="s">
        <v>257</v>
      </c>
      <c r="G214" s="230"/>
      <c r="H214" s="230"/>
      <c r="I214" s="230"/>
      <c r="J214" s="146"/>
      <c r="K214" s="148">
        <v>0.8</v>
      </c>
      <c r="L214" s="146"/>
      <c r="M214" s="146"/>
      <c r="N214" s="146"/>
      <c r="O214" s="146"/>
      <c r="P214" s="146"/>
      <c r="Q214" s="146"/>
      <c r="R214" s="149"/>
      <c r="T214" s="150"/>
      <c r="U214" s="146"/>
      <c r="V214" s="146"/>
      <c r="W214" s="146"/>
      <c r="X214" s="146"/>
      <c r="Y214" s="146"/>
      <c r="Z214" s="146"/>
      <c r="AA214" s="151"/>
      <c r="AT214" s="152" t="s">
        <v>126</v>
      </c>
      <c r="AU214" s="152" t="s">
        <v>84</v>
      </c>
      <c r="AV214" s="11" t="s">
        <v>84</v>
      </c>
      <c r="AW214" s="11" t="s">
        <v>34</v>
      </c>
      <c r="AX214" s="11" t="s">
        <v>20</v>
      </c>
      <c r="AY214" s="152" t="s">
        <v>118</v>
      </c>
    </row>
    <row r="215" spans="2:65" s="1" customFormat="1" ht="31.5" customHeight="1" x14ac:dyDescent="0.3">
      <c r="B215" s="127"/>
      <c r="C215" s="128" t="s">
        <v>258</v>
      </c>
      <c r="D215" s="128" t="s">
        <v>119</v>
      </c>
      <c r="E215" s="129" t="s">
        <v>259</v>
      </c>
      <c r="F215" s="224" t="s">
        <v>260</v>
      </c>
      <c r="G215" s="225"/>
      <c r="H215" s="225"/>
      <c r="I215" s="225"/>
      <c r="J215" s="130" t="s">
        <v>122</v>
      </c>
      <c r="K215" s="131">
        <v>1.38</v>
      </c>
      <c r="L215" s="226"/>
      <c r="M215" s="225"/>
      <c r="N215" s="226">
        <f>ROUND(L215*K215,2)</f>
        <v>0</v>
      </c>
      <c r="O215" s="225"/>
      <c r="P215" s="225"/>
      <c r="Q215" s="225"/>
      <c r="R215" s="132"/>
      <c r="T215" s="133" t="s">
        <v>3</v>
      </c>
      <c r="U215" s="39" t="s">
        <v>41</v>
      </c>
      <c r="V215" s="134">
        <v>0.82099999999999995</v>
      </c>
      <c r="W215" s="134">
        <f>V215*K215</f>
        <v>1.1329799999999999</v>
      </c>
      <c r="X215" s="134">
        <v>6.3200000000000001E-3</v>
      </c>
      <c r="Y215" s="134">
        <f>X215*K215</f>
        <v>8.7215999999999995E-3</v>
      </c>
      <c r="Z215" s="134">
        <v>0</v>
      </c>
      <c r="AA215" s="135">
        <f>Z215*K215</f>
        <v>0</v>
      </c>
      <c r="AR215" s="16" t="s">
        <v>123</v>
      </c>
      <c r="AT215" s="16" t="s">
        <v>119</v>
      </c>
      <c r="AU215" s="16" t="s">
        <v>84</v>
      </c>
      <c r="AY215" s="16" t="s">
        <v>118</v>
      </c>
      <c r="BE215" s="136">
        <f>IF(U215="základní",N215,0)</f>
        <v>0</v>
      </c>
      <c r="BF215" s="136">
        <f>IF(U215="snížená",N215,0)</f>
        <v>0</v>
      </c>
      <c r="BG215" s="136">
        <f>IF(U215="zákl. přenesená",N215,0)</f>
        <v>0</v>
      </c>
      <c r="BH215" s="136">
        <f>IF(U215="sníž. přenesená",N215,0)</f>
        <v>0</v>
      </c>
      <c r="BI215" s="136">
        <f>IF(U215="nulová",N215,0)</f>
        <v>0</v>
      </c>
      <c r="BJ215" s="16" t="s">
        <v>20</v>
      </c>
      <c r="BK215" s="136">
        <f>ROUND(L215*K215,2)</f>
        <v>0</v>
      </c>
      <c r="BL215" s="16" t="s">
        <v>123</v>
      </c>
      <c r="BM215" s="16" t="s">
        <v>261</v>
      </c>
    </row>
    <row r="216" spans="2:65" s="11" customFormat="1" ht="22.5" customHeight="1" x14ac:dyDescent="0.3">
      <c r="B216" s="145"/>
      <c r="C216" s="146"/>
      <c r="D216" s="146"/>
      <c r="E216" s="147" t="s">
        <v>3</v>
      </c>
      <c r="F216" s="234" t="s">
        <v>262</v>
      </c>
      <c r="G216" s="230"/>
      <c r="H216" s="230"/>
      <c r="I216" s="230"/>
      <c r="J216" s="146"/>
      <c r="K216" s="148">
        <v>1.38</v>
      </c>
      <c r="L216" s="146"/>
      <c r="M216" s="146"/>
      <c r="N216" s="146"/>
      <c r="O216" s="146"/>
      <c r="P216" s="146"/>
      <c r="Q216" s="146"/>
      <c r="R216" s="149"/>
      <c r="T216" s="150"/>
      <c r="U216" s="146"/>
      <c r="V216" s="146"/>
      <c r="W216" s="146"/>
      <c r="X216" s="146"/>
      <c r="Y216" s="146"/>
      <c r="Z216" s="146"/>
      <c r="AA216" s="151"/>
      <c r="AT216" s="152" t="s">
        <v>126</v>
      </c>
      <c r="AU216" s="152" t="s">
        <v>84</v>
      </c>
      <c r="AV216" s="11" t="s">
        <v>84</v>
      </c>
      <c r="AW216" s="11" t="s">
        <v>34</v>
      </c>
      <c r="AX216" s="11" t="s">
        <v>20</v>
      </c>
      <c r="AY216" s="152" t="s">
        <v>118</v>
      </c>
    </row>
    <row r="217" spans="2:65" s="9" customFormat="1" ht="29.85" customHeight="1" x14ac:dyDescent="0.35">
      <c r="B217" s="116"/>
      <c r="C217" s="117"/>
      <c r="D217" s="126" t="s">
        <v>99</v>
      </c>
      <c r="E217" s="126"/>
      <c r="F217" s="126"/>
      <c r="G217" s="126"/>
      <c r="H217" s="126"/>
      <c r="I217" s="126"/>
      <c r="J217" s="126"/>
      <c r="K217" s="126"/>
      <c r="L217" s="126"/>
      <c r="M217" s="126"/>
      <c r="N217" s="242">
        <f>BK217</f>
        <v>0</v>
      </c>
      <c r="O217" s="243"/>
      <c r="P217" s="243"/>
      <c r="Q217" s="243"/>
      <c r="R217" s="119"/>
      <c r="T217" s="120"/>
      <c r="U217" s="117"/>
      <c r="V217" s="117"/>
      <c r="W217" s="121">
        <f>SUM(W218:W223)</f>
        <v>0.61599999999999999</v>
      </c>
      <c r="X217" s="117"/>
      <c r="Y217" s="121">
        <f>SUM(Y218:Y223)</f>
        <v>1.9525599999999999</v>
      </c>
      <c r="Z217" s="117"/>
      <c r="AA217" s="122">
        <f>SUM(AA218:AA223)</f>
        <v>0</v>
      </c>
      <c r="AR217" s="123" t="s">
        <v>20</v>
      </c>
      <c r="AT217" s="124" t="s">
        <v>74</v>
      </c>
      <c r="AU217" s="124" t="s">
        <v>20</v>
      </c>
      <c r="AY217" s="123" t="s">
        <v>118</v>
      </c>
      <c r="BK217" s="125">
        <f>SUM(BK218:BK223)</f>
        <v>0</v>
      </c>
    </row>
    <row r="218" spans="2:65" s="1" customFormat="1" ht="22.5" customHeight="1" x14ac:dyDescent="0.3">
      <c r="B218" s="127"/>
      <c r="C218" s="128" t="s">
        <v>253</v>
      </c>
      <c r="D218" s="128" t="s">
        <v>119</v>
      </c>
      <c r="E218" s="129" t="s">
        <v>263</v>
      </c>
      <c r="F218" s="224" t="s">
        <v>264</v>
      </c>
      <c r="G218" s="225"/>
      <c r="H218" s="225"/>
      <c r="I218" s="225"/>
      <c r="J218" s="130" t="s">
        <v>122</v>
      </c>
      <c r="K218" s="131">
        <v>2</v>
      </c>
      <c r="L218" s="226"/>
      <c r="M218" s="225"/>
      <c r="N218" s="226">
        <f t="shared" ref="N218:N223" si="0">ROUND(L218*K218,2)</f>
        <v>0</v>
      </c>
      <c r="O218" s="225"/>
      <c r="P218" s="225"/>
      <c r="Q218" s="225"/>
      <c r="R218" s="132"/>
      <c r="T218" s="133" t="s">
        <v>3</v>
      </c>
      <c r="U218" s="39" t="s">
        <v>41</v>
      </c>
      <c r="V218" s="134">
        <v>2.5999999999999999E-2</v>
      </c>
      <c r="W218" s="134">
        <f t="shared" ref="W218:W223" si="1">V218*K218</f>
        <v>5.1999999999999998E-2</v>
      </c>
      <c r="X218" s="134">
        <v>0.27994000000000002</v>
      </c>
      <c r="Y218" s="134">
        <f t="shared" ref="Y218:Y223" si="2">X218*K218</f>
        <v>0.55988000000000004</v>
      </c>
      <c r="Z218" s="134">
        <v>0</v>
      </c>
      <c r="AA218" s="135">
        <f t="shared" ref="AA218:AA223" si="3">Z218*K218</f>
        <v>0</v>
      </c>
      <c r="AR218" s="16" t="s">
        <v>123</v>
      </c>
      <c r="AT218" s="16" t="s">
        <v>119</v>
      </c>
      <c r="AU218" s="16" t="s">
        <v>84</v>
      </c>
      <c r="AY218" s="16" t="s">
        <v>118</v>
      </c>
      <c r="BE218" s="136">
        <f t="shared" ref="BE218:BE223" si="4">IF(U218="základní",N218,0)</f>
        <v>0</v>
      </c>
      <c r="BF218" s="136">
        <f t="shared" ref="BF218:BF223" si="5">IF(U218="snížená",N218,0)</f>
        <v>0</v>
      </c>
      <c r="BG218" s="136">
        <f t="shared" ref="BG218:BG223" si="6">IF(U218="zákl. přenesená",N218,0)</f>
        <v>0</v>
      </c>
      <c r="BH218" s="136">
        <f t="shared" ref="BH218:BH223" si="7">IF(U218="sníž. přenesená",N218,0)</f>
        <v>0</v>
      </c>
      <c r="BI218" s="136">
        <f t="shared" ref="BI218:BI223" si="8">IF(U218="nulová",N218,0)</f>
        <v>0</v>
      </c>
      <c r="BJ218" s="16" t="s">
        <v>20</v>
      </c>
      <c r="BK218" s="136">
        <f t="shared" ref="BK218:BK223" si="9">ROUND(L218*K218,2)</f>
        <v>0</v>
      </c>
      <c r="BL218" s="16" t="s">
        <v>123</v>
      </c>
      <c r="BM218" s="16" t="s">
        <v>265</v>
      </c>
    </row>
    <row r="219" spans="2:65" s="1" customFormat="1" ht="31.5" customHeight="1" x14ac:dyDescent="0.3">
      <c r="B219" s="127"/>
      <c r="C219" s="128" t="s">
        <v>266</v>
      </c>
      <c r="D219" s="128" t="s">
        <v>119</v>
      </c>
      <c r="E219" s="129" t="s">
        <v>267</v>
      </c>
      <c r="F219" s="224" t="s">
        <v>268</v>
      </c>
      <c r="G219" s="225"/>
      <c r="H219" s="225"/>
      <c r="I219" s="225"/>
      <c r="J219" s="130" t="s">
        <v>122</v>
      </c>
      <c r="K219" s="131">
        <v>2</v>
      </c>
      <c r="L219" s="226"/>
      <c r="M219" s="225"/>
      <c r="N219" s="226">
        <f t="shared" si="0"/>
        <v>0</v>
      </c>
      <c r="O219" s="225"/>
      <c r="P219" s="225"/>
      <c r="Q219" s="225"/>
      <c r="R219" s="132"/>
      <c r="T219" s="133" t="s">
        <v>3</v>
      </c>
      <c r="U219" s="39" t="s">
        <v>41</v>
      </c>
      <c r="V219" s="134">
        <v>2.8000000000000001E-2</v>
      </c>
      <c r="W219" s="134">
        <f t="shared" si="1"/>
        <v>5.6000000000000001E-2</v>
      </c>
      <c r="X219" s="134">
        <v>0.37190000000000001</v>
      </c>
      <c r="Y219" s="134">
        <f t="shared" si="2"/>
        <v>0.74380000000000002</v>
      </c>
      <c r="Z219" s="134">
        <v>0</v>
      </c>
      <c r="AA219" s="135">
        <f t="shared" si="3"/>
        <v>0</v>
      </c>
      <c r="AR219" s="16" t="s">
        <v>123</v>
      </c>
      <c r="AT219" s="16" t="s">
        <v>119</v>
      </c>
      <c r="AU219" s="16" t="s">
        <v>84</v>
      </c>
      <c r="AY219" s="16" t="s">
        <v>118</v>
      </c>
      <c r="BE219" s="136">
        <f t="shared" si="4"/>
        <v>0</v>
      </c>
      <c r="BF219" s="136">
        <f t="shared" si="5"/>
        <v>0</v>
      </c>
      <c r="BG219" s="136">
        <f t="shared" si="6"/>
        <v>0</v>
      </c>
      <c r="BH219" s="136">
        <f t="shared" si="7"/>
        <v>0</v>
      </c>
      <c r="BI219" s="136">
        <f t="shared" si="8"/>
        <v>0</v>
      </c>
      <c r="BJ219" s="16" t="s">
        <v>20</v>
      </c>
      <c r="BK219" s="136">
        <f t="shared" si="9"/>
        <v>0</v>
      </c>
      <c r="BL219" s="16" t="s">
        <v>123</v>
      </c>
      <c r="BM219" s="16" t="s">
        <v>269</v>
      </c>
    </row>
    <row r="220" spans="2:65" s="1" customFormat="1" ht="31.5" customHeight="1" x14ac:dyDescent="0.3">
      <c r="B220" s="127"/>
      <c r="C220" s="128" t="s">
        <v>270</v>
      </c>
      <c r="D220" s="128" t="s">
        <v>119</v>
      </c>
      <c r="E220" s="129" t="s">
        <v>271</v>
      </c>
      <c r="F220" s="224" t="s">
        <v>272</v>
      </c>
      <c r="G220" s="225"/>
      <c r="H220" s="225"/>
      <c r="I220" s="225"/>
      <c r="J220" s="130" t="s">
        <v>122</v>
      </c>
      <c r="K220" s="131">
        <v>2</v>
      </c>
      <c r="L220" s="226"/>
      <c r="M220" s="225"/>
      <c r="N220" s="226">
        <f t="shared" si="0"/>
        <v>0</v>
      </c>
      <c r="O220" s="225"/>
      <c r="P220" s="225"/>
      <c r="Q220" s="225"/>
      <c r="R220" s="132"/>
      <c r="T220" s="133" t="s">
        <v>3</v>
      </c>
      <c r="U220" s="39" t="s">
        <v>41</v>
      </c>
      <c r="V220" s="134">
        <v>7.0999999999999994E-2</v>
      </c>
      <c r="W220" s="134">
        <f t="shared" si="1"/>
        <v>0.14199999999999999</v>
      </c>
      <c r="X220" s="134">
        <v>0.21099999999999999</v>
      </c>
      <c r="Y220" s="134">
        <f t="shared" si="2"/>
        <v>0.42199999999999999</v>
      </c>
      <c r="Z220" s="134">
        <v>0</v>
      </c>
      <c r="AA220" s="135">
        <f t="shared" si="3"/>
        <v>0</v>
      </c>
      <c r="AR220" s="16" t="s">
        <v>123</v>
      </c>
      <c r="AT220" s="16" t="s">
        <v>119</v>
      </c>
      <c r="AU220" s="16" t="s">
        <v>84</v>
      </c>
      <c r="AY220" s="16" t="s">
        <v>118</v>
      </c>
      <c r="BE220" s="136">
        <f t="shared" si="4"/>
        <v>0</v>
      </c>
      <c r="BF220" s="136">
        <f t="shared" si="5"/>
        <v>0</v>
      </c>
      <c r="BG220" s="136">
        <f t="shared" si="6"/>
        <v>0</v>
      </c>
      <c r="BH220" s="136">
        <f t="shared" si="7"/>
        <v>0</v>
      </c>
      <c r="BI220" s="136">
        <f t="shared" si="8"/>
        <v>0</v>
      </c>
      <c r="BJ220" s="16" t="s">
        <v>20</v>
      </c>
      <c r="BK220" s="136">
        <f t="shared" si="9"/>
        <v>0</v>
      </c>
      <c r="BL220" s="16" t="s">
        <v>123</v>
      </c>
      <c r="BM220" s="16" t="s">
        <v>273</v>
      </c>
    </row>
    <row r="221" spans="2:65" s="1" customFormat="1" ht="31.5" customHeight="1" x14ac:dyDescent="0.3">
      <c r="B221" s="127"/>
      <c r="C221" s="128" t="s">
        <v>274</v>
      </c>
      <c r="D221" s="128" t="s">
        <v>119</v>
      </c>
      <c r="E221" s="129" t="s">
        <v>275</v>
      </c>
      <c r="F221" s="224" t="s">
        <v>276</v>
      </c>
      <c r="G221" s="225"/>
      <c r="H221" s="225"/>
      <c r="I221" s="225"/>
      <c r="J221" s="130" t="s">
        <v>122</v>
      </c>
      <c r="K221" s="131">
        <v>2</v>
      </c>
      <c r="L221" s="226"/>
      <c r="M221" s="225"/>
      <c r="N221" s="226">
        <f t="shared" si="0"/>
        <v>0</v>
      </c>
      <c r="O221" s="225"/>
      <c r="P221" s="225"/>
      <c r="Q221" s="225"/>
      <c r="R221" s="132"/>
      <c r="T221" s="133" t="s">
        <v>3</v>
      </c>
      <c r="U221" s="39" t="s">
        <v>41</v>
      </c>
      <c r="V221" s="134">
        <v>2E-3</v>
      </c>
      <c r="W221" s="134">
        <f t="shared" si="1"/>
        <v>4.0000000000000001E-3</v>
      </c>
      <c r="X221" s="134">
        <v>7.1000000000000002E-4</v>
      </c>
      <c r="Y221" s="134">
        <f t="shared" si="2"/>
        <v>1.42E-3</v>
      </c>
      <c r="Z221" s="134">
        <v>0</v>
      </c>
      <c r="AA221" s="135">
        <f t="shared" si="3"/>
        <v>0</v>
      </c>
      <c r="AR221" s="16" t="s">
        <v>123</v>
      </c>
      <c r="AT221" s="16" t="s">
        <v>119</v>
      </c>
      <c r="AU221" s="16" t="s">
        <v>84</v>
      </c>
      <c r="AY221" s="16" t="s">
        <v>118</v>
      </c>
      <c r="BE221" s="136">
        <f t="shared" si="4"/>
        <v>0</v>
      </c>
      <c r="BF221" s="136">
        <f t="shared" si="5"/>
        <v>0</v>
      </c>
      <c r="BG221" s="136">
        <f t="shared" si="6"/>
        <v>0</v>
      </c>
      <c r="BH221" s="136">
        <f t="shared" si="7"/>
        <v>0</v>
      </c>
      <c r="BI221" s="136">
        <f t="shared" si="8"/>
        <v>0</v>
      </c>
      <c r="BJ221" s="16" t="s">
        <v>20</v>
      </c>
      <c r="BK221" s="136">
        <f t="shared" si="9"/>
        <v>0</v>
      </c>
      <c r="BL221" s="16" t="s">
        <v>123</v>
      </c>
      <c r="BM221" s="16" t="s">
        <v>277</v>
      </c>
    </row>
    <row r="222" spans="2:65" s="1" customFormat="1" ht="31.5" customHeight="1" x14ac:dyDescent="0.3">
      <c r="B222" s="127"/>
      <c r="C222" s="128" t="s">
        <v>278</v>
      </c>
      <c r="D222" s="128" t="s">
        <v>119</v>
      </c>
      <c r="E222" s="129" t="s">
        <v>279</v>
      </c>
      <c r="F222" s="224" t="s">
        <v>280</v>
      </c>
      <c r="G222" s="225"/>
      <c r="H222" s="225"/>
      <c r="I222" s="225"/>
      <c r="J222" s="130" t="s">
        <v>122</v>
      </c>
      <c r="K222" s="131">
        <v>2</v>
      </c>
      <c r="L222" s="226"/>
      <c r="M222" s="225"/>
      <c r="N222" s="226">
        <f t="shared" si="0"/>
        <v>0</v>
      </c>
      <c r="O222" s="225"/>
      <c r="P222" s="225"/>
      <c r="Q222" s="225"/>
      <c r="R222" s="132"/>
      <c r="T222" s="133" t="s">
        <v>3</v>
      </c>
      <c r="U222" s="39" t="s">
        <v>41</v>
      </c>
      <c r="V222" s="134">
        <v>6.6000000000000003E-2</v>
      </c>
      <c r="W222" s="134">
        <f t="shared" si="1"/>
        <v>0.13200000000000001</v>
      </c>
      <c r="X222" s="134">
        <v>0.10373</v>
      </c>
      <c r="Y222" s="134">
        <f t="shared" si="2"/>
        <v>0.20746000000000001</v>
      </c>
      <c r="Z222" s="134">
        <v>0</v>
      </c>
      <c r="AA222" s="135">
        <f t="shared" si="3"/>
        <v>0</v>
      </c>
      <c r="AR222" s="16" t="s">
        <v>123</v>
      </c>
      <c r="AT222" s="16" t="s">
        <v>119</v>
      </c>
      <c r="AU222" s="16" t="s">
        <v>84</v>
      </c>
      <c r="AY222" s="16" t="s">
        <v>118</v>
      </c>
      <c r="BE222" s="136">
        <f t="shared" si="4"/>
        <v>0</v>
      </c>
      <c r="BF222" s="136">
        <f t="shared" si="5"/>
        <v>0</v>
      </c>
      <c r="BG222" s="136">
        <f t="shared" si="6"/>
        <v>0</v>
      </c>
      <c r="BH222" s="136">
        <f t="shared" si="7"/>
        <v>0</v>
      </c>
      <c r="BI222" s="136">
        <f t="shared" si="8"/>
        <v>0</v>
      </c>
      <c r="BJ222" s="16" t="s">
        <v>20</v>
      </c>
      <c r="BK222" s="136">
        <f t="shared" si="9"/>
        <v>0</v>
      </c>
      <c r="BL222" s="16" t="s">
        <v>123</v>
      </c>
      <c r="BM222" s="16" t="s">
        <v>281</v>
      </c>
    </row>
    <row r="223" spans="2:65" s="1" customFormat="1" ht="31.5" customHeight="1" x14ac:dyDescent="0.3">
      <c r="B223" s="127"/>
      <c r="C223" s="128" t="s">
        <v>282</v>
      </c>
      <c r="D223" s="128" t="s">
        <v>119</v>
      </c>
      <c r="E223" s="129" t="s">
        <v>283</v>
      </c>
      <c r="F223" s="224" t="s">
        <v>284</v>
      </c>
      <c r="G223" s="225"/>
      <c r="H223" s="225"/>
      <c r="I223" s="225"/>
      <c r="J223" s="130" t="s">
        <v>240</v>
      </c>
      <c r="K223" s="131">
        <v>5</v>
      </c>
      <c r="L223" s="226"/>
      <c r="M223" s="225"/>
      <c r="N223" s="226">
        <f t="shared" si="0"/>
        <v>0</v>
      </c>
      <c r="O223" s="225"/>
      <c r="P223" s="225"/>
      <c r="Q223" s="225"/>
      <c r="R223" s="132"/>
      <c r="T223" s="133" t="s">
        <v>3</v>
      </c>
      <c r="U223" s="39" t="s">
        <v>41</v>
      </c>
      <c r="V223" s="134">
        <v>4.5999999999999999E-2</v>
      </c>
      <c r="W223" s="134">
        <f t="shared" si="1"/>
        <v>0.22999999999999998</v>
      </c>
      <c r="X223" s="134">
        <v>3.5999999999999999E-3</v>
      </c>
      <c r="Y223" s="134">
        <f t="shared" si="2"/>
        <v>1.7999999999999999E-2</v>
      </c>
      <c r="Z223" s="134">
        <v>0</v>
      </c>
      <c r="AA223" s="135">
        <f t="shared" si="3"/>
        <v>0</v>
      </c>
      <c r="AR223" s="16" t="s">
        <v>123</v>
      </c>
      <c r="AT223" s="16" t="s">
        <v>119</v>
      </c>
      <c r="AU223" s="16" t="s">
        <v>84</v>
      </c>
      <c r="AY223" s="16" t="s">
        <v>118</v>
      </c>
      <c r="BE223" s="136">
        <f t="shared" si="4"/>
        <v>0</v>
      </c>
      <c r="BF223" s="136">
        <f t="shared" si="5"/>
        <v>0</v>
      </c>
      <c r="BG223" s="136">
        <f t="shared" si="6"/>
        <v>0</v>
      </c>
      <c r="BH223" s="136">
        <f t="shared" si="7"/>
        <v>0</v>
      </c>
      <c r="BI223" s="136">
        <f t="shared" si="8"/>
        <v>0</v>
      </c>
      <c r="BJ223" s="16" t="s">
        <v>20</v>
      </c>
      <c r="BK223" s="136">
        <f t="shared" si="9"/>
        <v>0</v>
      </c>
      <c r="BL223" s="16" t="s">
        <v>123</v>
      </c>
      <c r="BM223" s="16" t="s">
        <v>285</v>
      </c>
    </row>
    <row r="224" spans="2:65" s="9" customFormat="1" ht="29.85" customHeight="1" x14ac:dyDescent="0.35">
      <c r="B224" s="116"/>
      <c r="C224" s="117"/>
      <c r="D224" s="126" t="s">
        <v>100</v>
      </c>
      <c r="E224" s="126"/>
      <c r="F224" s="126"/>
      <c r="G224" s="126"/>
      <c r="H224" s="126"/>
      <c r="I224" s="126"/>
      <c r="J224" s="126"/>
      <c r="K224" s="126"/>
      <c r="L224" s="126"/>
      <c r="M224" s="126"/>
      <c r="N224" s="244">
        <f>BK224</f>
        <v>0</v>
      </c>
      <c r="O224" s="245"/>
      <c r="P224" s="245"/>
      <c r="Q224" s="245"/>
      <c r="R224" s="119"/>
      <c r="T224" s="120"/>
      <c r="U224" s="117"/>
      <c r="V224" s="117"/>
      <c r="W224" s="121">
        <f>SUM(W225:W278)</f>
        <v>52.336499999999987</v>
      </c>
      <c r="X224" s="117"/>
      <c r="Y224" s="121">
        <f>SUM(Y225:Y278)</f>
        <v>1.61073</v>
      </c>
      <c r="Z224" s="117"/>
      <c r="AA224" s="122">
        <f>SUM(AA225:AA278)</f>
        <v>0</v>
      </c>
      <c r="AR224" s="123" t="s">
        <v>20</v>
      </c>
      <c r="AT224" s="124" t="s">
        <v>74</v>
      </c>
      <c r="AU224" s="124" t="s">
        <v>20</v>
      </c>
      <c r="AY224" s="123" t="s">
        <v>118</v>
      </c>
      <c r="BK224" s="125">
        <f>SUM(BK225:BK278)</f>
        <v>0</v>
      </c>
    </row>
    <row r="225" spans="2:65" s="1" customFormat="1" ht="31.5" customHeight="1" x14ac:dyDescent="0.3">
      <c r="B225" s="127"/>
      <c r="C225" s="128" t="s">
        <v>286</v>
      </c>
      <c r="D225" s="128" t="s">
        <v>119</v>
      </c>
      <c r="E225" s="129" t="s">
        <v>287</v>
      </c>
      <c r="F225" s="224" t="s">
        <v>288</v>
      </c>
      <c r="G225" s="225"/>
      <c r="H225" s="225"/>
      <c r="I225" s="225"/>
      <c r="J225" s="130" t="s">
        <v>240</v>
      </c>
      <c r="K225" s="131">
        <v>64</v>
      </c>
      <c r="L225" s="226"/>
      <c r="M225" s="225"/>
      <c r="N225" s="226">
        <f>ROUND(L225*K225,2)</f>
        <v>0</v>
      </c>
      <c r="O225" s="225"/>
      <c r="P225" s="225"/>
      <c r="Q225" s="225"/>
      <c r="R225" s="132"/>
      <c r="T225" s="133" t="s">
        <v>3</v>
      </c>
      <c r="U225" s="39" t="s">
        <v>41</v>
      </c>
      <c r="V225" s="134">
        <v>0.25800000000000001</v>
      </c>
      <c r="W225" s="134">
        <f>V225*K225</f>
        <v>16.512</v>
      </c>
      <c r="X225" s="134">
        <v>3.3E-3</v>
      </c>
      <c r="Y225" s="134">
        <f>X225*K225</f>
        <v>0.2112</v>
      </c>
      <c r="Z225" s="134">
        <v>0</v>
      </c>
      <c r="AA225" s="135">
        <f>Z225*K225</f>
        <v>0</v>
      </c>
      <c r="AR225" s="16" t="s">
        <v>123</v>
      </c>
      <c r="AT225" s="16" t="s">
        <v>119</v>
      </c>
      <c r="AU225" s="16" t="s">
        <v>84</v>
      </c>
      <c r="AY225" s="16" t="s">
        <v>118</v>
      </c>
      <c r="BE225" s="136">
        <f>IF(U225="základní",N225,0)</f>
        <v>0</v>
      </c>
      <c r="BF225" s="136">
        <f>IF(U225="snížená",N225,0)</f>
        <v>0</v>
      </c>
      <c r="BG225" s="136">
        <f>IF(U225="zákl. přenesená",N225,0)</f>
        <v>0</v>
      </c>
      <c r="BH225" s="136">
        <f>IF(U225="sníž. přenesená",N225,0)</f>
        <v>0</v>
      </c>
      <c r="BI225" s="136">
        <f>IF(U225="nulová",N225,0)</f>
        <v>0</v>
      </c>
      <c r="BJ225" s="16" t="s">
        <v>20</v>
      </c>
      <c r="BK225" s="136">
        <f>ROUND(L225*K225,2)</f>
        <v>0</v>
      </c>
      <c r="BL225" s="16" t="s">
        <v>123</v>
      </c>
      <c r="BM225" s="16" t="s">
        <v>289</v>
      </c>
    </row>
    <row r="226" spans="2:65" s="11" customFormat="1" ht="22.5" customHeight="1" x14ac:dyDescent="0.3">
      <c r="B226" s="145"/>
      <c r="C226" s="146"/>
      <c r="D226" s="146"/>
      <c r="E226" s="147" t="s">
        <v>3</v>
      </c>
      <c r="F226" s="234" t="s">
        <v>290</v>
      </c>
      <c r="G226" s="230"/>
      <c r="H226" s="230"/>
      <c r="I226" s="230"/>
      <c r="J226" s="146"/>
      <c r="K226" s="148">
        <v>63.71</v>
      </c>
      <c r="L226" s="146"/>
      <c r="M226" s="146"/>
      <c r="N226" s="146"/>
      <c r="O226" s="146"/>
      <c r="P226" s="146"/>
      <c r="Q226" s="146"/>
      <c r="R226" s="149"/>
      <c r="T226" s="150"/>
      <c r="U226" s="146"/>
      <c r="V226" s="146"/>
      <c r="W226" s="146"/>
      <c r="X226" s="146"/>
      <c r="Y226" s="146"/>
      <c r="Z226" s="146"/>
      <c r="AA226" s="151"/>
      <c r="AT226" s="152" t="s">
        <v>126</v>
      </c>
      <c r="AU226" s="152" t="s">
        <v>84</v>
      </c>
      <c r="AV226" s="11" t="s">
        <v>84</v>
      </c>
      <c r="AW226" s="11" t="s">
        <v>34</v>
      </c>
      <c r="AX226" s="11" t="s">
        <v>75</v>
      </c>
      <c r="AY226" s="152" t="s">
        <v>118</v>
      </c>
    </row>
    <row r="227" spans="2:65" s="12" customFormat="1" ht="22.5" customHeight="1" x14ac:dyDescent="0.3">
      <c r="B227" s="153"/>
      <c r="C227" s="154"/>
      <c r="D227" s="154"/>
      <c r="E227" s="155" t="s">
        <v>3</v>
      </c>
      <c r="F227" s="232" t="s">
        <v>139</v>
      </c>
      <c r="G227" s="233"/>
      <c r="H227" s="233"/>
      <c r="I227" s="233"/>
      <c r="J227" s="154"/>
      <c r="K227" s="156">
        <v>63.71</v>
      </c>
      <c r="L227" s="154"/>
      <c r="M227" s="154"/>
      <c r="N227" s="154"/>
      <c r="O227" s="154"/>
      <c r="P227" s="154"/>
      <c r="Q227" s="154"/>
      <c r="R227" s="157"/>
      <c r="T227" s="158"/>
      <c r="U227" s="154"/>
      <c r="V227" s="154"/>
      <c r="W227" s="154"/>
      <c r="X227" s="154"/>
      <c r="Y227" s="154"/>
      <c r="Z227" s="154"/>
      <c r="AA227" s="159"/>
      <c r="AT227" s="160" t="s">
        <v>126</v>
      </c>
      <c r="AU227" s="160" t="s">
        <v>84</v>
      </c>
      <c r="AV227" s="12" t="s">
        <v>123</v>
      </c>
      <c r="AW227" s="12" t="s">
        <v>34</v>
      </c>
      <c r="AX227" s="12" t="s">
        <v>75</v>
      </c>
      <c r="AY227" s="160" t="s">
        <v>118</v>
      </c>
    </row>
    <row r="228" spans="2:65" s="11" customFormat="1" ht="22.5" customHeight="1" x14ac:dyDescent="0.3">
      <c r="B228" s="145"/>
      <c r="C228" s="146"/>
      <c r="D228" s="146"/>
      <c r="E228" s="147" t="s">
        <v>3</v>
      </c>
      <c r="F228" s="229" t="s">
        <v>291</v>
      </c>
      <c r="G228" s="230"/>
      <c r="H228" s="230"/>
      <c r="I228" s="230"/>
      <c r="J228" s="146"/>
      <c r="K228" s="148">
        <v>64</v>
      </c>
      <c r="L228" s="146"/>
      <c r="M228" s="146"/>
      <c r="N228" s="146"/>
      <c r="O228" s="146"/>
      <c r="P228" s="146"/>
      <c r="Q228" s="146"/>
      <c r="R228" s="149"/>
      <c r="T228" s="150"/>
      <c r="U228" s="146"/>
      <c r="V228" s="146"/>
      <c r="W228" s="146"/>
      <c r="X228" s="146"/>
      <c r="Y228" s="146"/>
      <c r="Z228" s="146"/>
      <c r="AA228" s="151"/>
      <c r="AT228" s="152" t="s">
        <v>126</v>
      </c>
      <c r="AU228" s="152" t="s">
        <v>84</v>
      </c>
      <c r="AV228" s="11" t="s">
        <v>84</v>
      </c>
      <c r="AW228" s="11" t="s">
        <v>34</v>
      </c>
      <c r="AX228" s="11" t="s">
        <v>20</v>
      </c>
      <c r="AY228" s="152" t="s">
        <v>118</v>
      </c>
    </row>
    <row r="229" spans="2:65" s="1" customFormat="1" ht="31.5" customHeight="1" x14ac:dyDescent="0.3">
      <c r="B229" s="127"/>
      <c r="C229" s="128" t="s">
        <v>292</v>
      </c>
      <c r="D229" s="128" t="s">
        <v>119</v>
      </c>
      <c r="E229" s="129" t="s">
        <v>293</v>
      </c>
      <c r="F229" s="224" t="s">
        <v>294</v>
      </c>
      <c r="G229" s="225"/>
      <c r="H229" s="225"/>
      <c r="I229" s="225"/>
      <c r="J229" s="130" t="s">
        <v>240</v>
      </c>
      <c r="K229" s="131">
        <v>51.5</v>
      </c>
      <c r="L229" s="226"/>
      <c r="M229" s="225"/>
      <c r="N229" s="226">
        <f>ROUND(L229*K229,2)</f>
        <v>0</v>
      </c>
      <c r="O229" s="225"/>
      <c r="P229" s="225"/>
      <c r="Q229" s="225"/>
      <c r="R229" s="132"/>
      <c r="T229" s="133" t="s">
        <v>3</v>
      </c>
      <c r="U229" s="39" t="s">
        <v>41</v>
      </c>
      <c r="V229" s="134">
        <v>0.29199999999999998</v>
      </c>
      <c r="W229" s="134">
        <f>V229*K229</f>
        <v>15.037999999999998</v>
      </c>
      <c r="X229" s="134">
        <v>4.8199999999999996E-3</v>
      </c>
      <c r="Y229" s="134">
        <f>X229*K229</f>
        <v>0.24822999999999998</v>
      </c>
      <c r="Z229" s="134">
        <v>0</v>
      </c>
      <c r="AA229" s="135">
        <f>Z229*K229</f>
        <v>0</v>
      </c>
      <c r="AR229" s="16" t="s">
        <v>123</v>
      </c>
      <c r="AT229" s="16" t="s">
        <v>119</v>
      </c>
      <c r="AU229" s="16" t="s">
        <v>84</v>
      </c>
      <c r="AY229" s="16" t="s">
        <v>118</v>
      </c>
      <c r="BE229" s="136">
        <f>IF(U229="základní",N229,0)</f>
        <v>0</v>
      </c>
      <c r="BF229" s="136">
        <f>IF(U229="snížená",N229,0)</f>
        <v>0</v>
      </c>
      <c r="BG229" s="136">
        <f>IF(U229="zákl. přenesená",N229,0)</f>
        <v>0</v>
      </c>
      <c r="BH229" s="136">
        <f>IF(U229="sníž. přenesená",N229,0)</f>
        <v>0</v>
      </c>
      <c r="BI229" s="136">
        <f>IF(U229="nulová",N229,0)</f>
        <v>0</v>
      </c>
      <c r="BJ229" s="16" t="s">
        <v>20</v>
      </c>
      <c r="BK229" s="136">
        <f>ROUND(L229*K229,2)</f>
        <v>0</v>
      </c>
      <c r="BL229" s="16" t="s">
        <v>123</v>
      </c>
      <c r="BM229" s="16" t="s">
        <v>295</v>
      </c>
    </row>
    <row r="230" spans="2:65" s="11" customFormat="1" ht="22.5" customHeight="1" x14ac:dyDescent="0.3">
      <c r="B230" s="145"/>
      <c r="C230" s="146"/>
      <c r="D230" s="146"/>
      <c r="E230" s="147" t="s">
        <v>3</v>
      </c>
      <c r="F230" s="234" t="s">
        <v>296</v>
      </c>
      <c r="G230" s="230"/>
      <c r="H230" s="230"/>
      <c r="I230" s="230"/>
      <c r="J230" s="146"/>
      <c r="K230" s="148">
        <v>51.347999999999999</v>
      </c>
      <c r="L230" s="146"/>
      <c r="M230" s="146"/>
      <c r="N230" s="146"/>
      <c r="O230" s="146"/>
      <c r="P230" s="146"/>
      <c r="Q230" s="146"/>
      <c r="R230" s="149"/>
      <c r="T230" s="150"/>
      <c r="U230" s="146"/>
      <c r="V230" s="146"/>
      <c r="W230" s="146"/>
      <c r="X230" s="146"/>
      <c r="Y230" s="146"/>
      <c r="Z230" s="146"/>
      <c r="AA230" s="151"/>
      <c r="AT230" s="152" t="s">
        <v>126</v>
      </c>
      <c r="AU230" s="152" t="s">
        <v>84</v>
      </c>
      <c r="AV230" s="11" t="s">
        <v>84</v>
      </c>
      <c r="AW230" s="11" t="s">
        <v>34</v>
      </c>
      <c r="AX230" s="11" t="s">
        <v>75</v>
      </c>
      <c r="AY230" s="152" t="s">
        <v>118</v>
      </c>
    </row>
    <row r="231" spans="2:65" s="12" customFormat="1" ht="22.5" customHeight="1" x14ac:dyDescent="0.3">
      <c r="B231" s="153"/>
      <c r="C231" s="154"/>
      <c r="D231" s="154"/>
      <c r="E231" s="155" t="s">
        <v>3</v>
      </c>
      <c r="F231" s="232" t="s">
        <v>139</v>
      </c>
      <c r="G231" s="233"/>
      <c r="H231" s="233"/>
      <c r="I231" s="233"/>
      <c r="J231" s="154"/>
      <c r="K231" s="156">
        <v>51.347999999999999</v>
      </c>
      <c r="L231" s="154"/>
      <c r="M231" s="154"/>
      <c r="N231" s="154"/>
      <c r="O231" s="154"/>
      <c r="P231" s="154"/>
      <c r="Q231" s="154"/>
      <c r="R231" s="157"/>
      <c r="T231" s="158"/>
      <c r="U231" s="154"/>
      <c r="V231" s="154"/>
      <c r="W231" s="154"/>
      <c r="X231" s="154"/>
      <c r="Y231" s="154"/>
      <c r="Z231" s="154"/>
      <c r="AA231" s="159"/>
      <c r="AT231" s="160" t="s">
        <v>126</v>
      </c>
      <c r="AU231" s="160" t="s">
        <v>84</v>
      </c>
      <c r="AV231" s="12" t="s">
        <v>123</v>
      </c>
      <c r="AW231" s="12" t="s">
        <v>34</v>
      </c>
      <c r="AX231" s="12" t="s">
        <v>75</v>
      </c>
      <c r="AY231" s="160" t="s">
        <v>118</v>
      </c>
    </row>
    <row r="232" spans="2:65" s="11" customFormat="1" ht="22.5" customHeight="1" x14ac:dyDescent="0.3">
      <c r="B232" s="145"/>
      <c r="C232" s="146"/>
      <c r="D232" s="146"/>
      <c r="E232" s="147" t="s">
        <v>3</v>
      </c>
      <c r="F232" s="229" t="s">
        <v>297</v>
      </c>
      <c r="G232" s="230"/>
      <c r="H232" s="230"/>
      <c r="I232" s="230"/>
      <c r="J232" s="146"/>
      <c r="K232" s="148">
        <v>51.5</v>
      </c>
      <c r="L232" s="146"/>
      <c r="M232" s="146"/>
      <c r="N232" s="146"/>
      <c r="O232" s="146"/>
      <c r="P232" s="146"/>
      <c r="Q232" s="146"/>
      <c r="R232" s="149"/>
      <c r="T232" s="150"/>
      <c r="U232" s="146"/>
      <c r="V232" s="146"/>
      <c r="W232" s="146"/>
      <c r="X232" s="146"/>
      <c r="Y232" s="146"/>
      <c r="Z232" s="146"/>
      <c r="AA232" s="151"/>
      <c r="AT232" s="152" t="s">
        <v>126</v>
      </c>
      <c r="AU232" s="152" t="s">
        <v>84</v>
      </c>
      <c r="AV232" s="11" t="s">
        <v>84</v>
      </c>
      <c r="AW232" s="11" t="s">
        <v>34</v>
      </c>
      <c r="AX232" s="11" t="s">
        <v>20</v>
      </c>
      <c r="AY232" s="152" t="s">
        <v>118</v>
      </c>
    </row>
    <row r="233" spans="2:65" s="1" customFormat="1" ht="44.25" customHeight="1" x14ac:dyDescent="0.3">
      <c r="B233" s="127"/>
      <c r="C233" s="128" t="s">
        <v>298</v>
      </c>
      <c r="D233" s="128" t="s">
        <v>119</v>
      </c>
      <c r="E233" s="129" t="s">
        <v>299</v>
      </c>
      <c r="F233" s="224" t="s">
        <v>300</v>
      </c>
      <c r="G233" s="225"/>
      <c r="H233" s="225"/>
      <c r="I233" s="225"/>
      <c r="J233" s="130" t="s">
        <v>301</v>
      </c>
      <c r="K233" s="131">
        <v>1</v>
      </c>
      <c r="L233" s="226"/>
      <c r="M233" s="225"/>
      <c r="N233" s="226">
        <f>ROUND(L233*K233,2)</f>
        <v>0</v>
      </c>
      <c r="O233" s="225"/>
      <c r="P233" s="225"/>
      <c r="Q233" s="225"/>
      <c r="R233" s="132"/>
      <c r="T233" s="133" t="s">
        <v>3</v>
      </c>
      <c r="U233" s="39" t="s">
        <v>41</v>
      </c>
      <c r="V233" s="134">
        <v>0.745</v>
      </c>
      <c r="W233" s="134">
        <f>V233*K233</f>
        <v>0.745</v>
      </c>
      <c r="X233" s="134">
        <v>1.0000000000000001E-5</v>
      </c>
      <c r="Y233" s="134">
        <f>X233*K233</f>
        <v>1.0000000000000001E-5</v>
      </c>
      <c r="Z233" s="134">
        <v>0</v>
      </c>
      <c r="AA233" s="135">
        <f>Z233*K233</f>
        <v>0</v>
      </c>
      <c r="AR233" s="16" t="s">
        <v>123</v>
      </c>
      <c r="AT233" s="16" t="s">
        <v>119</v>
      </c>
      <c r="AU233" s="16" t="s">
        <v>84</v>
      </c>
      <c r="AY233" s="16" t="s">
        <v>118</v>
      </c>
      <c r="BE233" s="136">
        <f>IF(U233="základní",N233,0)</f>
        <v>0</v>
      </c>
      <c r="BF233" s="136">
        <f>IF(U233="snížená",N233,0)</f>
        <v>0</v>
      </c>
      <c r="BG233" s="136">
        <f>IF(U233="zákl. přenesená",N233,0)</f>
        <v>0</v>
      </c>
      <c r="BH233" s="136">
        <f>IF(U233="sníž. přenesená",N233,0)</f>
        <v>0</v>
      </c>
      <c r="BI233" s="136">
        <f>IF(U233="nulová",N233,0)</f>
        <v>0</v>
      </c>
      <c r="BJ233" s="16" t="s">
        <v>20</v>
      </c>
      <c r="BK233" s="136">
        <f>ROUND(L233*K233,2)</f>
        <v>0</v>
      </c>
      <c r="BL233" s="16" t="s">
        <v>123</v>
      </c>
      <c r="BM233" s="16" t="s">
        <v>302</v>
      </c>
    </row>
    <row r="234" spans="2:65" s="1" customFormat="1" ht="22.5" customHeight="1" x14ac:dyDescent="0.3">
      <c r="B234" s="127"/>
      <c r="C234" s="161" t="s">
        <v>303</v>
      </c>
      <c r="D234" s="161" t="s">
        <v>201</v>
      </c>
      <c r="E234" s="162" t="s">
        <v>304</v>
      </c>
      <c r="F234" s="235" t="s">
        <v>305</v>
      </c>
      <c r="G234" s="236"/>
      <c r="H234" s="236"/>
      <c r="I234" s="236"/>
      <c r="J234" s="163" t="s">
        <v>301</v>
      </c>
      <c r="K234" s="164">
        <v>1</v>
      </c>
      <c r="L234" s="237"/>
      <c r="M234" s="236"/>
      <c r="N234" s="237">
        <f>ROUND(L234*K234,2)</f>
        <v>0</v>
      </c>
      <c r="O234" s="225"/>
      <c r="P234" s="225"/>
      <c r="Q234" s="225"/>
      <c r="R234" s="132"/>
      <c r="T234" s="133" t="s">
        <v>3</v>
      </c>
      <c r="U234" s="39" t="s">
        <v>41</v>
      </c>
      <c r="V234" s="134">
        <v>0</v>
      </c>
      <c r="W234" s="134">
        <f>V234*K234</f>
        <v>0</v>
      </c>
      <c r="X234" s="134">
        <v>7.9000000000000001E-4</v>
      </c>
      <c r="Y234" s="134">
        <f>X234*K234</f>
        <v>7.9000000000000001E-4</v>
      </c>
      <c r="Z234" s="134">
        <v>0</v>
      </c>
      <c r="AA234" s="135">
        <f>Z234*K234</f>
        <v>0</v>
      </c>
      <c r="AR234" s="16" t="s">
        <v>164</v>
      </c>
      <c r="AT234" s="16" t="s">
        <v>201</v>
      </c>
      <c r="AU234" s="16" t="s">
        <v>84</v>
      </c>
      <c r="AY234" s="16" t="s">
        <v>118</v>
      </c>
      <c r="BE234" s="136">
        <f>IF(U234="základní",N234,0)</f>
        <v>0</v>
      </c>
      <c r="BF234" s="136">
        <f>IF(U234="snížená",N234,0)</f>
        <v>0</v>
      </c>
      <c r="BG234" s="136">
        <f>IF(U234="zákl. přenesená",N234,0)</f>
        <v>0</v>
      </c>
      <c r="BH234" s="136">
        <f>IF(U234="sníž. přenesená",N234,0)</f>
        <v>0</v>
      </c>
      <c r="BI234" s="136">
        <f>IF(U234="nulová",N234,0)</f>
        <v>0</v>
      </c>
      <c r="BJ234" s="16" t="s">
        <v>20</v>
      </c>
      <c r="BK234" s="136">
        <f>ROUND(L234*K234,2)</f>
        <v>0</v>
      </c>
      <c r="BL234" s="16" t="s">
        <v>123</v>
      </c>
      <c r="BM234" s="16" t="s">
        <v>306</v>
      </c>
    </row>
    <row r="235" spans="2:65" s="1" customFormat="1" ht="22.5" customHeight="1" x14ac:dyDescent="0.3">
      <c r="B235" s="127"/>
      <c r="C235" s="128" t="s">
        <v>307</v>
      </c>
      <c r="D235" s="128" t="s">
        <v>119</v>
      </c>
      <c r="E235" s="129" t="s">
        <v>308</v>
      </c>
      <c r="F235" s="224" t="s">
        <v>309</v>
      </c>
      <c r="G235" s="225"/>
      <c r="H235" s="225"/>
      <c r="I235" s="225"/>
      <c r="J235" s="130" t="s">
        <v>240</v>
      </c>
      <c r="K235" s="131">
        <v>115.5</v>
      </c>
      <c r="L235" s="226"/>
      <c r="M235" s="225"/>
      <c r="N235" s="226">
        <f>ROUND(L235*K235,2)</f>
        <v>0</v>
      </c>
      <c r="O235" s="225"/>
      <c r="P235" s="225"/>
      <c r="Q235" s="225"/>
      <c r="R235" s="132"/>
      <c r="T235" s="133" t="s">
        <v>3</v>
      </c>
      <c r="U235" s="39" t="s">
        <v>41</v>
      </c>
      <c r="V235" s="134">
        <v>5.5E-2</v>
      </c>
      <c r="W235" s="134">
        <f>V235*K235</f>
        <v>6.3525</v>
      </c>
      <c r="X235" s="134">
        <v>0</v>
      </c>
      <c r="Y235" s="134">
        <f>X235*K235</f>
        <v>0</v>
      </c>
      <c r="Z235" s="134">
        <v>0</v>
      </c>
      <c r="AA235" s="135">
        <f>Z235*K235</f>
        <v>0</v>
      </c>
      <c r="AR235" s="16" t="s">
        <v>123</v>
      </c>
      <c r="AT235" s="16" t="s">
        <v>119</v>
      </c>
      <c r="AU235" s="16" t="s">
        <v>84</v>
      </c>
      <c r="AY235" s="16" t="s">
        <v>118</v>
      </c>
      <c r="BE235" s="136">
        <f>IF(U235="základní",N235,0)</f>
        <v>0</v>
      </c>
      <c r="BF235" s="136">
        <f>IF(U235="snížená",N235,0)</f>
        <v>0</v>
      </c>
      <c r="BG235" s="136">
        <f>IF(U235="zákl. přenesená",N235,0)</f>
        <v>0</v>
      </c>
      <c r="BH235" s="136">
        <f>IF(U235="sníž. přenesená",N235,0)</f>
        <v>0</v>
      </c>
      <c r="BI235" s="136">
        <f>IF(U235="nulová",N235,0)</f>
        <v>0</v>
      </c>
      <c r="BJ235" s="16" t="s">
        <v>20</v>
      </c>
      <c r="BK235" s="136">
        <f>ROUND(L235*K235,2)</f>
        <v>0</v>
      </c>
      <c r="BL235" s="16" t="s">
        <v>123</v>
      </c>
      <c r="BM235" s="16" t="s">
        <v>310</v>
      </c>
    </row>
    <row r="236" spans="2:65" s="11" customFormat="1" ht="22.5" customHeight="1" x14ac:dyDescent="0.3">
      <c r="B236" s="145"/>
      <c r="C236" s="146"/>
      <c r="D236" s="146"/>
      <c r="E236" s="147" t="s">
        <v>3</v>
      </c>
      <c r="F236" s="234" t="s">
        <v>311</v>
      </c>
      <c r="G236" s="230"/>
      <c r="H236" s="230"/>
      <c r="I236" s="230"/>
      <c r="J236" s="146"/>
      <c r="K236" s="148">
        <v>115.5</v>
      </c>
      <c r="L236" s="146"/>
      <c r="M236" s="146"/>
      <c r="N236" s="146"/>
      <c r="O236" s="146"/>
      <c r="P236" s="146"/>
      <c r="Q236" s="146"/>
      <c r="R236" s="149"/>
      <c r="T236" s="150"/>
      <c r="U236" s="146"/>
      <c r="V236" s="146"/>
      <c r="W236" s="146"/>
      <c r="X236" s="146"/>
      <c r="Y236" s="146"/>
      <c r="Z236" s="146"/>
      <c r="AA236" s="151"/>
      <c r="AT236" s="152" t="s">
        <v>126</v>
      </c>
      <c r="AU236" s="152" t="s">
        <v>84</v>
      </c>
      <c r="AV236" s="11" t="s">
        <v>84</v>
      </c>
      <c r="AW236" s="11" t="s">
        <v>34</v>
      </c>
      <c r="AX236" s="11" t="s">
        <v>20</v>
      </c>
      <c r="AY236" s="152" t="s">
        <v>118</v>
      </c>
    </row>
    <row r="237" spans="2:65" s="1" customFormat="1" ht="31.5" customHeight="1" x14ac:dyDescent="0.3">
      <c r="B237" s="127"/>
      <c r="C237" s="128" t="s">
        <v>312</v>
      </c>
      <c r="D237" s="128" t="s">
        <v>119</v>
      </c>
      <c r="E237" s="129" t="s">
        <v>313</v>
      </c>
      <c r="F237" s="224" t="s">
        <v>314</v>
      </c>
      <c r="G237" s="225"/>
      <c r="H237" s="225"/>
      <c r="I237" s="225"/>
      <c r="J237" s="130" t="s">
        <v>301</v>
      </c>
      <c r="K237" s="131">
        <v>1</v>
      </c>
      <c r="L237" s="226"/>
      <c r="M237" s="225"/>
      <c r="N237" s="226">
        <f t="shared" ref="N237:N249" si="10">ROUND(L237*K237,2)</f>
        <v>0</v>
      </c>
      <c r="O237" s="225"/>
      <c r="P237" s="225"/>
      <c r="Q237" s="225"/>
      <c r="R237" s="132"/>
      <c r="T237" s="133" t="s">
        <v>3</v>
      </c>
      <c r="U237" s="39" t="s">
        <v>41</v>
      </c>
      <c r="V237" s="134">
        <v>0.58299999999999996</v>
      </c>
      <c r="W237" s="134">
        <f t="shared" ref="W237:W249" si="11">V237*K237</f>
        <v>0.58299999999999996</v>
      </c>
      <c r="X237" s="134">
        <v>5.8029999999999998E-2</v>
      </c>
      <c r="Y237" s="134">
        <f t="shared" ref="Y237:Y249" si="12">X237*K237</f>
        <v>5.8029999999999998E-2</v>
      </c>
      <c r="Z237" s="134">
        <v>0</v>
      </c>
      <c r="AA237" s="135">
        <f t="shared" ref="AA237:AA249" si="13">Z237*K237</f>
        <v>0</v>
      </c>
      <c r="AR237" s="16" t="s">
        <v>123</v>
      </c>
      <c r="AT237" s="16" t="s">
        <v>119</v>
      </c>
      <c r="AU237" s="16" t="s">
        <v>84</v>
      </c>
      <c r="AY237" s="16" t="s">
        <v>118</v>
      </c>
      <c r="BE237" s="136">
        <f t="shared" ref="BE237:BE249" si="14">IF(U237="základní",N237,0)</f>
        <v>0</v>
      </c>
      <c r="BF237" s="136">
        <f t="shared" ref="BF237:BF249" si="15">IF(U237="snížená",N237,0)</f>
        <v>0</v>
      </c>
      <c r="BG237" s="136">
        <f t="shared" ref="BG237:BG249" si="16">IF(U237="zákl. přenesená",N237,0)</f>
        <v>0</v>
      </c>
      <c r="BH237" s="136">
        <f t="shared" ref="BH237:BH249" si="17">IF(U237="sníž. přenesená",N237,0)</f>
        <v>0</v>
      </c>
      <c r="BI237" s="136">
        <f t="shared" ref="BI237:BI249" si="18">IF(U237="nulová",N237,0)</f>
        <v>0</v>
      </c>
      <c r="BJ237" s="16" t="s">
        <v>20</v>
      </c>
      <c r="BK237" s="136">
        <f t="shared" ref="BK237:BK249" si="19">ROUND(L237*K237,2)</f>
        <v>0</v>
      </c>
      <c r="BL237" s="16" t="s">
        <v>123</v>
      </c>
      <c r="BM237" s="16" t="s">
        <v>315</v>
      </c>
    </row>
    <row r="238" spans="2:65" s="1" customFormat="1" ht="31.5" customHeight="1" x14ac:dyDescent="0.3">
      <c r="B238" s="127"/>
      <c r="C238" s="128" t="s">
        <v>316</v>
      </c>
      <c r="D238" s="128" t="s">
        <v>119</v>
      </c>
      <c r="E238" s="129" t="s">
        <v>317</v>
      </c>
      <c r="F238" s="224" t="s">
        <v>318</v>
      </c>
      <c r="G238" s="225"/>
      <c r="H238" s="225"/>
      <c r="I238" s="225"/>
      <c r="J238" s="130" t="s">
        <v>301</v>
      </c>
      <c r="K238" s="131">
        <v>4</v>
      </c>
      <c r="L238" s="226"/>
      <c r="M238" s="225"/>
      <c r="N238" s="226">
        <f t="shared" si="10"/>
        <v>0</v>
      </c>
      <c r="O238" s="225"/>
      <c r="P238" s="225"/>
      <c r="Q238" s="225"/>
      <c r="R238" s="132"/>
      <c r="T238" s="133" t="s">
        <v>3</v>
      </c>
      <c r="U238" s="39" t="s">
        <v>41</v>
      </c>
      <c r="V238" s="134">
        <v>0.58299999999999996</v>
      </c>
      <c r="W238" s="134">
        <f t="shared" si="11"/>
        <v>2.3319999999999999</v>
      </c>
      <c r="X238" s="134">
        <v>6.8959999999999994E-2</v>
      </c>
      <c r="Y238" s="134">
        <f t="shared" si="12"/>
        <v>0.27583999999999997</v>
      </c>
      <c r="Z238" s="134">
        <v>0</v>
      </c>
      <c r="AA238" s="135">
        <f t="shared" si="13"/>
        <v>0</v>
      </c>
      <c r="AR238" s="16" t="s">
        <v>123</v>
      </c>
      <c r="AT238" s="16" t="s">
        <v>119</v>
      </c>
      <c r="AU238" s="16" t="s">
        <v>84</v>
      </c>
      <c r="AY238" s="16" t="s">
        <v>118</v>
      </c>
      <c r="BE238" s="136">
        <f t="shared" si="14"/>
        <v>0</v>
      </c>
      <c r="BF238" s="136">
        <f t="shared" si="15"/>
        <v>0</v>
      </c>
      <c r="BG238" s="136">
        <f t="shared" si="16"/>
        <v>0</v>
      </c>
      <c r="BH238" s="136">
        <f t="shared" si="17"/>
        <v>0</v>
      </c>
      <c r="BI238" s="136">
        <f t="shared" si="18"/>
        <v>0</v>
      </c>
      <c r="BJ238" s="16" t="s">
        <v>20</v>
      </c>
      <c r="BK238" s="136">
        <f t="shared" si="19"/>
        <v>0</v>
      </c>
      <c r="BL238" s="16" t="s">
        <v>123</v>
      </c>
      <c r="BM238" s="16" t="s">
        <v>319</v>
      </c>
    </row>
    <row r="239" spans="2:65" s="1" customFormat="1" ht="31.5" customHeight="1" x14ac:dyDescent="0.3">
      <c r="B239" s="127"/>
      <c r="C239" s="128" t="s">
        <v>320</v>
      </c>
      <c r="D239" s="128" t="s">
        <v>119</v>
      </c>
      <c r="E239" s="129" t="s">
        <v>321</v>
      </c>
      <c r="F239" s="224" t="s">
        <v>322</v>
      </c>
      <c r="G239" s="225"/>
      <c r="H239" s="225"/>
      <c r="I239" s="225"/>
      <c r="J239" s="130" t="s">
        <v>301</v>
      </c>
      <c r="K239" s="131">
        <v>1</v>
      </c>
      <c r="L239" s="226"/>
      <c r="M239" s="225"/>
      <c r="N239" s="226">
        <f t="shared" si="10"/>
        <v>0</v>
      </c>
      <c r="O239" s="225"/>
      <c r="P239" s="225"/>
      <c r="Q239" s="225"/>
      <c r="R239" s="132"/>
      <c r="T239" s="133" t="s">
        <v>3</v>
      </c>
      <c r="U239" s="39" t="s">
        <v>41</v>
      </c>
      <c r="V239" s="134">
        <v>0.58299999999999996</v>
      </c>
      <c r="W239" s="134">
        <f t="shared" si="11"/>
        <v>0.58299999999999996</v>
      </c>
      <c r="X239" s="134">
        <v>6.8769999999999998E-2</v>
      </c>
      <c r="Y239" s="134">
        <f t="shared" si="12"/>
        <v>6.8769999999999998E-2</v>
      </c>
      <c r="Z239" s="134">
        <v>0</v>
      </c>
      <c r="AA239" s="135">
        <f t="shared" si="13"/>
        <v>0</v>
      </c>
      <c r="AR239" s="16" t="s">
        <v>123</v>
      </c>
      <c r="AT239" s="16" t="s">
        <v>119</v>
      </c>
      <c r="AU239" s="16" t="s">
        <v>84</v>
      </c>
      <c r="AY239" s="16" t="s">
        <v>118</v>
      </c>
      <c r="BE239" s="136">
        <f t="shared" si="14"/>
        <v>0</v>
      </c>
      <c r="BF239" s="136">
        <f t="shared" si="15"/>
        <v>0</v>
      </c>
      <c r="BG239" s="136">
        <f t="shared" si="16"/>
        <v>0</v>
      </c>
      <c r="BH239" s="136">
        <f t="shared" si="17"/>
        <v>0</v>
      </c>
      <c r="BI239" s="136">
        <f t="shared" si="18"/>
        <v>0</v>
      </c>
      <c r="BJ239" s="16" t="s">
        <v>20</v>
      </c>
      <c r="BK239" s="136">
        <f t="shared" si="19"/>
        <v>0</v>
      </c>
      <c r="BL239" s="16" t="s">
        <v>123</v>
      </c>
      <c r="BM239" s="16" t="s">
        <v>323</v>
      </c>
    </row>
    <row r="240" spans="2:65" s="1" customFormat="1" ht="31.5" customHeight="1" x14ac:dyDescent="0.3">
      <c r="B240" s="127"/>
      <c r="C240" s="128" t="s">
        <v>324</v>
      </c>
      <c r="D240" s="128" t="s">
        <v>119</v>
      </c>
      <c r="E240" s="129" t="s">
        <v>325</v>
      </c>
      <c r="F240" s="224" t="s">
        <v>326</v>
      </c>
      <c r="G240" s="225"/>
      <c r="H240" s="225"/>
      <c r="I240" s="225"/>
      <c r="J240" s="130" t="s">
        <v>301</v>
      </c>
      <c r="K240" s="131">
        <v>1</v>
      </c>
      <c r="L240" s="226"/>
      <c r="M240" s="225"/>
      <c r="N240" s="226">
        <f t="shared" si="10"/>
        <v>0</v>
      </c>
      <c r="O240" s="225"/>
      <c r="P240" s="225"/>
      <c r="Q240" s="225"/>
      <c r="R240" s="132"/>
      <c r="T240" s="133" t="s">
        <v>3</v>
      </c>
      <c r="U240" s="39" t="s">
        <v>41</v>
      </c>
      <c r="V240" s="134">
        <v>0.58299999999999996</v>
      </c>
      <c r="W240" s="134">
        <f t="shared" si="11"/>
        <v>0.58299999999999996</v>
      </c>
      <c r="X240" s="134">
        <v>6.9470000000000004E-2</v>
      </c>
      <c r="Y240" s="134">
        <f t="shared" si="12"/>
        <v>6.9470000000000004E-2</v>
      </c>
      <c r="Z240" s="134">
        <v>0</v>
      </c>
      <c r="AA240" s="135">
        <f t="shared" si="13"/>
        <v>0</v>
      </c>
      <c r="AR240" s="16" t="s">
        <v>123</v>
      </c>
      <c r="AT240" s="16" t="s">
        <v>119</v>
      </c>
      <c r="AU240" s="16" t="s">
        <v>84</v>
      </c>
      <c r="AY240" s="16" t="s">
        <v>118</v>
      </c>
      <c r="BE240" s="136">
        <f t="shared" si="14"/>
        <v>0</v>
      </c>
      <c r="BF240" s="136">
        <f t="shared" si="15"/>
        <v>0</v>
      </c>
      <c r="BG240" s="136">
        <f t="shared" si="16"/>
        <v>0</v>
      </c>
      <c r="BH240" s="136">
        <f t="shared" si="17"/>
        <v>0</v>
      </c>
      <c r="BI240" s="136">
        <f t="shared" si="18"/>
        <v>0</v>
      </c>
      <c r="BJ240" s="16" t="s">
        <v>20</v>
      </c>
      <c r="BK240" s="136">
        <f t="shared" si="19"/>
        <v>0</v>
      </c>
      <c r="BL240" s="16" t="s">
        <v>123</v>
      </c>
      <c r="BM240" s="16" t="s">
        <v>327</v>
      </c>
    </row>
    <row r="241" spans="2:65" s="1" customFormat="1" ht="44.25" customHeight="1" x14ac:dyDescent="0.3">
      <c r="B241" s="127"/>
      <c r="C241" s="128" t="s">
        <v>328</v>
      </c>
      <c r="D241" s="128" t="s">
        <v>119</v>
      </c>
      <c r="E241" s="129" t="s">
        <v>329</v>
      </c>
      <c r="F241" s="224" t="s">
        <v>330</v>
      </c>
      <c r="G241" s="225"/>
      <c r="H241" s="225"/>
      <c r="I241" s="225"/>
      <c r="J241" s="130" t="s">
        <v>301</v>
      </c>
      <c r="K241" s="131">
        <v>7</v>
      </c>
      <c r="L241" s="226"/>
      <c r="M241" s="225"/>
      <c r="N241" s="226">
        <f t="shared" si="10"/>
        <v>0</v>
      </c>
      <c r="O241" s="225"/>
      <c r="P241" s="225"/>
      <c r="Q241" s="225"/>
      <c r="R241" s="132"/>
      <c r="T241" s="133" t="s">
        <v>3</v>
      </c>
      <c r="U241" s="39" t="s">
        <v>41</v>
      </c>
      <c r="V241" s="134">
        <v>0.25</v>
      </c>
      <c r="W241" s="134">
        <f t="shared" si="11"/>
        <v>1.75</v>
      </c>
      <c r="X241" s="134">
        <v>1.8180000000000002E-2</v>
      </c>
      <c r="Y241" s="134">
        <f t="shared" si="12"/>
        <v>0.12726000000000001</v>
      </c>
      <c r="Z241" s="134">
        <v>0</v>
      </c>
      <c r="AA241" s="135">
        <f t="shared" si="13"/>
        <v>0</v>
      </c>
      <c r="AR241" s="16" t="s">
        <v>123</v>
      </c>
      <c r="AT241" s="16" t="s">
        <v>119</v>
      </c>
      <c r="AU241" s="16" t="s">
        <v>84</v>
      </c>
      <c r="AY241" s="16" t="s">
        <v>118</v>
      </c>
      <c r="BE241" s="136">
        <f t="shared" si="14"/>
        <v>0</v>
      </c>
      <c r="BF241" s="136">
        <f t="shared" si="15"/>
        <v>0</v>
      </c>
      <c r="BG241" s="136">
        <f t="shared" si="16"/>
        <v>0</v>
      </c>
      <c r="BH241" s="136">
        <f t="shared" si="17"/>
        <v>0</v>
      </c>
      <c r="BI241" s="136">
        <f t="shared" si="18"/>
        <v>0</v>
      </c>
      <c r="BJ241" s="16" t="s">
        <v>20</v>
      </c>
      <c r="BK241" s="136">
        <f t="shared" si="19"/>
        <v>0</v>
      </c>
      <c r="BL241" s="16" t="s">
        <v>123</v>
      </c>
      <c r="BM241" s="16" t="s">
        <v>331</v>
      </c>
    </row>
    <row r="242" spans="2:65" s="1" customFormat="1" ht="44.25" customHeight="1" x14ac:dyDescent="0.3">
      <c r="B242" s="127"/>
      <c r="C242" s="128" t="s">
        <v>332</v>
      </c>
      <c r="D242" s="128" t="s">
        <v>119</v>
      </c>
      <c r="E242" s="129" t="s">
        <v>333</v>
      </c>
      <c r="F242" s="224" t="s">
        <v>334</v>
      </c>
      <c r="G242" s="225"/>
      <c r="H242" s="225"/>
      <c r="I242" s="225"/>
      <c r="J242" s="130" t="s">
        <v>301</v>
      </c>
      <c r="K242" s="131">
        <v>1</v>
      </c>
      <c r="L242" s="226"/>
      <c r="M242" s="225"/>
      <c r="N242" s="226">
        <f t="shared" si="10"/>
        <v>0</v>
      </c>
      <c r="O242" s="225"/>
      <c r="P242" s="225"/>
      <c r="Q242" s="225"/>
      <c r="R242" s="132"/>
      <c r="T242" s="133" t="s">
        <v>3</v>
      </c>
      <c r="U242" s="39" t="s">
        <v>41</v>
      </c>
      <c r="V242" s="134">
        <v>0.33300000000000002</v>
      </c>
      <c r="W242" s="134">
        <f t="shared" si="11"/>
        <v>0.33300000000000002</v>
      </c>
      <c r="X242" s="134">
        <v>2.6710000000000001E-2</v>
      </c>
      <c r="Y242" s="134">
        <f t="shared" si="12"/>
        <v>2.6710000000000001E-2</v>
      </c>
      <c r="Z242" s="134">
        <v>0</v>
      </c>
      <c r="AA242" s="135">
        <f t="shared" si="13"/>
        <v>0</v>
      </c>
      <c r="AR242" s="16" t="s">
        <v>123</v>
      </c>
      <c r="AT242" s="16" t="s">
        <v>119</v>
      </c>
      <c r="AU242" s="16" t="s">
        <v>84</v>
      </c>
      <c r="AY242" s="16" t="s">
        <v>118</v>
      </c>
      <c r="BE242" s="136">
        <f t="shared" si="14"/>
        <v>0</v>
      </c>
      <c r="BF242" s="136">
        <f t="shared" si="15"/>
        <v>0</v>
      </c>
      <c r="BG242" s="136">
        <f t="shared" si="16"/>
        <v>0</v>
      </c>
      <c r="BH242" s="136">
        <f t="shared" si="17"/>
        <v>0</v>
      </c>
      <c r="BI242" s="136">
        <f t="shared" si="18"/>
        <v>0</v>
      </c>
      <c r="BJ242" s="16" t="s">
        <v>20</v>
      </c>
      <c r="BK242" s="136">
        <f t="shared" si="19"/>
        <v>0</v>
      </c>
      <c r="BL242" s="16" t="s">
        <v>123</v>
      </c>
      <c r="BM242" s="16" t="s">
        <v>335</v>
      </c>
    </row>
    <row r="243" spans="2:65" s="1" customFormat="1" ht="31.5" customHeight="1" x14ac:dyDescent="0.3">
      <c r="B243" s="127"/>
      <c r="C243" s="128" t="s">
        <v>336</v>
      </c>
      <c r="D243" s="128" t="s">
        <v>119</v>
      </c>
      <c r="E243" s="129" t="s">
        <v>337</v>
      </c>
      <c r="F243" s="224" t="s">
        <v>338</v>
      </c>
      <c r="G243" s="225"/>
      <c r="H243" s="225"/>
      <c r="I243" s="225"/>
      <c r="J243" s="130" t="s">
        <v>301</v>
      </c>
      <c r="K243" s="131">
        <v>7</v>
      </c>
      <c r="L243" s="226"/>
      <c r="M243" s="225"/>
      <c r="N243" s="226">
        <f t="shared" si="10"/>
        <v>0</v>
      </c>
      <c r="O243" s="225"/>
      <c r="P243" s="225"/>
      <c r="Q243" s="225"/>
      <c r="R243" s="132"/>
      <c r="T243" s="133" t="s">
        <v>3</v>
      </c>
      <c r="U243" s="39" t="s">
        <v>41</v>
      </c>
      <c r="V243" s="134">
        <v>0.25</v>
      </c>
      <c r="W243" s="134">
        <f t="shared" si="11"/>
        <v>1.75</v>
      </c>
      <c r="X243" s="134">
        <v>6.2199999999999998E-3</v>
      </c>
      <c r="Y243" s="134">
        <f t="shared" si="12"/>
        <v>4.3539999999999995E-2</v>
      </c>
      <c r="Z243" s="134">
        <v>0</v>
      </c>
      <c r="AA243" s="135">
        <f t="shared" si="13"/>
        <v>0</v>
      </c>
      <c r="AR243" s="16" t="s">
        <v>123</v>
      </c>
      <c r="AT243" s="16" t="s">
        <v>119</v>
      </c>
      <c r="AU243" s="16" t="s">
        <v>84</v>
      </c>
      <c r="AY243" s="16" t="s">
        <v>118</v>
      </c>
      <c r="BE243" s="136">
        <f t="shared" si="14"/>
        <v>0</v>
      </c>
      <c r="BF243" s="136">
        <f t="shared" si="15"/>
        <v>0</v>
      </c>
      <c r="BG243" s="136">
        <f t="shared" si="16"/>
        <v>0</v>
      </c>
      <c r="BH243" s="136">
        <f t="shared" si="17"/>
        <v>0</v>
      </c>
      <c r="BI243" s="136">
        <f t="shared" si="18"/>
        <v>0</v>
      </c>
      <c r="BJ243" s="16" t="s">
        <v>20</v>
      </c>
      <c r="BK243" s="136">
        <f t="shared" si="19"/>
        <v>0</v>
      </c>
      <c r="BL243" s="16" t="s">
        <v>123</v>
      </c>
      <c r="BM243" s="16" t="s">
        <v>339</v>
      </c>
    </row>
    <row r="244" spans="2:65" s="1" customFormat="1" ht="31.5" customHeight="1" x14ac:dyDescent="0.3">
      <c r="B244" s="127"/>
      <c r="C244" s="128" t="s">
        <v>340</v>
      </c>
      <c r="D244" s="128" t="s">
        <v>119</v>
      </c>
      <c r="E244" s="129" t="s">
        <v>341</v>
      </c>
      <c r="F244" s="224" t="s">
        <v>342</v>
      </c>
      <c r="G244" s="225"/>
      <c r="H244" s="225"/>
      <c r="I244" s="225"/>
      <c r="J244" s="130" t="s">
        <v>301</v>
      </c>
      <c r="K244" s="131">
        <v>7</v>
      </c>
      <c r="L244" s="226"/>
      <c r="M244" s="225"/>
      <c r="N244" s="226">
        <f t="shared" si="10"/>
        <v>0</v>
      </c>
      <c r="O244" s="225"/>
      <c r="P244" s="225"/>
      <c r="Q244" s="225"/>
      <c r="R244" s="132"/>
      <c r="T244" s="133" t="s">
        <v>3</v>
      </c>
      <c r="U244" s="39" t="s">
        <v>41</v>
      </c>
      <c r="V244" s="134">
        <v>0.25</v>
      </c>
      <c r="W244" s="134">
        <f t="shared" si="11"/>
        <v>1.75</v>
      </c>
      <c r="X244" s="134">
        <v>0</v>
      </c>
      <c r="Y244" s="134">
        <f t="shared" si="12"/>
        <v>0</v>
      </c>
      <c r="Z244" s="134">
        <v>0</v>
      </c>
      <c r="AA244" s="135">
        <f t="shared" si="13"/>
        <v>0</v>
      </c>
      <c r="AR244" s="16" t="s">
        <v>123</v>
      </c>
      <c r="AT244" s="16" t="s">
        <v>119</v>
      </c>
      <c r="AU244" s="16" t="s">
        <v>84</v>
      </c>
      <c r="AY244" s="16" t="s">
        <v>118</v>
      </c>
      <c r="BE244" s="136">
        <f t="shared" si="14"/>
        <v>0</v>
      </c>
      <c r="BF244" s="136">
        <f t="shared" si="15"/>
        <v>0</v>
      </c>
      <c r="BG244" s="136">
        <f t="shared" si="16"/>
        <v>0</v>
      </c>
      <c r="BH244" s="136">
        <f t="shared" si="17"/>
        <v>0</v>
      </c>
      <c r="BI244" s="136">
        <f t="shared" si="18"/>
        <v>0</v>
      </c>
      <c r="BJ244" s="16" t="s">
        <v>20</v>
      </c>
      <c r="BK244" s="136">
        <f t="shared" si="19"/>
        <v>0</v>
      </c>
      <c r="BL244" s="16" t="s">
        <v>123</v>
      </c>
      <c r="BM244" s="16" t="s">
        <v>343</v>
      </c>
    </row>
    <row r="245" spans="2:65" s="1" customFormat="1" ht="31.5" customHeight="1" x14ac:dyDescent="0.3">
      <c r="B245" s="127"/>
      <c r="C245" s="128" t="s">
        <v>344</v>
      </c>
      <c r="D245" s="128" t="s">
        <v>119</v>
      </c>
      <c r="E245" s="129" t="s">
        <v>345</v>
      </c>
      <c r="F245" s="224" t="s">
        <v>346</v>
      </c>
      <c r="G245" s="225"/>
      <c r="H245" s="225"/>
      <c r="I245" s="225"/>
      <c r="J245" s="130" t="s">
        <v>301</v>
      </c>
      <c r="K245" s="131">
        <v>6</v>
      </c>
      <c r="L245" s="226"/>
      <c r="M245" s="225"/>
      <c r="N245" s="226">
        <f t="shared" si="10"/>
        <v>0</v>
      </c>
      <c r="O245" s="225"/>
      <c r="P245" s="225"/>
      <c r="Q245" s="225"/>
      <c r="R245" s="132"/>
      <c r="T245" s="133" t="s">
        <v>3</v>
      </c>
      <c r="U245" s="39" t="s">
        <v>41</v>
      </c>
      <c r="V245" s="134">
        <v>0.33300000000000002</v>
      </c>
      <c r="W245" s="134">
        <f t="shared" si="11"/>
        <v>1.9980000000000002</v>
      </c>
      <c r="X245" s="134">
        <v>3.5349999999999999E-2</v>
      </c>
      <c r="Y245" s="134">
        <f t="shared" si="12"/>
        <v>0.21210000000000001</v>
      </c>
      <c r="Z245" s="134">
        <v>0</v>
      </c>
      <c r="AA245" s="135">
        <f t="shared" si="13"/>
        <v>0</v>
      </c>
      <c r="AR245" s="16" t="s">
        <v>123</v>
      </c>
      <c r="AT245" s="16" t="s">
        <v>119</v>
      </c>
      <c r="AU245" s="16" t="s">
        <v>84</v>
      </c>
      <c r="AY245" s="16" t="s">
        <v>118</v>
      </c>
      <c r="BE245" s="136">
        <f t="shared" si="14"/>
        <v>0</v>
      </c>
      <c r="BF245" s="136">
        <f t="shared" si="15"/>
        <v>0</v>
      </c>
      <c r="BG245" s="136">
        <f t="shared" si="16"/>
        <v>0</v>
      </c>
      <c r="BH245" s="136">
        <f t="shared" si="17"/>
        <v>0</v>
      </c>
      <c r="BI245" s="136">
        <f t="shared" si="18"/>
        <v>0</v>
      </c>
      <c r="BJ245" s="16" t="s">
        <v>20</v>
      </c>
      <c r="BK245" s="136">
        <f t="shared" si="19"/>
        <v>0</v>
      </c>
      <c r="BL245" s="16" t="s">
        <v>123</v>
      </c>
      <c r="BM245" s="16" t="s">
        <v>347</v>
      </c>
    </row>
    <row r="246" spans="2:65" s="1" customFormat="1" ht="31.5" customHeight="1" x14ac:dyDescent="0.3">
      <c r="B246" s="127"/>
      <c r="C246" s="128" t="s">
        <v>348</v>
      </c>
      <c r="D246" s="128" t="s">
        <v>119</v>
      </c>
      <c r="E246" s="129" t="s">
        <v>349</v>
      </c>
      <c r="F246" s="224" t="s">
        <v>350</v>
      </c>
      <c r="G246" s="225"/>
      <c r="H246" s="225"/>
      <c r="I246" s="225"/>
      <c r="J246" s="130" t="s">
        <v>301</v>
      </c>
      <c r="K246" s="131">
        <v>1</v>
      </c>
      <c r="L246" s="226"/>
      <c r="M246" s="225"/>
      <c r="N246" s="226">
        <f t="shared" si="10"/>
        <v>0</v>
      </c>
      <c r="O246" s="225"/>
      <c r="P246" s="225"/>
      <c r="Q246" s="225"/>
      <c r="R246" s="132"/>
      <c r="T246" s="133" t="s">
        <v>3</v>
      </c>
      <c r="U246" s="39" t="s">
        <v>41</v>
      </c>
      <c r="V246" s="134">
        <v>1.694</v>
      </c>
      <c r="W246" s="134">
        <f t="shared" si="11"/>
        <v>1.694</v>
      </c>
      <c r="X246" s="134">
        <v>7.0200000000000002E-3</v>
      </c>
      <c r="Y246" s="134">
        <f t="shared" si="12"/>
        <v>7.0200000000000002E-3</v>
      </c>
      <c r="Z246" s="134">
        <v>0</v>
      </c>
      <c r="AA246" s="135">
        <f t="shared" si="13"/>
        <v>0</v>
      </c>
      <c r="AR246" s="16" t="s">
        <v>123</v>
      </c>
      <c r="AT246" s="16" t="s">
        <v>119</v>
      </c>
      <c r="AU246" s="16" t="s">
        <v>84</v>
      </c>
      <c r="AY246" s="16" t="s">
        <v>118</v>
      </c>
      <c r="BE246" s="136">
        <f t="shared" si="14"/>
        <v>0</v>
      </c>
      <c r="BF246" s="136">
        <f t="shared" si="15"/>
        <v>0</v>
      </c>
      <c r="BG246" s="136">
        <f t="shared" si="16"/>
        <v>0</v>
      </c>
      <c r="BH246" s="136">
        <f t="shared" si="17"/>
        <v>0</v>
      </c>
      <c r="BI246" s="136">
        <f t="shared" si="18"/>
        <v>0</v>
      </c>
      <c r="BJ246" s="16" t="s">
        <v>20</v>
      </c>
      <c r="BK246" s="136">
        <f t="shared" si="19"/>
        <v>0</v>
      </c>
      <c r="BL246" s="16" t="s">
        <v>123</v>
      </c>
      <c r="BM246" s="16" t="s">
        <v>351</v>
      </c>
    </row>
    <row r="247" spans="2:65" s="1" customFormat="1" ht="31.5" customHeight="1" x14ac:dyDescent="0.3">
      <c r="B247" s="127"/>
      <c r="C247" s="128" t="s">
        <v>352</v>
      </c>
      <c r="D247" s="128" t="s">
        <v>119</v>
      </c>
      <c r="E247" s="129" t="s">
        <v>353</v>
      </c>
      <c r="F247" s="224" t="s">
        <v>354</v>
      </c>
      <c r="G247" s="225"/>
      <c r="H247" s="225"/>
      <c r="I247" s="225"/>
      <c r="J247" s="130" t="s">
        <v>301</v>
      </c>
      <c r="K247" s="131">
        <v>1</v>
      </c>
      <c r="L247" s="226"/>
      <c r="M247" s="225"/>
      <c r="N247" s="226">
        <f t="shared" si="10"/>
        <v>0</v>
      </c>
      <c r="O247" s="225"/>
      <c r="P247" s="225"/>
      <c r="Q247" s="225"/>
      <c r="R247" s="132"/>
      <c r="T247" s="133" t="s">
        <v>3</v>
      </c>
      <c r="U247" s="39" t="s">
        <v>41</v>
      </c>
      <c r="V247" s="134">
        <v>0.33300000000000002</v>
      </c>
      <c r="W247" s="134">
        <f t="shared" si="11"/>
        <v>0.33300000000000002</v>
      </c>
      <c r="X247" s="134">
        <v>9.6759999999999999E-2</v>
      </c>
      <c r="Y247" s="134">
        <f t="shared" si="12"/>
        <v>9.6759999999999999E-2</v>
      </c>
      <c r="Z247" s="134">
        <v>0</v>
      </c>
      <c r="AA247" s="135">
        <f t="shared" si="13"/>
        <v>0</v>
      </c>
      <c r="AR247" s="16" t="s">
        <v>123</v>
      </c>
      <c r="AT247" s="16" t="s">
        <v>119</v>
      </c>
      <c r="AU247" s="16" t="s">
        <v>84</v>
      </c>
      <c r="AY247" s="16" t="s">
        <v>118</v>
      </c>
      <c r="BE247" s="136">
        <f t="shared" si="14"/>
        <v>0</v>
      </c>
      <c r="BF247" s="136">
        <f t="shared" si="15"/>
        <v>0</v>
      </c>
      <c r="BG247" s="136">
        <f t="shared" si="16"/>
        <v>0</v>
      </c>
      <c r="BH247" s="136">
        <f t="shared" si="17"/>
        <v>0</v>
      </c>
      <c r="BI247" s="136">
        <f t="shared" si="18"/>
        <v>0</v>
      </c>
      <c r="BJ247" s="16" t="s">
        <v>20</v>
      </c>
      <c r="BK247" s="136">
        <f t="shared" si="19"/>
        <v>0</v>
      </c>
      <c r="BL247" s="16" t="s">
        <v>123</v>
      </c>
      <c r="BM247" s="16" t="s">
        <v>355</v>
      </c>
    </row>
    <row r="248" spans="2:65" s="1" customFormat="1" ht="31.5" customHeight="1" x14ac:dyDescent="0.3">
      <c r="B248" s="127"/>
      <c r="C248" s="161" t="s">
        <v>356</v>
      </c>
      <c r="D248" s="161" t="s">
        <v>201</v>
      </c>
      <c r="E248" s="162" t="s">
        <v>357</v>
      </c>
      <c r="F248" s="235" t="s">
        <v>358</v>
      </c>
      <c r="G248" s="236"/>
      <c r="H248" s="236"/>
      <c r="I248" s="236"/>
      <c r="J248" s="163" t="s">
        <v>301</v>
      </c>
      <c r="K248" s="164">
        <v>1</v>
      </c>
      <c r="L248" s="237"/>
      <c r="M248" s="236"/>
      <c r="N248" s="237">
        <f t="shared" si="10"/>
        <v>0</v>
      </c>
      <c r="O248" s="225"/>
      <c r="P248" s="225"/>
      <c r="Q248" s="225"/>
      <c r="R248" s="132"/>
      <c r="T248" s="133" t="s">
        <v>3</v>
      </c>
      <c r="U248" s="39" t="s">
        <v>41</v>
      </c>
      <c r="V248" s="134">
        <v>0</v>
      </c>
      <c r="W248" s="134">
        <f t="shared" si="11"/>
        <v>0</v>
      </c>
      <c r="X248" s="134">
        <v>0.16500000000000001</v>
      </c>
      <c r="Y248" s="134">
        <f t="shared" si="12"/>
        <v>0.16500000000000001</v>
      </c>
      <c r="Z248" s="134">
        <v>0</v>
      </c>
      <c r="AA248" s="135">
        <f t="shared" si="13"/>
        <v>0</v>
      </c>
      <c r="AR248" s="16" t="s">
        <v>164</v>
      </c>
      <c r="AT248" s="16" t="s">
        <v>201</v>
      </c>
      <c r="AU248" s="16" t="s">
        <v>84</v>
      </c>
      <c r="AY248" s="16" t="s">
        <v>118</v>
      </c>
      <c r="BE248" s="136">
        <f t="shared" si="14"/>
        <v>0</v>
      </c>
      <c r="BF248" s="136">
        <f t="shared" si="15"/>
        <v>0</v>
      </c>
      <c r="BG248" s="136">
        <f t="shared" si="16"/>
        <v>0</v>
      </c>
      <c r="BH248" s="136">
        <f t="shared" si="17"/>
        <v>0</v>
      </c>
      <c r="BI248" s="136">
        <f t="shared" si="18"/>
        <v>0</v>
      </c>
      <c r="BJ248" s="16" t="s">
        <v>20</v>
      </c>
      <c r="BK248" s="136">
        <f t="shared" si="19"/>
        <v>0</v>
      </c>
      <c r="BL248" s="16" t="s">
        <v>123</v>
      </c>
      <c r="BM248" s="16" t="s">
        <v>359</v>
      </c>
    </row>
    <row r="249" spans="2:65" s="1" customFormat="1" ht="31.5" customHeight="1" x14ac:dyDescent="0.3">
      <c r="B249" s="127"/>
      <c r="C249" s="128" t="s">
        <v>360</v>
      </c>
      <c r="D249" s="128" t="s">
        <v>119</v>
      </c>
      <c r="E249" s="129" t="s">
        <v>361</v>
      </c>
      <c r="F249" s="224" t="s">
        <v>362</v>
      </c>
      <c r="G249" s="225"/>
      <c r="H249" s="225"/>
      <c r="I249" s="225"/>
      <c r="J249" s="130" t="s">
        <v>301</v>
      </c>
      <c r="K249" s="131">
        <v>1</v>
      </c>
      <c r="L249" s="226"/>
      <c r="M249" s="225"/>
      <c r="N249" s="226">
        <f t="shared" si="10"/>
        <v>0</v>
      </c>
      <c r="O249" s="225"/>
      <c r="P249" s="225"/>
      <c r="Q249" s="225"/>
      <c r="R249" s="132"/>
      <c r="T249" s="133" t="s">
        <v>3</v>
      </c>
      <c r="U249" s="39" t="s">
        <v>41</v>
      </c>
      <c r="V249" s="134">
        <v>0</v>
      </c>
      <c r="W249" s="134">
        <f t="shared" si="11"/>
        <v>0</v>
      </c>
      <c r="X249" s="134">
        <v>0</v>
      </c>
      <c r="Y249" s="134">
        <f t="shared" si="12"/>
        <v>0</v>
      </c>
      <c r="Z249" s="134">
        <v>0</v>
      </c>
      <c r="AA249" s="135">
        <f t="shared" si="13"/>
        <v>0</v>
      </c>
      <c r="AR249" s="16" t="s">
        <v>123</v>
      </c>
      <c r="AT249" s="16" t="s">
        <v>119</v>
      </c>
      <c r="AU249" s="16" t="s">
        <v>84</v>
      </c>
      <c r="AY249" s="16" t="s">
        <v>118</v>
      </c>
      <c r="BE249" s="136">
        <f t="shared" si="14"/>
        <v>0</v>
      </c>
      <c r="BF249" s="136">
        <f t="shared" si="15"/>
        <v>0</v>
      </c>
      <c r="BG249" s="136">
        <f t="shared" si="16"/>
        <v>0</v>
      </c>
      <c r="BH249" s="136">
        <f t="shared" si="17"/>
        <v>0</v>
      </c>
      <c r="BI249" s="136">
        <f t="shared" si="18"/>
        <v>0</v>
      </c>
      <c r="BJ249" s="16" t="s">
        <v>20</v>
      </c>
      <c r="BK249" s="136">
        <f t="shared" si="19"/>
        <v>0</v>
      </c>
      <c r="BL249" s="16" t="s">
        <v>123</v>
      </c>
      <c r="BM249" s="16" t="s">
        <v>363</v>
      </c>
    </row>
    <row r="250" spans="2:65" s="10" customFormat="1" ht="22.5" customHeight="1" x14ac:dyDescent="0.3">
      <c r="B250" s="137"/>
      <c r="C250" s="138"/>
      <c r="D250" s="138"/>
      <c r="E250" s="139" t="s">
        <v>3</v>
      </c>
      <c r="F250" s="227" t="s">
        <v>364</v>
      </c>
      <c r="G250" s="228"/>
      <c r="H250" s="228"/>
      <c r="I250" s="228"/>
      <c r="J250" s="138"/>
      <c r="K250" s="140" t="s">
        <v>3</v>
      </c>
      <c r="L250" s="138"/>
      <c r="M250" s="138"/>
      <c r="N250" s="138"/>
      <c r="O250" s="138"/>
      <c r="P250" s="138"/>
      <c r="Q250" s="138"/>
      <c r="R250" s="141"/>
      <c r="T250" s="142"/>
      <c r="U250" s="138"/>
      <c r="V250" s="138"/>
      <c r="W250" s="138"/>
      <c r="X250" s="138"/>
      <c r="Y250" s="138"/>
      <c r="Z250" s="138"/>
      <c r="AA250" s="143"/>
      <c r="AT250" s="144" t="s">
        <v>126</v>
      </c>
      <c r="AU250" s="144" t="s">
        <v>84</v>
      </c>
      <c r="AV250" s="10" t="s">
        <v>20</v>
      </c>
      <c r="AW250" s="10" t="s">
        <v>34</v>
      </c>
      <c r="AX250" s="10" t="s">
        <v>75</v>
      </c>
      <c r="AY250" s="144" t="s">
        <v>118</v>
      </c>
    </row>
    <row r="251" spans="2:65" s="10" customFormat="1" ht="22.5" customHeight="1" x14ac:dyDescent="0.3">
      <c r="B251" s="137"/>
      <c r="C251" s="138"/>
      <c r="D251" s="138"/>
      <c r="E251" s="139" t="s">
        <v>3</v>
      </c>
      <c r="F251" s="231" t="s">
        <v>365</v>
      </c>
      <c r="G251" s="228"/>
      <c r="H251" s="228"/>
      <c r="I251" s="228"/>
      <c r="J251" s="138"/>
      <c r="K251" s="140" t="s">
        <v>3</v>
      </c>
      <c r="L251" s="138"/>
      <c r="M251" s="138"/>
      <c r="N251" s="138"/>
      <c r="O251" s="138"/>
      <c r="P251" s="138"/>
      <c r="Q251" s="138"/>
      <c r="R251" s="141"/>
      <c r="T251" s="142"/>
      <c r="U251" s="138"/>
      <c r="V251" s="138"/>
      <c r="W251" s="138"/>
      <c r="X251" s="138"/>
      <c r="Y251" s="138"/>
      <c r="Z251" s="138"/>
      <c r="AA251" s="143"/>
      <c r="AT251" s="144" t="s">
        <v>126</v>
      </c>
      <c r="AU251" s="144" t="s">
        <v>84</v>
      </c>
      <c r="AV251" s="10" t="s">
        <v>20</v>
      </c>
      <c r="AW251" s="10" t="s">
        <v>34</v>
      </c>
      <c r="AX251" s="10" t="s">
        <v>75</v>
      </c>
      <c r="AY251" s="144" t="s">
        <v>118</v>
      </c>
    </row>
    <row r="252" spans="2:65" s="10" customFormat="1" ht="31.5" customHeight="1" x14ac:dyDescent="0.3">
      <c r="B252" s="137"/>
      <c r="C252" s="138"/>
      <c r="D252" s="138"/>
      <c r="E252" s="139" t="s">
        <v>3</v>
      </c>
      <c r="F252" s="231" t="s">
        <v>366</v>
      </c>
      <c r="G252" s="228"/>
      <c r="H252" s="228"/>
      <c r="I252" s="228"/>
      <c r="J252" s="138"/>
      <c r="K252" s="140" t="s">
        <v>3</v>
      </c>
      <c r="L252" s="138"/>
      <c r="M252" s="138"/>
      <c r="N252" s="138"/>
      <c r="O252" s="138"/>
      <c r="P252" s="138"/>
      <c r="Q252" s="138"/>
      <c r="R252" s="141"/>
      <c r="T252" s="142"/>
      <c r="U252" s="138"/>
      <c r="V252" s="138"/>
      <c r="W252" s="138"/>
      <c r="X252" s="138"/>
      <c r="Y252" s="138"/>
      <c r="Z252" s="138"/>
      <c r="AA252" s="143"/>
      <c r="AT252" s="144" t="s">
        <v>126</v>
      </c>
      <c r="AU252" s="144" t="s">
        <v>84</v>
      </c>
      <c r="AV252" s="10" t="s">
        <v>20</v>
      </c>
      <c r="AW252" s="10" t="s">
        <v>34</v>
      </c>
      <c r="AX252" s="10" t="s">
        <v>75</v>
      </c>
      <c r="AY252" s="144" t="s">
        <v>118</v>
      </c>
    </row>
    <row r="253" spans="2:65" s="10" customFormat="1" ht="31.5" customHeight="1" x14ac:dyDescent="0.3">
      <c r="B253" s="137"/>
      <c r="C253" s="138"/>
      <c r="D253" s="138"/>
      <c r="E253" s="139" t="s">
        <v>3</v>
      </c>
      <c r="F253" s="231" t="s">
        <v>367</v>
      </c>
      <c r="G253" s="228"/>
      <c r="H253" s="228"/>
      <c r="I253" s="228"/>
      <c r="J253" s="138"/>
      <c r="K253" s="140" t="s">
        <v>3</v>
      </c>
      <c r="L253" s="138"/>
      <c r="M253" s="138"/>
      <c r="N253" s="138"/>
      <c r="O253" s="138"/>
      <c r="P253" s="138"/>
      <c r="Q253" s="138"/>
      <c r="R253" s="141"/>
      <c r="T253" s="142"/>
      <c r="U253" s="138"/>
      <c r="V253" s="138"/>
      <c r="W253" s="138"/>
      <c r="X253" s="138"/>
      <c r="Y253" s="138"/>
      <c r="Z253" s="138"/>
      <c r="AA253" s="143"/>
      <c r="AT253" s="144" t="s">
        <v>126</v>
      </c>
      <c r="AU253" s="144" t="s">
        <v>84</v>
      </c>
      <c r="AV253" s="10" t="s">
        <v>20</v>
      </c>
      <c r="AW253" s="10" t="s">
        <v>34</v>
      </c>
      <c r="AX253" s="10" t="s">
        <v>75</v>
      </c>
      <c r="AY253" s="144" t="s">
        <v>118</v>
      </c>
    </row>
    <row r="254" spans="2:65" s="10" customFormat="1" ht="31.5" customHeight="1" x14ac:dyDescent="0.3">
      <c r="B254" s="137"/>
      <c r="C254" s="138"/>
      <c r="D254" s="138"/>
      <c r="E254" s="139" t="s">
        <v>3</v>
      </c>
      <c r="F254" s="231" t="s">
        <v>368</v>
      </c>
      <c r="G254" s="228"/>
      <c r="H254" s="228"/>
      <c r="I254" s="228"/>
      <c r="J254" s="138"/>
      <c r="K254" s="140" t="s">
        <v>3</v>
      </c>
      <c r="L254" s="138"/>
      <c r="M254" s="138"/>
      <c r="N254" s="138"/>
      <c r="O254" s="138"/>
      <c r="P254" s="138"/>
      <c r="Q254" s="138"/>
      <c r="R254" s="141"/>
      <c r="T254" s="142"/>
      <c r="U254" s="138"/>
      <c r="V254" s="138"/>
      <c r="W254" s="138"/>
      <c r="X254" s="138"/>
      <c r="Y254" s="138"/>
      <c r="Z254" s="138"/>
      <c r="AA254" s="143"/>
      <c r="AT254" s="144" t="s">
        <v>126</v>
      </c>
      <c r="AU254" s="144" t="s">
        <v>84</v>
      </c>
      <c r="AV254" s="10" t="s">
        <v>20</v>
      </c>
      <c r="AW254" s="10" t="s">
        <v>34</v>
      </c>
      <c r="AX254" s="10" t="s">
        <v>75</v>
      </c>
      <c r="AY254" s="144" t="s">
        <v>118</v>
      </c>
    </row>
    <row r="255" spans="2:65" s="10" customFormat="1" ht="31.5" customHeight="1" x14ac:dyDescent="0.3">
      <c r="B255" s="137"/>
      <c r="C255" s="138"/>
      <c r="D255" s="138"/>
      <c r="E255" s="139" t="s">
        <v>3</v>
      </c>
      <c r="F255" s="231" t="s">
        <v>369</v>
      </c>
      <c r="G255" s="228"/>
      <c r="H255" s="228"/>
      <c r="I255" s="228"/>
      <c r="J255" s="138"/>
      <c r="K255" s="140" t="s">
        <v>3</v>
      </c>
      <c r="L255" s="138"/>
      <c r="M255" s="138"/>
      <c r="N255" s="138"/>
      <c r="O255" s="138"/>
      <c r="P255" s="138"/>
      <c r="Q255" s="138"/>
      <c r="R255" s="141"/>
      <c r="T255" s="142"/>
      <c r="U255" s="138"/>
      <c r="V255" s="138"/>
      <c r="W255" s="138"/>
      <c r="X255" s="138"/>
      <c r="Y255" s="138"/>
      <c r="Z255" s="138"/>
      <c r="AA255" s="143"/>
      <c r="AT255" s="144" t="s">
        <v>126</v>
      </c>
      <c r="AU255" s="144" t="s">
        <v>84</v>
      </c>
      <c r="AV255" s="10" t="s">
        <v>20</v>
      </c>
      <c r="AW255" s="10" t="s">
        <v>34</v>
      </c>
      <c r="AX255" s="10" t="s">
        <v>75</v>
      </c>
      <c r="AY255" s="144" t="s">
        <v>118</v>
      </c>
    </row>
    <row r="256" spans="2:65" s="11" customFormat="1" ht="22.5" customHeight="1" x14ac:dyDescent="0.3">
      <c r="B256" s="145"/>
      <c r="C256" s="146"/>
      <c r="D256" s="146"/>
      <c r="E256" s="147" t="s">
        <v>3</v>
      </c>
      <c r="F256" s="229" t="s">
        <v>20</v>
      </c>
      <c r="G256" s="230"/>
      <c r="H256" s="230"/>
      <c r="I256" s="230"/>
      <c r="J256" s="146"/>
      <c r="K256" s="148">
        <v>1</v>
      </c>
      <c r="L256" s="146"/>
      <c r="M256" s="146"/>
      <c r="N256" s="146"/>
      <c r="O256" s="146"/>
      <c r="P256" s="146"/>
      <c r="Q256" s="146"/>
      <c r="R256" s="149"/>
      <c r="T256" s="150"/>
      <c r="U256" s="146"/>
      <c r="V256" s="146"/>
      <c r="W256" s="146"/>
      <c r="X256" s="146"/>
      <c r="Y256" s="146"/>
      <c r="Z256" s="146"/>
      <c r="AA256" s="151"/>
      <c r="AT256" s="152" t="s">
        <v>126</v>
      </c>
      <c r="AU256" s="152" t="s">
        <v>84</v>
      </c>
      <c r="AV256" s="11" t="s">
        <v>84</v>
      </c>
      <c r="AW256" s="11" t="s">
        <v>34</v>
      </c>
      <c r="AX256" s="11" t="s">
        <v>20</v>
      </c>
      <c r="AY256" s="152" t="s">
        <v>118</v>
      </c>
    </row>
    <row r="257" spans="2:65" s="1" customFormat="1" ht="44.25" customHeight="1" x14ac:dyDescent="0.3">
      <c r="B257" s="127"/>
      <c r="C257" s="128" t="s">
        <v>370</v>
      </c>
      <c r="D257" s="128" t="s">
        <v>119</v>
      </c>
      <c r="E257" s="129" t="s">
        <v>371</v>
      </c>
      <c r="F257" s="224" t="s">
        <v>372</v>
      </c>
      <c r="G257" s="225"/>
      <c r="H257" s="225"/>
      <c r="I257" s="225"/>
      <c r="J257" s="130" t="s">
        <v>301</v>
      </c>
      <c r="K257" s="131">
        <v>2</v>
      </c>
      <c r="L257" s="226"/>
      <c r="M257" s="225"/>
      <c r="N257" s="226">
        <f>ROUND(L257*K257,2)</f>
        <v>0</v>
      </c>
      <c r="O257" s="225"/>
      <c r="P257" s="225"/>
      <c r="Q257" s="225"/>
      <c r="R257" s="132"/>
      <c r="T257" s="133" t="s">
        <v>3</v>
      </c>
      <c r="U257" s="39" t="s">
        <v>41</v>
      </c>
      <c r="V257" s="134">
        <v>0</v>
      </c>
      <c r="W257" s="134">
        <f>V257*K257</f>
        <v>0</v>
      </c>
      <c r="X257" s="134">
        <v>0</v>
      </c>
      <c r="Y257" s="134">
        <f>X257*K257</f>
        <v>0</v>
      </c>
      <c r="Z257" s="134">
        <v>0</v>
      </c>
      <c r="AA257" s="135">
        <f>Z257*K257</f>
        <v>0</v>
      </c>
      <c r="AR257" s="16" t="s">
        <v>123</v>
      </c>
      <c r="AT257" s="16" t="s">
        <v>119</v>
      </c>
      <c r="AU257" s="16" t="s">
        <v>84</v>
      </c>
      <c r="AY257" s="16" t="s">
        <v>118</v>
      </c>
      <c r="BE257" s="136">
        <f>IF(U257="základní",N257,0)</f>
        <v>0</v>
      </c>
      <c r="BF257" s="136">
        <f>IF(U257="snížená",N257,0)</f>
        <v>0</v>
      </c>
      <c r="BG257" s="136">
        <f>IF(U257="zákl. přenesená",N257,0)</f>
        <v>0</v>
      </c>
      <c r="BH257" s="136">
        <f>IF(U257="sníž. přenesená",N257,0)</f>
        <v>0</v>
      </c>
      <c r="BI257" s="136">
        <f>IF(U257="nulová",N257,0)</f>
        <v>0</v>
      </c>
      <c r="BJ257" s="16" t="s">
        <v>20</v>
      </c>
      <c r="BK257" s="136">
        <f>ROUND(L257*K257,2)</f>
        <v>0</v>
      </c>
      <c r="BL257" s="16" t="s">
        <v>123</v>
      </c>
      <c r="BM257" s="16" t="s">
        <v>373</v>
      </c>
    </row>
    <row r="258" spans="2:65" s="1" customFormat="1" ht="44.25" customHeight="1" x14ac:dyDescent="0.3">
      <c r="B258" s="127"/>
      <c r="C258" s="128" t="s">
        <v>374</v>
      </c>
      <c r="D258" s="128" t="s">
        <v>119</v>
      </c>
      <c r="E258" s="129" t="s">
        <v>375</v>
      </c>
      <c r="F258" s="224" t="s">
        <v>376</v>
      </c>
      <c r="G258" s="225"/>
      <c r="H258" s="225"/>
      <c r="I258" s="225"/>
      <c r="J258" s="130" t="s">
        <v>301</v>
      </c>
      <c r="K258" s="131">
        <v>1</v>
      </c>
      <c r="L258" s="226"/>
      <c r="M258" s="225"/>
      <c r="N258" s="226">
        <f>ROUND(L258*K258,2)</f>
        <v>0</v>
      </c>
      <c r="O258" s="225"/>
      <c r="P258" s="225"/>
      <c r="Q258" s="225"/>
      <c r="R258" s="132"/>
      <c r="T258" s="133" t="s">
        <v>3</v>
      </c>
      <c r="U258" s="39" t="s">
        <v>41</v>
      </c>
      <c r="V258" s="134">
        <v>0</v>
      </c>
      <c r="W258" s="134">
        <f>V258*K258</f>
        <v>0</v>
      </c>
      <c r="X258" s="134">
        <v>0</v>
      </c>
      <c r="Y258" s="134">
        <f>X258*K258</f>
        <v>0</v>
      </c>
      <c r="Z258" s="134">
        <v>0</v>
      </c>
      <c r="AA258" s="135">
        <f>Z258*K258</f>
        <v>0</v>
      </c>
      <c r="AR258" s="16" t="s">
        <v>123</v>
      </c>
      <c r="AT258" s="16" t="s">
        <v>119</v>
      </c>
      <c r="AU258" s="16" t="s">
        <v>84</v>
      </c>
      <c r="AY258" s="16" t="s">
        <v>118</v>
      </c>
      <c r="BE258" s="136">
        <f>IF(U258="základní",N258,0)</f>
        <v>0</v>
      </c>
      <c r="BF258" s="136">
        <f>IF(U258="snížená",N258,0)</f>
        <v>0</v>
      </c>
      <c r="BG258" s="136">
        <f>IF(U258="zákl. přenesená",N258,0)</f>
        <v>0</v>
      </c>
      <c r="BH258" s="136">
        <f>IF(U258="sníž. přenesená",N258,0)</f>
        <v>0</v>
      </c>
      <c r="BI258" s="136">
        <f>IF(U258="nulová",N258,0)</f>
        <v>0</v>
      </c>
      <c r="BJ258" s="16" t="s">
        <v>20</v>
      </c>
      <c r="BK258" s="136">
        <f>ROUND(L258*K258,2)</f>
        <v>0</v>
      </c>
      <c r="BL258" s="16" t="s">
        <v>123</v>
      </c>
      <c r="BM258" s="16" t="s">
        <v>377</v>
      </c>
    </row>
    <row r="259" spans="2:65" s="10" customFormat="1" ht="22.5" customHeight="1" x14ac:dyDescent="0.3">
      <c r="B259" s="137"/>
      <c r="C259" s="138"/>
      <c r="D259" s="138"/>
      <c r="E259" s="139" t="s">
        <v>3</v>
      </c>
      <c r="F259" s="227" t="s">
        <v>378</v>
      </c>
      <c r="G259" s="228"/>
      <c r="H259" s="228"/>
      <c r="I259" s="228"/>
      <c r="J259" s="138"/>
      <c r="K259" s="140" t="s">
        <v>3</v>
      </c>
      <c r="L259" s="138"/>
      <c r="M259" s="138"/>
      <c r="N259" s="138"/>
      <c r="O259" s="138"/>
      <c r="P259" s="138"/>
      <c r="Q259" s="138"/>
      <c r="R259" s="141"/>
      <c r="T259" s="142"/>
      <c r="U259" s="138"/>
      <c r="V259" s="138"/>
      <c r="W259" s="138"/>
      <c r="X259" s="138"/>
      <c r="Y259" s="138"/>
      <c r="Z259" s="138"/>
      <c r="AA259" s="143"/>
      <c r="AT259" s="144" t="s">
        <v>126</v>
      </c>
      <c r="AU259" s="144" t="s">
        <v>84</v>
      </c>
      <c r="AV259" s="10" t="s">
        <v>20</v>
      </c>
      <c r="AW259" s="10" t="s">
        <v>34</v>
      </c>
      <c r="AX259" s="10" t="s">
        <v>75</v>
      </c>
      <c r="AY259" s="144" t="s">
        <v>118</v>
      </c>
    </row>
    <row r="260" spans="2:65" s="11" customFormat="1" ht="22.5" customHeight="1" x14ac:dyDescent="0.3">
      <c r="B260" s="145"/>
      <c r="C260" s="146"/>
      <c r="D260" s="146"/>
      <c r="E260" s="147" t="s">
        <v>3</v>
      </c>
      <c r="F260" s="229" t="s">
        <v>20</v>
      </c>
      <c r="G260" s="230"/>
      <c r="H260" s="230"/>
      <c r="I260" s="230"/>
      <c r="J260" s="146"/>
      <c r="K260" s="148">
        <v>1</v>
      </c>
      <c r="L260" s="146"/>
      <c r="M260" s="146"/>
      <c r="N260" s="146"/>
      <c r="O260" s="146"/>
      <c r="P260" s="146"/>
      <c r="Q260" s="146"/>
      <c r="R260" s="149"/>
      <c r="T260" s="150"/>
      <c r="U260" s="146"/>
      <c r="V260" s="146"/>
      <c r="W260" s="146"/>
      <c r="X260" s="146"/>
      <c r="Y260" s="146"/>
      <c r="Z260" s="146"/>
      <c r="AA260" s="151"/>
      <c r="AT260" s="152" t="s">
        <v>126</v>
      </c>
      <c r="AU260" s="152" t="s">
        <v>84</v>
      </c>
      <c r="AV260" s="11" t="s">
        <v>84</v>
      </c>
      <c r="AW260" s="11" t="s">
        <v>34</v>
      </c>
      <c r="AX260" s="11" t="s">
        <v>20</v>
      </c>
      <c r="AY260" s="152" t="s">
        <v>118</v>
      </c>
    </row>
    <row r="261" spans="2:65" s="1" customFormat="1" ht="22.5" customHeight="1" x14ac:dyDescent="0.3">
      <c r="B261" s="127"/>
      <c r="C261" s="128" t="s">
        <v>379</v>
      </c>
      <c r="D261" s="128" t="s">
        <v>119</v>
      </c>
      <c r="E261" s="129" t="s">
        <v>380</v>
      </c>
      <c r="F261" s="224" t="s">
        <v>381</v>
      </c>
      <c r="G261" s="225"/>
      <c r="H261" s="225"/>
      <c r="I261" s="225"/>
      <c r="J261" s="130" t="s">
        <v>382</v>
      </c>
      <c r="K261" s="131">
        <v>1</v>
      </c>
      <c r="L261" s="226"/>
      <c r="M261" s="225"/>
      <c r="N261" s="226">
        <f>ROUND(L261*K261,2)</f>
        <v>0</v>
      </c>
      <c r="O261" s="225"/>
      <c r="P261" s="225"/>
      <c r="Q261" s="225"/>
      <c r="R261" s="132"/>
      <c r="T261" s="133" t="s">
        <v>3</v>
      </c>
      <c r="U261" s="39" t="s">
        <v>41</v>
      </c>
      <c r="V261" s="134">
        <v>0</v>
      </c>
      <c r="W261" s="134">
        <f>V261*K261</f>
        <v>0</v>
      </c>
      <c r="X261" s="134">
        <v>0</v>
      </c>
      <c r="Y261" s="134">
        <f>X261*K261</f>
        <v>0</v>
      </c>
      <c r="Z261" s="134">
        <v>0</v>
      </c>
      <c r="AA261" s="135">
        <f>Z261*K261</f>
        <v>0</v>
      </c>
      <c r="AR261" s="16" t="s">
        <v>123</v>
      </c>
      <c r="AT261" s="16" t="s">
        <v>119</v>
      </c>
      <c r="AU261" s="16" t="s">
        <v>84</v>
      </c>
      <c r="AY261" s="16" t="s">
        <v>118</v>
      </c>
      <c r="BE261" s="136">
        <f>IF(U261="základní",N261,0)</f>
        <v>0</v>
      </c>
      <c r="BF261" s="136">
        <f>IF(U261="snížená",N261,0)</f>
        <v>0</v>
      </c>
      <c r="BG261" s="136">
        <f>IF(U261="zákl. přenesená",N261,0)</f>
        <v>0</v>
      </c>
      <c r="BH261" s="136">
        <f>IF(U261="sníž. přenesená",N261,0)</f>
        <v>0</v>
      </c>
      <c r="BI261" s="136">
        <f>IF(U261="nulová",N261,0)</f>
        <v>0</v>
      </c>
      <c r="BJ261" s="16" t="s">
        <v>20</v>
      </c>
      <c r="BK261" s="136">
        <f>ROUND(L261*K261,2)</f>
        <v>0</v>
      </c>
      <c r="BL261" s="16" t="s">
        <v>123</v>
      </c>
      <c r="BM261" s="16" t="s">
        <v>383</v>
      </c>
    </row>
    <row r="262" spans="2:65" s="10" customFormat="1" ht="22.5" customHeight="1" x14ac:dyDescent="0.3">
      <c r="B262" s="137"/>
      <c r="C262" s="138"/>
      <c r="D262" s="138"/>
      <c r="E262" s="139" t="s">
        <v>3</v>
      </c>
      <c r="F262" s="227" t="s">
        <v>384</v>
      </c>
      <c r="G262" s="228"/>
      <c r="H262" s="228"/>
      <c r="I262" s="228"/>
      <c r="J262" s="138"/>
      <c r="K262" s="140" t="s">
        <v>3</v>
      </c>
      <c r="L262" s="138"/>
      <c r="M262" s="138"/>
      <c r="N262" s="138"/>
      <c r="O262" s="138"/>
      <c r="P262" s="138"/>
      <c r="Q262" s="138"/>
      <c r="R262" s="141"/>
      <c r="T262" s="142"/>
      <c r="U262" s="138"/>
      <c r="V262" s="138"/>
      <c r="W262" s="138"/>
      <c r="X262" s="138"/>
      <c r="Y262" s="138"/>
      <c r="Z262" s="138"/>
      <c r="AA262" s="143"/>
      <c r="AT262" s="144" t="s">
        <v>126</v>
      </c>
      <c r="AU262" s="144" t="s">
        <v>84</v>
      </c>
      <c r="AV262" s="10" t="s">
        <v>20</v>
      </c>
      <c r="AW262" s="10" t="s">
        <v>34</v>
      </c>
      <c r="AX262" s="10" t="s">
        <v>75</v>
      </c>
      <c r="AY262" s="144" t="s">
        <v>118</v>
      </c>
    </row>
    <row r="263" spans="2:65" s="10" customFormat="1" ht="22.5" customHeight="1" x14ac:dyDescent="0.3">
      <c r="B263" s="137"/>
      <c r="C263" s="138"/>
      <c r="D263" s="138"/>
      <c r="E263" s="139" t="s">
        <v>3</v>
      </c>
      <c r="F263" s="231" t="s">
        <v>384</v>
      </c>
      <c r="G263" s="228"/>
      <c r="H263" s="228"/>
      <c r="I263" s="228"/>
      <c r="J263" s="138"/>
      <c r="K263" s="140" t="s">
        <v>3</v>
      </c>
      <c r="L263" s="138"/>
      <c r="M263" s="138"/>
      <c r="N263" s="138"/>
      <c r="O263" s="138"/>
      <c r="P263" s="138"/>
      <c r="Q263" s="138"/>
      <c r="R263" s="141"/>
      <c r="T263" s="142"/>
      <c r="U263" s="138"/>
      <c r="V263" s="138"/>
      <c r="W263" s="138"/>
      <c r="X263" s="138"/>
      <c r="Y263" s="138"/>
      <c r="Z263" s="138"/>
      <c r="AA263" s="143"/>
      <c r="AT263" s="144" t="s">
        <v>126</v>
      </c>
      <c r="AU263" s="144" t="s">
        <v>84</v>
      </c>
      <c r="AV263" s="10" t="s">
        <v>20</v>
      </c>
      <c r="AW263" s="10" t="s">
        <v>34</v>
      </c>
      <c r="AX263" s="10" t="s">
        <v>75</v>
      </c>
      <c r="AY263" s="144" t="s">
        <v>118</v>
      </c>
    </row>
    <row r="264" spans="2:65" s="10" customFormat="1" ht="22.5" customHeight="1" x14ac:dyDescent="0.3">
      <c r="B264" s="137"/>
      <c r="C264" s="138"/>
      <c r="D264" s="138"/>
      <c r="E264" s="139" t="s">
        <v>3</v>
      </c>
      <c r="F264" s="231" t="s">
        <v>384</v>
      </c>
      <c r="G264" s="228"/>
      <c r="H264" s="228"/>
      <c r="I264" s="228"/>
      <c r="J264" s="138"/>
      <c r="K264" s="140" t="s">
        <v>3</v>
      </c>
      <c r="L264" s="138"/>
      <c r="M264" s="138"/>
      <c r="N264" s="138"/>
      <c r="O264" s="138"/>
      <c r="P264" s="138"/>
      <c r="Q264" s="138"/>
      <c r="R264" s="141"/>
      <c r="T264" s="142"/>
      <c r="U264" s="138"/>
      <c r="V264" s="138"/>
      <c r="W264" s="138"/>
      <c r="X264" s="138"/>
      <c r="Y264" s="138"/>
      <c r="Z264" s="138"/>
      <c r="AA264" s="143"/>
      <c r="AT264" s="144" t="s">
        <v>126</v>
      </c>
      <c r="AU264" s="144" t="s">
        <v>84</v>
      </c>
      <c r="AV264" s="10" t="s">
        <v>20</v>
      </c>
      <c r="AW264" s="10" t="s">
        <v>34</v>
      </c>
      <c r="AX264" s="10" t="s">
        <v>75</v>
      </c>
      <c r="AY264" s="144" t="s">
        <v>118</v>
      </c>
    </row>
    <row r="265" spans="2:65" s="10" customFormat="1" ht="22.5" customHeight="1" x14ac:dyDescent="0.3">
      <c r="B265" s="137"/>
      <c r="C265" s="138"/>
      <c r="D265" s="138"/>
      <c r="E265" s="139" t="s">
        <v>3</v>
      </c>
      <c r="F265" s="231" t="s">
        <v>384</v>
      </c>
      <c r="G265" s="228"/>
      <c r="H265" s="228"/>
      <c r="I265" s="228"/>
      <c r="J265" s="138"/>
      <c r="K265" s="140" t="s">
        <v>3</v>
      </c>
      <c r="L265" s="138"/>
      <c r="M265" s="138"/>
      <c r="N265" s="138"/>
      <c r="O265" s="138"/>
      <c r="P265" s="138"/>
      <c r="Q265" s="138"/>
      <c r="R265" s="141"/>
      <c r="T265" s="142"/>
      <c r="U265" s="138"/>
      <c r="V265" s="138"/>
      <c r="W265" s="138"/>
      <c r="X265" s="138"/>
      <c r="Y265" s="138"/>
      <c r="Z265" s="138"/>
      <c r="AA265" s="143"/>
      <c r="AT265" s="144" t="s">
        <v>126</v>
      </c>
      <c r="AU265" s="144" t="s">
        <v>84</v>
      </c>
      <c r="AV265" s="10" t="s">
        <v>20</v>
      </c>
      <c r="AW265" s="10" t="s">
        <v>34</v>
      </c>
      <c r="AX265" s="10" t="s">
        <v>75</v>
      </c>
      <c r="AY265" s="144" t="s">
        <v>118</v>
      </c>
    </row>
    <row r="266" spans="2:65" s="10" customFormat="1" ht="22.5" customHeight="1" x14ac:dyDescent="0.3">
      <c r="B266" s="137"/>
      <c r="C266" s="138"/>
      <c r="D266" s="138"/>
      <c r="E266" s="139" t="s">
        <v>3</v>
      </c>
      <c r="F266" s="231" t="s">
        <v>384</v>
      </c>
      <c r="G266" s="228"/>
      <c r="H266" s="228"/>
      <c r="I266" s="228"/>
      <c r="J266" s="138"/>
      <c r="K266" s="140" t="s">
        <v>3</v>
      </c>
      <c r="L266" s="138"/>
      <c r="M266" s="138"/>
      <c r="N266" s="138"/>
      <c r="O266" s="138"/>
      <c r="P266" s="138"/>
      <c r="Q266" s="138"/>
      <c r="R266" s="141"/>
      <c r="T266" s="142"/>
      <c r="U266" s="138"/>
      <c r="V266" s="138"/>
      <c r="W266" s="138"/>
      <c r="X266" s="138"/>
      <c r="Y266" s="138"/>
      <c r="Z266" s="138"/>
      <c r="AA266" s="143"/>
      <c r="AT266" s="144" t="s">
        <v>126</v>
      </c>
      <c r="AU266" s="144" t="s">
        <v>84</v>
      </c>
      <c r="AV266" s="10" t="s">
        <v>20</v>
      </c>
      <c r="AW266" s="10" t="s">
        <v>34</v>
      </c>
      <c r="AX266" s="10" t="s">
        <v>75</v>
      </c>
      <c r="AY266" s="144" t="s">
        <v>118</v>
      </c>
    </row>
    <row r="267" spans="2:65" s="10" customFormat="1" ht="22.5" customHeight="1" x14ac:dyDescent="0.3">
      <c r="B267" s="137"/>
      <c r="C267" s="138"/>
      <c r="D267" s="138"/>
      <c r="E267" s="139" t="s">
        <v>3</v>
      </c>
      <c r="F267" s="231" t="s">
        <v>384</v>
      </c>
      <c r="G267" s="228"/>
      <c r="H267" s="228"/>
      <c r="I267" s="228"/>
      <c r="J267" s="138"/>
      <c r="K267" s="140" t="s">
        <v>3</v>
      </c>
      <c r="L267" s="138"/>
      <c r="M267" s="138"/>
      <c r="N267" s="138"/>
      <c r="O267" s="138"/>
      <c r="P267" s="138"/>
      <c r="Q267" s="138"/>
      <c r="R267" s="141"/>
      <c r="T267" s="142"/>
      <c r="U267" s="138"/>
      <c r="V267" s="138"/>
      <c r="W267" s="138"/>
      <c r="X267" s="138"/>
      <c r="Y267" s="138"/>
      <c r="Z267" s="138"/>
      <c r="AA267" s="143"/>
      <c r="AT267" s="144" t="s">
        <v>126</v>
      </c>
      <c r="AU267" s="144" t="s">
        <v>84</v>
      </c>
      <c r="AV267" s="10" t="s">
        <v>20</v>
      </c>
      <c r="AW267" s="10" t="s">
        <v>34</v>
      </c>
      <c r="AX267" s="10" t="s">
        <v>75</v>
      </c>
      <c r="AY267" s="144" t="s">
        <v>118</v>
      </c>
    </row>
    <row r="268" spans="2:65" s="10" customFormat="1" ht="22.5" customHeight="1" x14ac:dyDescent="0.3">
      <c r="B268" s="137"/>
      <c r="C268" s="138"/>
      <c r="D268" s="138"/>
      <c r="E268" s="139" t="s">
        <v>3</v>
      </c>
      <c r="F268" s="231" t="s">
        <v>384</v>
      </c>
      <c r="G268" s="228"/>
      <c r="H268" s="228"/>
      <c r="I268" s="228"/>
      <c r="J268" s="138"/>
      <c r="K268" s="140" t="s">
        <v>3</v>
      </c>
      <c r="L268" s="138"/>
      <c r="M268" s="138"/>
      <c r="N268" s="138"/>
      <c r="O268" s="138"/>
      <c r="P268" s="138"/>
      <c r="Q268" s="138"/>
      <c r="R268" s="141"/>
      <c r="T268" s="142"/>
      <c r="U268" s="138"/>
      <c r="V268" s="138"/>
      <c r="W268" s="138"/>
      <c r="X268" s="138"/>
      <c r="Y268" s="138"/>
      <c r="Z268" s="138"/>
      <c r="AA268" s="143"/>
      <c r="AT268" s="144" t="s">
        <v>126</v>
      </c>
      <c r="AU268" s="144" t="s">
        <v>84</v>
      </c>
      <c r="AV268" s="10" t="s">
        <v>20</v>
      </c>
      <c r="AW268" s="10" t="s">
        <v>34</v>
      </c>
      <c r="AX268" s="10" t="s">
        <v>75</v>
      </c>
      <c r="AY268" s="144" t="s">
        <v>118</v>
      </c>
    </row>
    <row r="269" spans="2:65" s="10" customFormat="1" ht="22.5" customHeight="1" x14ac:dyDescent="0.3">
      <c r="B269" s="137"/>
      <c r="C269" s="138"/>
      <c r="D269" s="138"/>
      <c r="E269" s="139" t="s">
        <v>3</v>
      </c>
      <c r="F269" s="231" t="s">
        <v>384</v>
      </c>
      <c r="G269" s="228"/>
      <c r="H269" s="228"/>
      <c r="I269" s="228"/>
      <c r="J269" s="138"/>
      <c r="K269" s="140" t="s">
        <v>3</v>
      </c>
      <c r="L269" s="138"/>
      <c r="M269" s="138"/>
      <c r="N269" s="138"/>
      <c r="O269" s="138"/>
      <c r="P269" s="138"/>
      <c r="Q269" s="138"/>
      <c r="R269" s="141"/>
      <c r="T269" s="142"/>
      <c r="U269" s="138"/>
      <c r="V269" s="138"/>
      <c r="W269" s="138"/>
      <c r="X269" s="138"/>
      <c r="Y269" s="138"/>
      <c r="Z269" s="138"/>
      <c r="AA269" s="143"/>
      <c r="AT269" s="144" t="s">
        <v>126</v>
      </c>
      <c r="AU269" s="144" t="s">
        <v>84</v>
      </c>
      <c r="AV269" s="10" t="s">
        <v>20</v>
      </c>
      <c r="AW269" s="10" t="s">
        <v>34</v>
      </c>
      <c r="AX269" s="10" t="s">
        <v>75</v>
      </c>
      <c r="AY269" s="144" t="s">
        <v>118</v>
      </c>
    </row>
    <row r="270" spans="2:65" s="10" customFormat="1" ht="22.5" customHeight="1" x14ac:dyDescent="0.3">
      <c r="B270" s="137"/>
      <c r="C270" s="138"/>
      <c r="D270" s="138"/>
      <c r="E270" s="139" t="s">
        <v>3</v>
      </c>
      <c r="F270" s="231" t="s">
        <v>384</v>
      </c>
      <c r="G270" s="228"/>
      <c r="H270" s="228"/>
      <c r="I270" s="228"/>
      <c r="J270" s="138"/>
      <c r="K270" s="140" t="s">
        <v>3</v>
      </c>
      <c r="L270" s="138"/>
      <c r="M270" s="138"/>
      <c r="N270" s="138"/>
      <c r="O270" s="138"/>
      <c r="P270" s="138"/>
      <c r="Q270" s="138"/>
      <c r="R270" s="141"/>
      <c r="T270" s="142"/>
      <c r="U270" s="138"/>
      <c r="V270" s="138"/>
      <c r="W270" s="138"/>
      <c r="X270" s="138"/>
      <c r="Y270" s="138"/>
      <c r="Z270" s="138"/>
      <c r="AA270" s="143"/>
      <c r="AT270" s="144" t="s">
        <v>126</v>
      </c>
      <c r="AU270" s="144" t="s">
        <v>84</v>
      </c>
      <c r="AV270" s="10" t="s">
        <v>20</v>
      </c>
      <c r="AW270" s="10" t="s">
        <v>34</v>
      </c>
      <c r="AX270" s="10" t="s">
        <v>75</v>
      </c>
      <c r="AY270" s="144" t="s">
        <v>118</v>
      </c>
    </row>
    <row r="271" spans="2:65" s="10" customFormat="1" ht="22.5" customHeight="1" x14ac:dyDescent="0.3">
      <c r="B271" s="137"/>
      <c r="C271" s="138"/>
      <c r="D271" s="138"/>
      <c r="E271" s="139" t="s">
        <v>3</v>
      </c>
      <c r="F271" s="231" t="s">
        <v>384</v>
      </c>
      <c r="G271" s="228"/>
      <c r="H271" s="228"/>
      <c r="I271" s="228"/>
      <c r="J271" s="138"/>
      <c r="K271" s="140" t="s">
        <v>3</v>
      </c>
      <c r="L271" s="138"/>
      <c r="M271" s="138"/>
      <c r="N271" s="138"/>
      <c r="O271" s="138"/>
      <c r="P271" s="138"/>
      <c r="Q271" s="138"/>
      <c r="R271" s="141"/>
      <c r="T271" s="142"/>
      <c r="U271" s="138"/>
      <c r="V271" s="138"/>
      <c r="W271" s="138"/>
      <c r="X271" s="138"/>
      <c r="Y271" s="138"/>
      <c r="Z271" s="138"/>
      <c r="AA271" s="143"/>
      <c r="AT271" s="144" t="s">
        <v>126</v>
      </c>
      <c r="AU271" s="144" t="s">
        <v>84</v>
      </c>
      <c r="AV271" s="10" t="s">
        <v>20</v>
      </c>
      <c r="AW271" s="10" t="s">
        <v>34</v>
      </c>
      <c r="AX271" s="10" t="s">
        <v>75</v>
      </c>
      <c r="AY271" s="144" t="s">
        <v>118</v>
      </c>
    </row>
    <row r="272" spans="2:65" s="11" customFormat="1" ht="22.5" customHeight="1" x14ac:dyDescent="0.3">
      <c r="B272" s="145"/>
      <c r="C272" s="146"/>
      <c r="D272" s="146"/>
      <c r="E272" s="147" t="s">
        <v>3</v>
      </c>
      <c r="F272" s="229" t="s">
        <v>20</v>
      </c>
      <c r="G272" s="230"/>
      <c r="H272" s="230"/>
      <c r="I272" s="230"/>
      <c r="J272" s="146"/>
      <c r="K272" s="148">
        <v>1</v>
      </c>
      <c r="L272" s="146"/>
      <c r="M272" s="146"/>
      <c r="N272" s="146"/>
      <c r="O272" s="146"/>
      <c r="P272" s="146"/>
      <c r="Q272" s="146"/>
      <c r="R272" s="149"/>
      <c r="T272" s="150"/>
      <c r="U272" s="146"/>
      <c r="V272" s="146"/>
      <c r="W272" s="146"/>
      <c r="X272" s="146"/>
      <c r="Y272" s="146"/>
      <c r="Z272" s="146"/>
      <c r="AA272" s="151"/>
      <c r="AT272" s="152" t="s">
        <v>126</v>
      </c>
      <c r="AU272" s="152" t="s">
        <v>84</v>
      </c>
      <c r="AV272" s="11" t="s">
        <v>84</v>
      </c>
      <c r="AW272" s="11" t="s">
        <v>34</v>
      </c>
      <c r="AX272" s="11" t="s">
        <v>20</v>
      </c>
      <c r="AY272" s="152" t="s">
        <v>118</v>
      </c>
    </row>
    <row r="273" spans="2:65" s="1" customFormat="1" ht="22.5" customHeight="1" x14ac:dyDescent="0.3">
      <c r="B273" s="127"/>
      <c r="C273" s="128" t="s">
        <v>385</v>
      </c>
      <c r="D273" s="128" t="s">
        <v>119</v>
      </c>
      <c r="E273" s="129" t="s">
        <v>386</v>
      </c>
      <c r="F273" s="224" t="s">
        <v>387</v>
      </c>
      <c r="G273" s="225"/>
      <c r="H273" s="225"/>
      <c r="I273" s="225"/>
      <c r="J273" s="130" t="s">
        <v>382</v>
      </c>
      <c r="K273" s="131">
        <v>4</v>
      </c>
      <c r="L273" s="226"/>
      <c r="M273" s="225"/>
      <c r="N273" s="226">
        <f>ROUND(L273*K273,2)</f>
        <v>0</v>
      </c>
      <c r="O273" s="225"/>
      <c r="P273" s="225"/>
      <c r="Q273" s="225"/>
      <c r="R273" s="132"/>
      <c r="T273" s="133" t="s">
        <v>3</v>
      </c>
      <c r="U273" s="39" t="s">
        <v>41</v>
      </c>
      <c r="V273" s="134">
        <v>0</v>
      </c>
      <c r="W273" s="134">
        <f>V273*K273</f>
        <v>0</v>
      </c>
      <c r="X273" s="134">
        <v>0</v>
      </c>
      <c r="Y273" s="134">
        <f>X273*K273</f>
        <v>0</v>
      </c>
      <c r="Z273" s="134">
        <v>0</v>
      </c>
      <c r="AA273" s="135">
        <f>Z273*K273</f>
        <v>0</v>
      </c>
      <c r="AR273" s="16" t="s">
        <v>123</v>
      </c>
      <c r="AT273" s="16" t="s">
        <v>119</v>
      </c>
      <c r="AU273" s="16" t="s">
        <v>84</v>
      </c>
      <c r="AY273" s="16" t="s">
        <v>118</v>
      </c>
      <c r="BE273" s="136">
        <f>IF(U273="základní",N273,0)</f>
        <v>0</v>
      </c>
      <c r="BF273" s="136">
        <f>IF(U273="snížená",N273,0)</f>
        <v>0</v>
      </c>
      <c r="BG273" s="136">
        <f>IF(U273="zákl. přenesená",N273,0)</f>
        <v>0</v>
      </c>
      <c r="BH273" s="136">
        <f>IF(U273="sníž. přenesená",N273,0)</f>
        <v>0</v>
      </c>
      <c r="BI273" s="136">
        <f>IF(U273="nulová",N273,0)</f>
        <v>0</v>
      </c>
      <c r="BJ273" s="16" t="s">
        <v>20</v>
      </c>
      <c r="BK273" s="136">
        <f>ROUND(L273*K273,2)</f>
        <v>0</v>
      </c>
      <c r="BL273" s="16" t="s">
        <v>123</v>
      </c>
      <c r="BM273" s="16" t="s">
        <v>388</v>
      </c>
    </row>
    <row r="274" spans="2:65" s="10" customFormat="1" ht="44.25" customHeight="1" x14ac:dyDescent="0.3">
      <c r="B274" s="137"/>
      <c r="C274" s="138"/>
      <c r="D274" s="138"/>
      <c r="E274" s="139" t="s">
        <v>3</v>
      </c>
      <c r="F274" s="227" t="s">
        <v>389</v>
      </c>
      <c r="G274" s="228"/>
      <c r="H274" s="228"/>
      <c r="I274" s="228"/>
      <c r="J274" s="138"/>
      <c r="K274" s="140" t="s">
        <v>3</v>
      </c>
      <c r="L274" s="138"/>
      <c r="M274" s="138"/>
      <c r="N274" s="138"/>
      <c r="O274" s="138"/>
      <c r="P274" s="138"/>
      <c r="Q274" s="138"/>
      <c r="R274" s="141"/>
      <c r="T274" s="142"/>
      <c r="U274" s="138"/>
      <c r="V274" s="138"/>
      <c r="W274" s="138"/>
      <c r="X274" s="138"/>
      <c r="Y274" s="138"/>
      <c r="Z274" s="138"/>
      <c r="AA274" s="143"/>
      <c r="AT274" s="144" t="s">
        <v>126</v>
      </c>
      <c r="AU274" s="144" t="s">
        <v>84</v>
      </c>
      <c r="AV274" s="10" t="s">
        <v>20</v>
      </c>
      <c r="AW274" s="10" t="s">
        <v>34</v>
      </c>
      <c r="AX274" s="10" t="s">
        <v>75</v>
      </c>
      <c r="AY274" s="144" t="s">
        <v>118</v>
      </c>
    </row>
    <row r="275" spans="2:65" s="10" customFormat="1" ht="22.5" customHeight="1" x14ac:dyDescent="0.3">
      <c r="B275" s="137"/>
      <c r="C275" s="138"/>
      <c r="D275" s="138"/>
      <c r="E275" s="139" t="s">
        <v>3</v>
      </c>
      <c r="F275" s="231" t="s">
        <v>390</v>
      </c>
      <c r="G275" s="228"/>
      <c r="H275" s="228"/>
      <c r="I275" s="228"/>
      <c r="J275" s="138"/>
      <c r="K275" s="140" t="s">
        <v>3</v>
      </c>
      <c r="L275" s="138"/>
      <c r="M275" s="138"/>
      <c r="N275" s="138"/>
      <c r="O275" s="138"/>
      <c r="P275" s="138"/>
      <c r="Q275" s="138"/>
      <c r="R275" s="141"/>
      <c r="T275" s="142"/>
      <c r="U275" s="138"/>
      <c r="V275" s="138"/>
      <c r="W275" s="138"/>
      <c r="X275" s="138"/>
      <c r="Y275" s="138"/>
      <c r="Z275" s="138"/>
      <c r="AA275" s="143"/>
      <c r="AT275" s="144" t="s">
        <v>126</v>
      </c>
      <c r="AU275" s="144" t="s">
        <v>84</v>
      </c>
      <c r="AV275" s="10" t="s">
        <v>20</v>
      </c>
      <c r="AW275" s="10" t="s">
        <v>34</v>
      </c>
      <c r="AX275" s="10" t="s">
        <v>75</v>
      </c>
      <c r="AY275" s="144" t="s">
        <v>118</v>
      </c>
    </row>
    <row r="276" spans="2:65" s="10" customFormat="1" ht="31.5" customHeight="1" x14ac:dyDescent="0.3">
      <c r="B276" s="137"/>
      <c r="C276" s="138"/>
      <c r="D276" s="138"/>
      <c r="E276" s="139" t="s">
        <v>3</v>
      </c>
      <c r="F276" s="231" t="s">
        <v>391</v>
      </c>
      <c r="G276" s="228"/>
      <c r="H276" s="228"/>
      <c r="I276" s="228"/>
      <c r="J276" s="138"/>
      <c r="K276" s="140" t="s">
        <v>3</v>
      </c>
      <c r="L276" s="138"/>
      <c r="M276" s="138"/>
      <c r="N276" s="138"/>
      <c r="O276" s="138"/>
      <c r="P276" s="138"/>
      <c r="Q276" s="138"/>
      <c r="R276" s="141"/>
      <c r="T276" s="142"/>
      <c r="U276" s="138"/>
      <c r="V276" s="138"/>
      <c r="W276" s="138"/>
      <c r="X276" s="138"/>
      <c r="Y276" s="138"/>
      <c r="Z276" s="138"/>
      <c r="AA276" s="143"/>
      <c r="AT276" s="144" t="s">
        <v>126</v>
      </c>
      <c r="AU276" s="144" t="s">
        <v>84</v>
      </c>
      <c r="AV276" s="10" t="s">
        <v>20</v>
      </c>
      <c r="AW276" s="10" t="s">
        <v>34</v>
      </c>
      <c r="AX276" s="10" t="s">
        <v>75</v>
      </c>
      <c r="AY276" s="144" t="s">
        <v>118</v>
      </c>
    </row>
    <row r="277" spans="2:65" s="11" customFormat="1" ht="22.5" customHeight="1" x14ac:dyDescent="0.3">
      <c r="B277" s="145"/>
      <c r="C277" s="146"/>
      <c r="D277" s="146"/>
      <c r="E277" s="147" t="s">
        <v>3</v>
      </c>
      <c r="F277" s="229" t="s">
        <v>123</v>
      </c>
      <c r="G277" s="230"/>
      <c r="H277" s="230"/>
      <c r="I277" s="230"/>
      <c r="J277" s="146"/>
      <c r="K277" s="148">
        <v>4</v>
      </c>
      <c r="L277" s="146"/>
      <c r="M277" s="146"/>
      <c r="N277" s="146"/>
      <c r="O277" s="146"/>
      <c r="P277" s="146"/>
      <c r="Q277" s="146"/>
      <c r="R277" s="149"/>
      <c r="T277" s="150"/>
      <c r="U277" s="146"/>
      <c r="V277" s="146"/>
      <c r="W277" s="146"/>
      <c r="X277" s="146"/>
      <c r="Y277" s="146"/>
      <c r="Z277" s="146"/>
      <c r="AA277" s="151"/>
      <c r="AT277" s="152" t="s">
        <v>126</v>
      </c>
      <c r="AU277" s="152" t="s">
        <v>84</v>
      </c>
      <c r="AV277" s="11" t="s">
        <v>84</v>
      </c>
      <c r="AW277" s="11" t="s">
        <v>34</v>
      </c>
      <c r="AX277" s="11" t="s">
        <v>20</v>
      </c>
      <c r="AY277" s="152" t="s">
        <v>118</v>
      </c>
    </row>
    <row r="278" spans="2:65" s="1" customFormat="1" ht="22.5" customHeight="1" x14ac:dyDescent="0.3">
      <c r="B278" s="127"/>
      <c r="C278" s="128" t="s">
        <v>392</v>
      </c>
      <c r="D278" s="128" t="s">
        <v>119</v>
      </c>
      <c r="E278" s="129" t="s">
        <v>393</v>
      </c>
      <c r="F278" s="224" t="s">
        <v>394</v>
      </c>
      <c r="G278" s="225"/>
      <c r="H278" s="225"/>
      <c r="I278" s="225"/>
      <c r="J278" s="130" t="s">
        <v>301</v>
      </c>
      <c r="K278" s="131">
        <v>1</v>
      </c>
      <c r="L278" s="226"/>
      <c r="M278" s="225"/>
      <c r="N278" s="226">
        <f>ROUND(L278*K278,2)</f>
        <v>0</v>
      </c>
      <c r="O278" s="225"/>
      <c r="P278" s="225"/>
      <c r="Q278" s="225"/>
      <c r="R278" s="132"/>
      <c r="T278" s="133" t="s">
        <v>3</v>
      </c>
      <c r="U278" s="39" t="s">
        <v>41</v>
      </c>
      <c r="V278" s="134">
        <v>0</v>
      </c>
      <c r="W278" s="134">
        <f>V278*K278</f>
        <v>0</v>
      </c>
      <c r="X278" s="134">
        <v>0</v>
      </c>
      <c r="Y278" s="134">
        <f>X278*K278</f>
        <v>0</v>
      </c>
      <c r="Z278" s="134">
        <v>0</v>
      </c>
      <c r="AA278" s="135">
        <f>Z278*K278</f>
        <v>0</v>
      </c>
      <c r="AR278" s="16" t="s">
        <v>123</v>
      </c>
      <c r="AT278" s="16" t="s">
        <v>119</v>
      </c>
      <c r="AU278" s="16" t="s">
        <v>84</v>
      </c>
      <c r="AY278" s="16" t="s">
        <v>118</v>
      </c>
      <c r="BE278" s="136">
        <f>IF(U278="základní",N278,0)</f>
        <v>0</v>
      </c>
      <c r="BF278" s="136">
        <f>IF(U278="snížená",N278,0)</f>
        <v>0</v>
      </c>
      <c r="BG278" s="136">
        <f>IF(U278="zákl. přenesená",N278,0)</f>
        <v>0</v>
      </c>
      <c r="BH278" s="136">
        <f>IF(U278="sníž. přenesená",N278,0)</f>
        <v>0</v>
      </c>
      <c r="BI278" s="136">
        <f>IF(U278="nulová",N278,0)</f>
        <v>0</v>
      </c>
      <c r="BJ278" s="16" t="s">
        <v>20</v>
      </c>
      <c r="BK278" s="136">
        <f>ROUND(L278*K278,2)</f>
        <v>0</v>
      </c>
      <c r="BL278" s="16" t="s">
        <v>123</v>
      </c>
      <c r="BM278" s="16" t="s">
        <v>395</v>
      </c>
    </row>
    <row r="279" spans="2:65" s="9" customFormat="1" ht="29.85" customHeight="1" x14ac:dyDescent="0.35">
      <c r="B279" s="116"/>
      <c r="C279" s="117"/>
      <c r="D279" s="126" t="s">
        <v>101</v>
      </c>
      <c r="E279" s="126"/>
      <c r="F279" s="126"/>
      <c r="G279" s="126"/>
      <c r="H279" s="126"/>
      <c r="I279" s="126"/>
      <c r="J279" s="126"/>
      <c r="K279" s="126"/>
      <c r="L279" s="126"/>
      <c r="M279" s="126"/>
      <c r="N279" s="244">
        <f>BK279</f>
        <v>0</v>
      </c>
      <c r="O279" s="245"/>
      <c r="P279" s="245"/>
      <c r="Q279" s="245"/>
      <c r="R279" s="119"/>
      <c r="T279" s="120"/>
      <c r="U279" s="117"/>
      <c r="V279" s="117"/>
      <c r="W279" s="121">
        <f>SUM(W280:W285)</f>
        <v>14.775</v>
      </c>
      <c r="X279" s="117"/>
      <c r="Y279" s="121">
        <f>SUM(Y280:Y285)</f>
        <v>0.12075</v>
      </c>
      <c r="Z279" s="117"/>
      <c r="AA279" s="122">
        <f>SUM(AA280:AA285)</f>
        <v>0</v>
      </c>
      <c r="AR279" s="123" t="s">
        <v>20</v>
      </c>
      <c r="AT279" s="124" t="s">
        <v>74</v>
      </c>
      <c r="AU279" s="124" t="s">
        <v>20</v>
      </c>
      <c r="AY279" s="123" t="s">
        <v>118</v>
      </c>
      <c r="BK279" s="125">
        <f>SUM(BK280:BK285)</f>
        <v>0</v>
      </c>
    </row>
    <row r="280" spans="2:65" s="1" customFormat="1" ht="31.5" customHeight="1" x14ac:dyDescent="0.3">
      <c r="B280" s="127"/>
      <c r="C280" s="128" t="s">
        <v>396</v>
      </c>
      <c r="D280" s="128" t="s">
        <v>119</v>
      </c>
      <c r="E280" s="129" t="s">
        <v>397</v>
      </c>
      <c r="F280" s="224" t="s">
        <v>398</v>
      </c>
      <c r="G280" s="225"/>
      <c r="H280" s="225"/>
      <c r="I280" s="225"/>
      <c r="J280" s="130" t="s">
        <v>122</v>
      </c>
      <c r="K280" s="131">
        <v>175</v>
      </c>
      <c r="L280" s="226"/>
      <c r="M280" s="225"/>
      <c r="N280" s="226">
        <f>ROUND(L280*K280,2)</f>
        <v>0</v>
      </c>
      <c r="O280" s="225"/>
      <c r="P280" s="225"/>
      <c r="Q280" s="225"/>
      <c r="R280" s="132"/>
      <c r="T280" s="133" t="s">
        <v>3</v>
      </c>
      <c r="U280" s="39" t="s">
        <v>41</v>
      </c>
      <c r="V280" s="134">
        <v>0.08</v>
      </c>
      <c r="W280" s="134">
        <f>V280*K280</f>
        <v>14</v>
      </c>
      <c r="X280" s="134">
        <v>6.8999999999999997E-4</v>
      </c>
      <c r="Y280" s="134">
        <f>X280*K280</f>
        <v>0.12075</v>
      </c>
      <c r="Z280" s="134">
        <v>0</v>
      </c>
      <c r="AA280" s="135">
        <f>Z280*K280</f>
        <v>0</v>
      </c>
      <c r="AR280" s="16" t="s">
        <v>123</v>
      </c>
      <c r="AT280" s="16" t="s">
        <v>119</v>
      </c>
      <c r="AU280" s="16" t="s">
        <v>84</v>
      </c>
      <c r="AY280" s="16" t="s">
        <v>118</v>
      </c>
      <c r="BE280" s="136">
        <f>IF(U280="základní",N280,0)</f>
        <v>0</v>
      </c>
      <c r="BF280" s="136">
        <f>IF(U280="snížená",N280,0)</f>
        <v>0</v>
      </c>
      <c r="BG280" s="136">
        <f>IF(U280="zákl. přenesená",N280,0)</f>
        <v>0</v>
      </c>
      <c r="BH280" s="136">
        <f>IF(U280="sníž. přenesená",N280,0)</f>
        <v>0</v>
      </c>
      <c r="BI280" s="136">
        <f>IF(U280="nulová",N280,0)</f>
        <v>0</v>
      </c>
      <c r="BJ280" s="16" t="s">
        <v>20</v>
      </c>
      <c r="BK280" s="136">
        <f>ROUND(L280*K280,2)</f>
        <v>0</v>
      </c>
      <c r="BL280" s="16" t="s">
        <v>123</v>
      </c>
      <c r="BM280" s="16" t="s">
        <v>399</v>
      </c>
    </row>
    <row r="281" spans="2:65" s="11" customFormat="1" ht="22.5" customHeight="1" x14ac:dyDescent="0.3">
      <c r="B281" s="145"/>
      <c r="C281" s="146"/>
      <c r="D281" s="146"/>
      <c r="E281" s="147" t="s">
        <v>3</v>
      </c>
      <c r="F281" s="234" t="s">
        <v>400</v>
      </c>
      <c r="G281" s="230"/>
      <c r="H281" s="230"/>
      <c r="I281" s="230"/>
      <c r="J281" s="146"/>
      <c r="K281" s="148">
        <v>174.922</v>
      </c>
      <c r="L281" s="146"/>
      <c r="M281" s="146"/>
      <c r="N281" s="146"/>
      <c r="O281" s="146"/>
      <c r="P281" s="146"/>
      <c r="Q281" s="146"/>
      <c r="R281" s="149"/>
      <c r="T281" s="150"/>
      <c r="U281" s="146"/>
      <c r="V281" s="146"/>
      <c r="W281" s="146"/>
      <c r="X281" s="146"/>
      <c r="Y281" s="146"/>
      <c r="Z281" s="146"/>
      <c r="AA281" s="151"/>
      <c r="AT281" s="152" t="s">
        <v>126</v>
      </c>
      <c r="AU281" s="152" t="s">
        <v>84</v>
      </c>
      <c r="AV281" s="11" t="s">
        <v>84</v>
      </c>
      <c r="AW281" s="11" t="s">
        <v>34</v>
      </c>
      <c r="AX281" s="11" t="s">
        <v>75</v>
      </c>
      <c r="AY281" s="152" t="s">
        <v>118</v>
      </c>
    </row>
    <row r="282" spans="2:65" s="12" customFormat="1" ht="22.5" customHeight="1" x14ac:dyDescent="0.3">
      <c r="B282" s="153"/>
      <c r="C282" s="154"/>
      <c r="D282" s="154"/>
      <c r="E282" s="155" t="s">
        <v>3</v>
      </c>
      <c r="F282" s="232" t="s">
        <v>139</v>
      </c>
      <c r="G282" s="233"/>
      <c r="H282" s="233"/>
      <c r="I282" s="233"/>
      <c r="J282" s="154"/>
      <c r="K282" s="156">
        <v>174.922</v>
      </c>
      <c r="L282" s="154"/>
      <c r="M282" s="154"/>
      <c r="N282" s="154"/>
      <c r="O282" s="154"/>
      <c r="P282" s="154"/>
      <c r="Q282" s="154"/>
      <c r="R282" s="157"/>
      <c r="T282" s="158"/>
      <c r="U282" s="154"/>
      <c r="V282" s="154"/>
      <c r="W282" s="154"/>
      <c r="X282" s="154"/>
      <c r="Y282" s="154"/>
      <c r="Z282" s="154"/>
      <c r="AA282" s="159"/>
      <c r="AT282" s="160" t="s">
        <v>126</v>
      </c>
      <c r="AU282" s="160" t="s">
        <v>84</v>
      </c>
      <c r="AV282" s="12" t="s">
        <v>123</v>
      </c>
      <c r="AW282" s="12" t="s">
        <v>34</v>
      </c>
      <c r="AX282" s="12" t="s">
        <v>75</v>
      </c>
      <c r="AY282" s="160" t="s">
        <v>118</v>
      </c>
    </row>
    <row r="283" spans="2:65" s="11" customFormat="1" ht="22.5" customHeight="1" x14ac:dyDescent="0.3">
      <c r="B283" s="145"/>
      <c r="C283" s="146"/>
      <c r="D283" s="146"/>
      <c r="E283" s="147" t="s">
        <v>3</v>
      </c>
      <c r="F283" s="229" t="s">
        <v>401</v>
      </c>
      <c r="G283" s="230"/>
      <c r="H283" s="230"/>
      <c r="I283" s="230"/>
      <c r="J283" s="146"/>
      <c r="K283" s="148">
        <v>175</v>
      </c>
      <c r="L283" s="146"/>
      <c r="M283" s="146"/>
      <c r="N283" s="146"/>
      <c r="O283" s="146"/>
      <c r="P283" s="146"/>
      <c r="Q283" s="146"/>
      <c r="R283" s="149"/>
      <c r="T283" s="150"/>
      <c r="U283" s="146"/>
      <c r="V283" s="146"/>
      <c r="W283" s="146"/>
      <c r="X283" s="146"/>
      <c r="Y283" s="146"/>
      <c r="Z283" s="146"/>
      <c r="AA283" s="151"/>
      <c r="AT283" s="152" t="s">
        <v>126</v>
      </c>
      <c r="AU283" s="152" t="s">
        <v>84</v>
      </c>
      <c r="AV283" s="11" t="s">
        <v>84</v>
      </c>
      <c r="AW283" s="11" t="s">
        <v>34</v>
      </c>
      <c r="AX283" s="11" t="s">
        <v>20</v>
      </c>
      <c r="AY283" s="152" t="s">
        <v>118</v>
      </c>
    </row>
    <row r="284" spans="2:65" s="1" customFormat="1" ht="22.5" customHeight="1" x14ac:dyDescent="0.3">
      <c r="B284" s="127"/>
      <c r="C284" s="128" t="s">
        <v>402</v>
      </c>
      <c r="D284" s="128" t="s">
        <v>119</v>
      </c>
      <c r="E284" s="129" t="s">
        <v>403</v>
      </c>
      <c r="F284" s="224" t="s">
        <v>404</v>
      </c>
      <c r="G284" s="225"/>
      <c r="H284" s="225"/>
      <c r="I284" s="225"/>
      <c r="J284" s="130" t="s">
        <v>240</v>
      </c>
      <c r="K284" s="131">
        <v>5</v>
      </c>
      <c r="L284" s="226"/>
      <c r="M284" s="225"/>
      <c r="N284" s="226">
        <f>ROUND(L284*K284,2)</f>
        <v>0</v>
      </c>
      <c r="O284" s="225"/>
      <c r="P284" s="225"/>
      <c r="Q284" s="225"/>
      <c r="R284" s="132"/>
      <c r="T284" s="133" t="s">
        <v>3</v>
      </c>
      <c r="U284" s="39" t="s">
        <v>41</v>
      </c>
      <c r="V284" s="134">
        <v>0.155</v>
      </c>
      <c r="W284" s="134">
        <f>V284*K284</f>
        <v>0.77500000000000002</v>
      </c>
      <c r="X284" s="134">
        <v>0</v>
      </c>
      <c r="Y284" s="134">
        <f>X284*K284</f>
        <v>0</v>
      </c>
      <c r="Z284" s="134">
        <v>0</v>
      </c>
      <c r="AA284" s="135">
        <f>Z284*K284</f>
        <v>0</v>
      </c>
      <c r="AR284" s="16" t="s">
        <v>123</v>
      </c>
      <c r="AT284" s="16" t="s">
        <v>119</v>
      </c>
      <c r="AU284" s="16" t="s">
        <v>84</v>
      </c>
      <c r="AY284" s="16" t="s">
        <v>118</v>
      </c>
      <c r="BE284" s="136">
        <f>IF(U284="základní",N284,0)</f>
        <v>0</v>
      </c>
      <c r="BF284" s="136">
        <f>IF(U284="snížená",N284,0)</f>
        <v>0</v>
      </c>
      <c r="BG284" s="136">
        <f>IF(U284="zákl. přenesená",N284,0)</f>
        <v>0</v>
      </c>
      <c r="BH284" s="136">
        <f>IF(U284="sníž. přenesená",N284,0)</f>
        <v>0</v>
      </c>
      <c r="BI284" s="136">
        <f>IF(U284="nulová",N284,0)</f>
        <v>0</v>
      </c>
      <c r="BJ284" s="16" t="s">
        <v>20</v>
      </c>
      <c r="BK284" s="136">
        <f>ROUND(L284*K284,2)</f>
        <v>0</v>
      </c>
      <c r="BL284" s="16" t="s">
        <v>123</v>
      </c>
      <c r="BM284" s="16" t="s">
        <v>405</v>
      </c>
    </row>
    <row r="285" spans="2:65" s="11" customFormat="1" ht="22.5" customHeight="1" x14ac:dyDescent="0.3">
      <c r="B285" s="145"/>
      <c r="C285" s="146"/>
      <c r="D285" s="146"/>
      <c r="E285" s="147" t="s">
        <v>3</v>
      </c>
      <c r="F285" s="234" t="s">
        <v>406</v>
      </c>
      <c r="G285" s="230"/>
      <c r="H285" s="230"/>
      <c r="I285" s="230"/>
      <c r="J285" s="146"/>
      <c r="K285" s="148">
        <v>5</v>
      </c>
      <c r="L285" s="146"/>
      <c r="M285" s="146"/>
      <c r="N285" s="146"/>
      <c r="O285" s="146"/>
      <c r="P285" s="146"/>
      <c r="Q285" s="146"/>
      <c r="R285" s="149"/>
      <c r="T285" s="150"/>
      <c r="U285" s="146"/>
      <c r="V285" s="146"/>
      <c r="W285" s="146"/>
      <c r="X285" s="146"/>
      <c r="Y285" s="146"/>
      <c r="Z285" s="146"/>
      <c r="AA285" s="151"/>
      <c r="AT285" s="152" t="s">
        <v>126</v>
      </c>
      <c r="AU285" s="152" t="s">
        <v>84</v>
      </c>
      <c r="AV285" s="11" t="s">
        <v>84</v>
      </c>
      <c r="AW285" s="11" t="s">
        <v>34</v>
      </c>
      <c r="AX285" s="11" t="s">
        <v>20</v>
      </c>
      <c r="AY285" s="152" t="s">
        <v>118</v>
      </c>
    </row>
    <row r="286" spans="2:65" s="9" customFormat="1" ht="29.85" customHeight="1" x14ac:dyDescent="0.35">
      <c r="B286" s="116"/>
      <c r="C286" s="117"/>
      <c r="D286" s="126" t="s">
        <v>102</v>
      </c>
      <c r="E286" s="126"/>
      <c r="F286" s="126"/>
      <c r="G286" s="126"/>
      <c r="H286" s="126"/>
      <c r="I286" s="126"/>
      <c r="J286" s="126"/>
      <c r="K286" s="126"/>
      <c r="L286" s="126"/>
      <c r="M286" s="126"/>
      <c r="N286" s="242">
        <f>BK286</f>
        <v>0</v>
      </c>
      <c r="O286" s="243"/>
      <c r="P286" s="243"/>
      <c r="Q286" s="243"/>
      <c r="R286" s="119"/>
      <c r="T286" s="120"/>
      <c r="U286" s="117"/>
      <c r="V286" s="117"/>
      <c r="W286" s="121">
        <f>SUM(W287:W293)</f>
        <v>2.5239280000000002</v>
      </c>
      <c r="X286" s="117"/>
      <c r="Y286" s="121">
        <f>SUM(Y287:Y293)</f>
        <v>0</v>
      </c>
      <c r="Z286" s="117"/>
      <c r="AA286" s="122">
        <f>SUM(AA287:AA293)</f>
        <v>0</v>
      </c>
      <c r="AR286" s="123" t="s">
        <v>20</v>
      </c>
      <c r="AT286" s="124" t="s">
        <v>74</v>
      </c>
      <c r="AU286" s="124" t="s">
        <v>20</v>
      </c>
      <c r="AY286" s="123" t="s">
        <v>118</v>
      </c>
      <c r="BK286" s="125">
        <f>SUM(BK287:BK293)</f>
        <v>0</v>
      </c>
    </row>
    <row r="287" spans="2:65" s="1" customFormat="1" ht="22.5" customHeight="1" x14ac:dyDescent="0.3">
      <c r="B287" s="127"/>
      <c r="C287" s="128" t="s">
        <v>407</v>
      </c>
      <c r="D287" s="128" t="s">
        <v>119</v>
      </c>
      <c r="E287" s="129" t="s">
        <v>408</v>
      </c>
      <c r="F287" s="224" t="s">
        <v>409</v>
      </c>
      <c r="G287" s="225"/>
      <c r="H287" s="225"/>
      <c r="I287" s="225"/>
      <c r="J287" s="130" t="s">
        <v>204</v>
      </c>
      <c r="K287" s="131">
        <v>2.024</v>
      </c>
      <c r="L287" s="226"/>
      <c r="M287" s="225"/>
      <c r="N287" s="226">
        <f>ROUND(L287*K287,2)</f>
        <v>0</v>
      </c>
      <c r="O287" s="225"/>
      <c r="P287" s="225"/>
      <c r="Q287" s="225"/>
      <c r="R287" s="132"/>
      <c r="T287" s="133" t="s">
        <v>3</v>
      </c>
      <c r="U287" s="39" t="s">
        <v>41</v>
      </c>
      <c r="V287" s="134">
        <v>0.83499999999999996</v>
      </c>
      <c r="W287" s="134">
        <f>V287*K287</f>
        <v>1.69004</v>
      </c>
      <c r="X287" s="134">
        <v>0</v>
      </c>
      <c r="Y287" s="134">
        <f>X287*K287</f>
        <v>0</v>
      </c>
      <c r="Z287" s="134">
        <v>0</v>
      </c>
      <c r="AA287" s="135">
        <f>Z287*K287</f>
        <v>0</v>
      </c>
      <c r="AR287" s="16" t="s">
        <v>123</v>
      </c>
      <c r="AT287" s="16" t="s">
        <v>119</v>
      </c>
      <c r="AU287" s="16" t="s">
        <v>84</v>
      </c>
      <c r="AY287" s="16" t="s">
        <v>118</v>
      </c>
      <c r="BE287" s="136">
        <f>IF(U287="základní",N287,0)</f>
        <v>0</v>
      </c>
      <c r="BF287" s="136">
        <f>IF(U287="snížená",N287,0)</f>
        <v>0</v>
      </c>
      <c r="BG287" s="136">
        <f>IF(U287="zákl. přenesená",N287,0)</f>
        <v>0</v>
      </c>
      <c r="BH287" s="136">
        <f>IF(U287="sníž. přenesená",N287,0)</f>
        <v>0</v>
      </c>
      <c r="BI287" s="136">
        <f>IF(U287="nulová",N287,0)</f>
        <v>0</v>
      </c>
      <c r="BJ287" s="16" t="s">
        <v>20</v>
      </c>
      <c r="BK287" s="136">
        <f>ROUND(L287*K287,2)</f>
        <v>0</v>
      </c>
      <c r="BL287" s="16" t="s">
        <v>123</v>
      </c>
      <c r="BM287" s="16" t="s">
        <v>410</v>
      </c>
    </row>
    <row r="288" spans="2:65" s="1" customFormat="1" ht="31.5" customHeight="1" x14ac:dyDescent="0.3">
      <c r="B288" s="127"/>
      <c r="C288" s="128" t="s">
        <v>411</v>
      </c>
      <c r="D288" s="128" t="s">
        <v>119</v>
      </c>
      <c r="E288" s="129" t="s">
        <v>412</v>
      </c>
      <c r="F288" s="224" t="s">
        <v>413</v>
      </c>
      <c r="G288" s="225"/>
      <c r="H288" s="225"/>
      <c r="I288" s="225"/>
      <c r="J288" s="130" t="s">
        <v>204</v>
      </c>
      <c r="K288" s="131">
        <v>18.216000000000001</v>
      </c>
      <c r="L288" s="226"/>
      <c r="M288" s="225"/>
      <c r="N288" s="226">
        <f>ROUND(L288*K288,2)</f>
        <v>0</v>
      </c>
      <c r="O288" s="225"/>
      <c r="P288" s="225"/>
      <c r="Q288" s="225"/>
      <c r="R288" s="132"/>
      <c r="T288" s="133" t="s">
        <v>3</v>
      </c>
      <c r="U288" s="39" t="s">
        <v>41</v>
      </c>
      <c r="V288" s="134">
        <v>4.0000000000000001E-3</v>
      </c>
      <c r="W288" s="134">
        <f>V288*K288</f>
        <v>7.2864000000000012E-2</v>
      </c>
      <c r="X288" s="134">
        <v>0</v>
      </c>
      <c r="Y288" s="134">
        <f>X288*K288</f>
        <v>0</v>
      </c>
      <c r="Z288" s="134">
        <v>0</v>
      </c>
      <c r="AA288" s="135">
        <f>Z288*K288</f>
        <v>0</v>
      </c>
      <c r="AR288" s="16" t="s">
        <v>123</v>
      </c>
      <c r="AT288" s="16" t="s">
        <v>119</v>
      </c>
      <c r="AU288" s="16" t="s">
        <v>84</v>
      </c>
      <c r="AY288" s="16" t="s">
        <v>118</v>
      </c>
      <c r="BE288" s="136">
        <f>IF(U288="základní",N288,0)</f>
        <v>0</v>
      </c>
      <c r="BF288" s="136">
        <f>IF(U288="snížená",N288,0)</f>
        <v>0</v>
      </c>
      <c r="BG288" s="136">
        <f>IF(U288="zákl. přenesená",N288,0)</f>
        <v>0</v>
      </c>
      <c r="BH288" s="136">
        <f>IF(U288="sníž. přenesená",N288,0)</f>
        <v>0</v>
      </c>
      <c r="BI288" s="136">
        <f>IF(U288="nulová",N288,0)</f>
        <v>0</v>
      </c>
      <c r="BJ288" s="16" t="s">
        <v>20</v>
      </c>
      <c r="BK288" s="136">
        <f>ROUND(L288*K288,2)</f>
        <v>0</v>
      </c>
      <c r="BL288" s="16" t="s">
        <v>123</v>
      </c>
      <c r="BM288" s="16" t="s">
        <v>414</v>
      </c>
    </row>
    <row r="289" spans="2:65" s="1" customFormat="1" ht="31.5" customHeight="1" x14ac:dyDescent="0.3">
      <c r="B289" s="127"/>
      <c r="C289" s="128" t="s">
        <v>415</v>
      </c>
      <c r="D289" s="128" t="s">
        <v>119</v>
      </c>
      <c r="E289" s="129" t="s">
        <v>416</v>
      </c>
      <c r="F289" s="224" t="s">
        <v>417</v>
      </c>
      <c r="G289" s="225"/>
      <c r="H289" s="225"/>
      <c r="I289" s="225"/>
      <c r="J289" s="130" t="s">
        <v>204</v>
      </c>
      <c r="K289" s="131">
        <v>2.024</v>
      </c>
      <c r="L289" s="226"/>
      <c r="M289" s="225"/>
      <c r="N289" s="226">
        <f>ROUND(L289*K289,2)</f>
        <v>0</v>
      </c>
      <c r="O289" s="225"/>
      <c r="P289" s="225"/>
      <c r="Q289" s="225"/>
      <c r="R289" s="132"/>
      <c r="T289" s="133" t="s">
        <v>3</v>
      </c>
      <c r="U289" s="39" t="s">
        <v>41</v>
      </c>
      <c r="V289" s="134">
        <v>0.376</v>
      </c>
      <c r="W289" s="134">
        <f>V289*K289</f>
        <v>0.76102400000000003</v>
      </c>
      <c r="X289" s="134">
        <v>0</v>
      </c>
      <c r="Y289" s="134">
        <f>X289*K289</f>
        <v>0</v>
      </c>
      <c r="Z289" s="134">
        <v>0</v>
      </c>
      <c r="AA289" s="135">
        <f>Z289*K289</f>
        <v>0</v>
      </c>
      <c r="AR289" s="16" t="s">
        <v>123</v>
      </c>
      <c r="AT289" s="16" t="s">
        <v>119</v>
      </c>
      <c r="AU289" s="16" t="s">
        <v>84</v>
      </c>
      <c r="AY289" s="16" t="s">
        <v>118</v>
      </c>
      <c r="BE289" s="136">
        <f>IF(U289="základní",N289,0)</f>
        <v>0</v>
      </c>
      <c r="BF289" s="136">
        <f>IF(U289="snížená",N289,0)</f>
        <v>0</v>
      </c>
      <c r="BG289" s="136">
        <f>IF(U289="zákl. přenesená",N289,0)</f>
        <v>0</v>
      </c>
      <c r="BH289" s="136">
        <f>IF(U289="sníž. přenesená",N289,0)</f>
        <v>0</v>
      </c>
      <c r="BI289" s="136">
        <f>IF(U289="nulová",N289,0)</f>
        <v>0</v>
      </c>
      <c r="BJ289" s="16" t="s">
        <v>20</v>
      </c>
      <c r="BK289" s="136">
        <f>ROUND(L289*K289,2)</f>
        <v>0</v>
      </c>
      <c r="BL289" s="16" t="s">
        <v>123</v>
      </c>
      <c r="BM289" s="16" t="s">
        <v>418</v>
      </c>
    </row>
    <row r="290" spans="2:65" s="1" customFormat="1" ht="31.5" customHeight="1" x14ac:dyDescent="0.3">
      <c r="B290" s="127"/>
      <c r="C290" s="128" t="s">
        <v>419</v>
      </c>
      <c r="D290" s="128" t="s">
        <v>119</v>
      </c>
      <c r="E290" s="129" t="s">
        <v>420</v>
      </c>
      <c r="F290" s="224" t="s">
        <v>421</v>
      </c>
      <c r="G290" s="225"/>
      <c r="H290" s="225"/>
      <c r="I290" s="225"/>
      <c r="J290" s="130" t="s">
        <v>204</v>
      </c>
      <c r="K290" s="131">
        <v>1.024</v>
      </c>
      <c r="L290" s="226"/>
      <c r="M290" s="225"/>
      <c r="N290" s="226">
        <f>ROUND(L290*K290,2)</f>
        <v>0</v>
      </c>
      <c r="O290" s="225"/>
      <c r="P290" s="225"/>
      <c r="Q290" s="225"/>
      <c r="R290" s="132"/>
      <c r="T290" s="133" t="s">
        <v>3</v>
      </c>
      <c r="U290" s="39" t="s">
        <v>41</v>
      </c>
      <c r="V290" s="134">
        <v>0</v>
      </c>
      <c r="W290" s="134">
        <f>V290*K290</f>
        <v>0</v>
      </c>
      <c r="X290" s="134">
        <v>0</v>
      </c>
      <c r="Y290" s="134">
        <f>X290*K290</f>
        <v>0</v>
      </c>
      <c r="Z290" s="134">
        <v>0</v>
      </c>
      <c r="AA290" s="135">
        <f>Z290*K290</f>
        <v>0</v>
      </c>
      <c r="AR290" s="16" t="s">
        <v>123</v>
      </c>
      <c r="AT290" s="16" t="s">
        <v>119</v>
      </c>
      <c r="AU290" s="16" t="s">
        <v>84</v>
      </c>
      <c r="AY290" s="16" t="s">
        <v>118</v>
      </c>
      <c r="BE290" s="136">
        <f>IF(U290="základní",N290,0)</f>
        <v>0</v>
      </c>
      <c r="BF290" s="136">
        <f>IF(U290="snížená",N290,0)</f>
        <v>0</v>
      </c>
      <c r="BG290" s="136">
        <f>IF(U290="zákl. přenesená",N290,0)</f>
        <v>0</v>
      </c>
      <c r="BH290" s="136">
        <f>IF(U290="sníž. přenesená",N290,0)</f>
        <v>0</v>
      </c>
      <c r="BI290" s="136">
        <f>IF(U290="nulová",N290,0)</f>
        <v>0</v>
      </c>
      <c r="BJ290" s="16" t="s">
        <v>20</v>
      </c>
      <c r="BK290" s="136">
        <f>ROUND(L290*K290,2)</f>
        <v>0</v>
      </c>
      <c r="BL290" s="16" t="s">
        <v>123</v>
      </c>
      <c r="BM290" s="16" t="s">
        <v>422</v>
      </c>
    </row>
    <row r="291" spans="2:65" s="11" customFormat="1" ht="22.5" customHeight="1" x14ac:dyDescent="0.3">
      <c r="B291" s="145"/>
      <c r="C291" s="146"/>
      <c r="D291" s="146"/>
      <c r="E291" s="147" t="s">
        <v>3</v>
      </c>
      <c r="F291" s="234" t="s">
        <v>423</v>
      </c>
      <c r="G291" s="230"/>
      <c r="H291" s="230"/>
      <c r="I291" s="230"/>
      <c r="J291" s="146"/>
      <c r="K291" s="148">
        <v>1.024</v>
      </c>
      <c r="L291" s="146"/>
      <c r="M291" s="146"/>
      <c r="N291" s="146"/>
      <c r="O291" s="146"/>
      <c r="P291" s="146"/>
      <c r="Q291" s="146"/>
      <c r="R291" s="149"/>
      <c r="T291" s="150"/>
      <c r="U291" s="146"/>
      <c r="V291" s="146"/>
      <c r="W291" s="146"/>
      <c r="X291" s="146"/>
      <c r="Y291" s="146"/>
      <c r="Z291" s="146"/>
      <c r="AA291" s="151"/>
      <c r="AT291" s="152" t="s">
        <v>126</v>
      </c>
      <c r="AU291" s="152" t="s">
        <v>84</v>
      </c>
      <c r="AV291" s="11" t="s">
        <v>84</v>
      </c>
      <c r="AW291" s="11" t="s">
        <v>34</v>
      </c>
      <c r="AX291" s="11" t="s">
        <v>20</v>
      </c>
      <c r="AY291" s="152" t="s">
        <v>118</v>
      </c>
    </row>
    <row r="292" spans="2:65" s="1" customFormat="1" ht="31.5" customHeight="1" x14ac:dyDescent="0.3">
      <c r="B292" s="127"/>
      <c r="C292" s="128" t="s">
        <v>424</v>
      </c>
      <c r="D292" s="128" t="s">
        <v>119</v>
      </c>
      <c r="E292" s="129" t="s">
        <v>425</v>
      </c>
      <c r="F292" s="224" t="s">
        <v>426</v>
      </c>
      <c r="G292" s="225"/>
      <c r="H292" s="225"/>
      <c r="I292" s="225"/>
      <c r="J292" s="130" t="s">
        <v>204</v>
      </c>
      <c r="K292" s="131">
        <v>1</v>
      </c>
      <c r="L292" s="226"/>
      <c r="M292" s="225"/>
      <c r="N292" s="226">
        <f>ROUND(L292*K292,2)</f>
        <v>0</v>
      </c>
      <c r="O292" s="225"/>
      <c r="P292" s="225"/>
      <c r="Q292" s="225"/>
      <c r="R292" s="132"/>
      <c r="T292" s="133" t="s">
        <v>3</v>
      </c>
      <c r="U292" s="39" t="s">
        <v>41</v>
      </c>
      <c r="V292" s="134">
        <v>0</v>
      </c>
      <c r="W292" s="134">
        <f>V292*K292</f>
        <v>0</v>
      </c>
      <c r="X292" s="134">
        <v>0</v>
      </c>
      <c r="Y292" s="134">
        <f>X292*K292</f>
        <v>0</v>
      </c>
      <c r="Z292" s="134">
        <v>0</v>
      </c>
      <c r="AA292" s="135">
        <f>Z292*K292</f>
        <v>0</v>
      </c>
      <c r="AR292" s="16" t="s">
        <v>123</v>
      </c>
      <c r="AT292" s="16" t="s">
        <v>119</v>
      </c>
      <c r="AU292" s="16" t="s">
        <v>84</v>
      </c>
      <c r="AY292" s="16" t="s">
        <v>118</v>
      </c>
      <c r="BE292" s="136">
        <f>IF(U292="základní",N292,0)</f>
        <v>0</v>
      </c>
      <c r="BF292" s="136">
        <f>IF(U292="snížená",N292,0)</f>
        <v>0</v>
      </c>
      <c r="BG292" s="136">
        <f>IF(U292="zákl. přenesená",N292,0)</f>
        <v>0</v>
      </c>
      <c r="BH292" s="136">
        <f>IF(U292="sníž. přenesená",N292,0)</f>
        <v>0</v>
      </c>
      <c r="BI292" s="136">
        <f>IF(U292="nulová",N292,0)</f>
        <v>0</v>
      </c>
      <c r="BJ292" s="16" t="s">
        <v>20</v>
      </c>
      <c r="BK292" s="136">
        <f>ROUND(L292*K292,2)</f>
        <v>0</v>
      </c>
      <c r="BL292" s="16" t="s">
        <v>123</v>
      </c>
      <c r="BM292" s="16" t="s">
        <v>427</v>
      </c>
    </row>
    <row r="293" spans="2:65" s="11" customFormat="1" ht="22.5" customHeight="1" x14ac:dyDescent="0.3">
      <c r="B293" s="145"/>
      <c r="C293" s="146"/>
      <c r="D293" s="146"/>
      <c r="E293" s="147" t="s">
        <v>3</v>
      </c>
      <c r="F293" s="234" t="s">
        <v>20</v>
      </c>
      <c r="G293" s="230"/>
      <c r="H293" s="230"/>
      <c r="I293" s="230"/>
      <c r="J293" s="146"/>
      <c r="K293" s="148">
        <v>1</v>
      </c>
      <c r="L293" s="146"/>
      <c r="M293" s="146"/>
      <c r="N293" s="146"/>
      <c r="O293" s="146"/>
      <c r="P293" s="146"/>
      <c r="Q293" s="146"/>
      <c r="R293" s="149"/>
      <c r="T293" s="150"/>
      <c r="U293" s="146"/>
      <c r="V293" s="146"/>
      <c r="W293" s="146"/>
      <c r="X293" s="146"/>
      <c r="Y293" s="146"/>
      <c r="Z293" s="146"/>
      <c r="AA293" s="151"/>
      <c r="AT293" s="152" t="s">
        <v>126</v>
      </c>
      <c r="AU293" s="152" t="s">
        <v>84</v>
      </c>
      <c r="AV293" s="11" t="s">
        <v>84</v>
      </c>
      <c r="AW293" s="11" t="s">
        <v>34</v>
      </c>
      <c r="AX293" s="11" t="s">
        <v>20</v>
      </c>
      <c r="AY293" s="152" t="s">
        <v>118</v>
      </c>
    </row>
    <row r="294" spans="2:65" s="9" customFormat="1" ht="29.85" customHeight="1" x14ac:dyDescent="0.35">
      <c r="B294" s="116"/>
      <c r="C294" s="117"/>
      <c r="D294" s="126" t="s">
        <v>103</v>
      </c>
      <c r="E294" s="126"/>
      <c r="F294" s="126"/>
      <c r="G294" s="126"/>
      <c r="H294" s="126"/>
      <c r="I294" s="126"/>
      <c r="J294" s="126"/>
      <c r="K294" s="126"/>
      <c r="L294" s="126"/>
      <c r="M294" s="126"/>
      <c r="N294" s="242">
        <f>BK294</f>
        <v>0</v>
      </c>
      <c r="O294" s="243"/>
      <c r="P294" s="243"/>
      <c r="Q294" s="243"/>
      <c r="R294" s="119"/>
      <c r="T294" s="120"/>
      <c r="U294" s="117"/>
      <c r="V294" s="117"/>
      <c r="W294" s="121">
        <f>W295</f>
        <v>212.70116000000002</v>
      </c>
      <c r="X294" s="117"/>
      <c r="Y294" s="121">
        <f>Y295</f>
        <v>0</v>
      </c>
      <c r="Z294" s="117"/>
      <c r="AA294" s="122">
        <f>AA295</f>
        <v>0</v>
      </c>
      <c r="AR294" s="123" t="s">
        <v>20</v>
      </c>
      <c r="AT294" s="124" t="s">
        <v>74</v>
      </c>
      <c r="AU294" s="124" t="s">
        <v>20</v>
      </c>
      <c r="AY294" s="123" t="s">
        <v>118</v>
      </c>
      <c r="BK294" s="125">
        <f>BK295</f>
        <v>0</v>
      </c>
    </row>
    <row r="295" spans="2:65" s="1" customFormat="1" ht="31.5" customHeight="1" x14ac:dyDescent="0.3">
      <c r="B295" s="127"/>
      <c r="C295" s="128" t="s">
        <v>428</v>
      </c>
      <c r="D295" s="128" t="s">
        <v>119</v>
      </c>
      <c r="E295" s="129" t="s">
        <v>429</v>
      </c>
      <c r="F295" s="224" t="s">
        <v>430</v>
      </c>
      <c r="G295" s="225"/>
      <c r="H295" s="225"/>
      <c r="I295" s="225"/>
      <c r="J295" s="130" t="s">
        <v>204</v>
      </c>
      <c r="K295" s="131">
        <v>143.71700000000001</v>
      </c>
      <c r="L295" s="226"/>
      <c r="M295" s="225"/>
      <c r="N295" s="226">
        <f>ROUND(L295*K295,2)</f>
        <v>0</v>
      </c>
      <c r="O295" s="225"/>
      <c r="P295" s="225"/>
      <c r="Q295" s="225"/>
      <c r="R295" s="132"/>
      <c r="T295" s="133" t="s">
        <v>3</v>
      </c>
      <c r="U295" s="165" t="s">
        <v>41</v>
      </c>
      <c r="V295" s="166">
        <v>1.48</v>
      </c>
      <c r="W295" s="166">
        <f>V295*K295</f>
        <v>212.70116000000002</v>
      </c>
      <c r="X295" s="166">
        <v>0</v>
      </c>
      <c r="Y295" s="166">
        <f>X295*K295</f>
        <v>0</v>
      </c>
      <c r="Z295" s="166">
        <v>0</v>
      </c>
      <c r="AA295" s="167">
        <f>Z295*K295</f>
        <v>0</v>
      </c>
      <c r="AR295" s="16" t="s">
        <v>123</v>
      </c>
      <c r="AT295" s="16" t="s">
        <v>119</v>
      </c>
      <c r="AU295" s="16" t="s">
        <v>84</v>
      </c>
      <c r="AY295" s="16" t="s">
        <v>118</v>
      </c>
      <c r="BE295" s="136">
        <f>IF(U295="základní",N295,0)</f>
        <v>0</v>
      </c>
      <c r="BF295" s="136">
        <f>IF(U295="snížená",N295,0)</f>
        <v>0</v>
      </c>
      <c r="BG295" s="136">
        <f>IF(U295="zákl. přenesená",N295,0)</f>
        <v>0</v>
      </c>
      <c r="BH295" s="136">
        <f>IF(U295="sníž. přenesená",N295,0)</f>
        <v>0</v>
      </c>
      <c r="BI295" s="136">
        <f>IF(U295="nulová",N295,0)</f>
        <v>0</v>
      </c>
      <c r="BJ295" s="16" t="s">
        <v>20</v>
      </c>
      <c r="BK295" s="136">
        <f>ROUND(L295*K295,2)</f>
        <v>0</v>
      </c>
      <c r="BL295" s="16" t="s">
        <v>123</v>
      </c>
      <c r="BM295" s="16" t="s">
        <v>431</v>
      </c>
    </row>
    <row r="296" spans="2:65" s="1" customFormat="1" ht="6.9" customHeight="1" x14ac:dyDescent="0.3">
      <c r="B296" s="54"/>
      <c r="C296" s="55"/>
      <c r="D296" s="55"/>
      <c r="E296" s="55"/>
      <c r="F296" s="55"/>
      <c r="G296" s="55"/>
      <c r="H296" s="55"/>
      <c r="I296" s="55"/>
      <c r="J296" s="55"/>
      <c r="K296" s="55"/>
      <c r="L296" s="55"/>
      <c r="M296" s="55"/>
      <c r="N296" s="55"/>
      <c r="O296" s="55"/>
      <c r="P296" s="55"/>
      <c r="Q296" s="55"/>
      <c r="R296" s="56"/>
    </row>
  </sheetData>
  <mergeCells count="356">
    <mergeCell ref="H1:K1"/>
    <mergeCell ref="S2:AC2"/>
    <mergeCell ref="F291:I291"/>
    <mergeCell ref="F292:I292"/>
    <mergeCell ref="L292:M292"/>
    <mergeCell ref="N292:Q292"/>
    <mergeCell ref="F293:I293"/>
    <mergeCell ref="F295:I295"/>
    <mergeCell ref="L295:M295"/>
    <mergeCell ref="N295:Q295"/>
    <mergeCell ref="N116:Q116"/>
    <mergeCell ref="N117:Q117"/>
    <mergeCell ref="N118:Q118"/>
    <mergeCell ref="N191:Q191"/>
    <mergeCell ref="N198:Q198"/>
    <mergeCell ref="N201:Q201"/>
    <mergeCell ref="N217:Q217"/>
    <mergeCell ref="N224:Q224"/>
    <mergeCell ref="N279:Q279"/>
    <mergeCell ref="N286:Q286"/>
    <mergeCell ref="N294:Q294"/>
    <mergeCell ref="F288:I288"/>
    <mergeCell ref="L288:M288"/>
    <mergeCell ref="N288:Q288"/>
    <mergeCell ref="F289:I289"/>
    <mergeCell ref="L289:M289"/>
    <mergeCell ref="N289:Q289"/>
    <mergeCell ref="F290:I290"/>
    <mergeCell ref="L290:M290"/>
    <mergeCell ref="N290:Q290"/>
    <mergeCell ref="F281:I281"/>
    <mergeCell ref="F282:I282"/>
    <mergeCell ref="F283:I283"/>
    <mergeCell ref="F284:I284"/>
    <mergeCell ref="L284:M284"/>
    <mergeCell ref="N284:Q284"/>
    <mergeCell ref="F285:I285"/>
    <mergeCell ref="F287:I287"/>
    <mergeCell ref="L287:M287"/>
    <mergeCell ref="N287:Q287"/>
    <mergeCell ref="F275:I275"/>
    <mergeCell ref="F276:I276"/>
    <mergeCell ref="F277:I277"/>
    <mergeCell ref="F278:I278"/>
    <mergeCell ref="L278:M278"/>
    <mergeCell ref="N278:Q278"/>
    <mergeCell ref="F280:I280"/>
    <mergeCell ref="L280:M280"/>
    <mergeCell ref="N280:Q280"/>
    <mergeCell ref="F268:I268"/>
    <mergeCell ref="F269:I269"/>
    <mergeCell ref="F270:I270"/>
    <mergeCell ref="F271:I271"/>
    <mergeCell ref="F272:I272"/>
    <mergeCell ref="F273:I273"/>
    <mergeCell ref="L273:M273"/>
    <mergeCell ref="N273:Q273"/>
    <mergeCell ref="F274:I274"/>
    <mergeCell ref="F261:I261"/>
    <mergeCell ref="L261:M261"/>
    <mergeCell ref="N261:Q261"/>
    <mergeCell ref="F262:I262"/>
    <mergeCell ref="F263:I263"/>
    <mergeCell ref="F264:I264"/>
    <mergeCell ref="F265:I265"/>
    <mergeCell ref="F266:I266"/>
    <mergeCell ref="F267:I267"/>
    <mergeCell ref="F256:I256"/>
    <mergeCell ref="F257:I257"/>
    <mergeCell ref="L257:M257"/>
    <mergeCell ref="N257:Q257"/>
    <mergeCell ref="F258:I258"/>
    <mergeCell ref="L258:M258"/>
    <mergeCell ref="N258:Q258"/>
    <mergeCell ref="F259:I259"/>
    <mergeCell ref="F260:I260"/>
    <mergeCell ref="F249:I249"/>
    <mergeCell ref="L249:M249"/>
    <mergeCell ref="N249:Q249"/>
    <mergeCell ref="F250:I250"/>
    <mergeCell ref="F251:I251"/>
    <mergeCell ref="F252:I252"/>
    <mergeCell ref="F253:I253"/>
    <mergeCell ref="F254:I254"/>
    <mergeCell ref="F255:I255"/>
    <mergeCell ref="F246:I246"/>
    <mergeCell ref="L246:M246"/>
    <mergeCell ref="N246:Q246"/>
    <mergeCell ref="F247:I247"/>
    <mergeCell ref="L247:M247"/>
    <mergeCell ref="N247:Q247"/>
    <mergeCell ref="F248:I248"/>
    <mergeCell ref="L248:M248"/>
    <mergeCell ref="N248:Q248"/>
    <mergeCell ref="F243:I243"/>
    <mergeCell ref="L243:M243"/>
    <mergeCell ref="N243:Q243"/>
    <mergeCell ref="F244:I244"/>
    <mergeCell ref="L244:M244"/>
    <mergeCell ref="N244:Q244"/>
    <mergeCell ref="F245:I245"/>
    <mergeCell ref="L245:M245"/>
    <mergeCell ref="N245:Q245"/>
    <mergeCell ref="F240:I240"/>
    <mergeCell ref="L240:M240"/>
    <mergeCell ref="N240:Q240"/>
    <mergeCell ref="F241:I241"/>
    <mergeCell ref="L241:M241"/>
    <mergeCell ref="N241:Q241"/>
    <mergeCell ref="F242:I242"/>
    <mergeCell ref="L242:M242"/>
    <mergeCell ref="N242:Q242"/>
    <mergeCell ref="F236:I236"/>
    <mergeCell ref="F237:I237"/>
    <mergeCell ref="L237:M237"/>
    <mergeCell ref="N237:Q237"/>
    <mergeCell ref="F238:I238"/>
    <mergeCell ref="L238:M238"/>
    <mergeCell ref="N238:Q238"/>
    <mergeCell ref="F239:I239"/>
    <mergeCell ref="L239:M239"/>
    <mergeCell ref="N239:Q239"/>
    <mergeCell ref="F233:I233"/>
    <mergeCell ref="L233:M233"/>
    <mergeCell ref="N233:Q233"/>
    <mergeCell ref="F234:I234"/>
    <mergeCell ref="L234:M234"/>
    <mergeCell ref="N234:Q234"/>
    <mergeCell ref="F235:I235"/>
    <mergeCell ref="L235:M235"/>
    <mergeCell ref="N235:Q235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2:I232"/>
    <mergeCell ref="F222:I222"/>
    <mergeCell ref="L222:M222"/>
    <mergeCell ref="N222:Q222"/>
    <mergeCell ref="F223:I223"/>
    <mergeCell ref="L223:M223"/>
    <mergeCell ref="N223:Q223"/>
    <mergeCell ref="F225:I225"/>
    <mergeCell ref="L225:M225"/>
    <mergeCell ref="N225:Q225"/>
    <mergeCell ref="F219:I219"/>
    <mergeCell ref="L219:M219"/>
    <mergeCell ref="N219:Q219"/>
    <mergeCell ref="F220:I220"/>
    <mergeCell ref="L220:M220"/>
    <mergeCell ref="N220:Q220"/>
    <mergeCell ref="F221:I221"/>
    <mergeCell ref="L221:M221"/>
    <mergeCell ref="N221:Q221"/>
    <mergeCell ref="N211:Q211"/>
    <mergeCell ref="F212:I212"/>
    <mergeCell ref="F213:I213"/>
    <mergeCell ref="F214:I214"/>
    <mergeCell ref="F215:I215"/>
    <mergeCell ref="L215:M215"/>
    <mergeCell ref="N215:Q215"/>
    <mergeCell ref="F216:I216"/>
    <mergeCell ref="F218:I218"/>
    <mergeCell ref="L218:M218"/>
    <mergeCell ref="N218:Q218"/>
    <mergeCell ref="F204:I204"/>
    <mergeCell ref="F205:I205"/>
    <mergeCell ref="F206:I206"/>
    <mergeCell ref="F207:I207"/>
    <mergeCell ref="F208:I208"/>
    <mergeCell ref="F209:I209"/>
    <mergeCell ref="F210:I210"/>
    <mergeCell ref="F211:I211"/>
    <mergeCell ref="L211:M211"/>
    <mergeCell ref="F197:I197"/>
    <mergeCell ref="F199:I199"/>
    <mergeCell ref="L199:M199"/>
    <mergeCell ref="N199:Q199"/>
    <mergeCell ref="F200:I200"/>
    <mergeCell ref="F202:I202"/>
    <mergeCell ref="L202:M202"/>
    <mergeCell ref="N202:Q202"/>
    <mergeCell ref="F203:I203"/>
    <mergeCell ref="F189:I189"/>
    <mergeCell ref="F190:I190"/>
    <mergeCell ref="F192:I192"/>
    <mergeCell ref="L192:M192"/>
    <mergeCell ref="N192:Q192"/>
    <mergeCell ref="F193:I193"/>
    <mergeCell ref="F194:I194"/>
    <mergeCell ref="F195:I195"/>
    <mergeCell ref="F196:I196"/>
    <mergeCell ref="F182:I182"/>
    <mergeCell ref="F183:I183"/>
    <mergeCell ref="F184:I184"/>
    <mergeCell ref="L184:M184"/>
    <mergeCell ref="N184:Q184"/>
    <mergeCell ref="F185:I185"/>
    <mergeCell ref="F186:I186"/>
    <mergeCell ref="F187:I187"/>
    <mergeCell ref="F188:I188"/>
    <mergeCell ref="F175:I175"/>
    <mergeCell ref="F176:I176"/>
    <mergeCell ref="F177:I177"/>
    <mergeCell ref="F178:I178"/>
    <mergeCell ref="F179:I179"/>
    <mergeCell ref="L179:M179"/>
    <mergeCell ref="N179:Q179"/>
    <mergeCell ref="F180:I180"/>
    <mergeCell ref="F181:I181"/>
    <mergeCell ref="F168:I168"/>
    <mergeCell ref="F169:I169"/>
    <mergeCell ref="F170:I170"/>
    <mergeCell ref="F171:I171"/>
    <mergeCell ref="F172:I172"/>
    <mergeCell ref="L172:M172"/>
    <mergeCell ref="N172:Q172"/>
    <mergeCell ref="F173:I173"/>
    <mergeCell ref="F174:I174"/>
    <mergeCell ref="F163:I163"/>
    <mergeCell ref="L163:M163"/>
    <mergeCell ref="N163:Q163"/>
    <mergeCell ref="F164:I164"/>
    <mergeCell ref="F165:I165"/>
    <mergeCell ref="F166:I166"/>
    <mergeCell ref="F167:I167"/>
    <mergeCell ref="L167:M167"/>
    <mergeCell ref="N167:Q167"/>
    <mergeCell ref="F158:I158"/>
    <mergeCell ref="F159:I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49:I149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N138:Q138"/>
    <mergeCell ref="F139:I139"/>
    <mergeCell ref="F140:I140"/>
    <mergeCell ref="F141:I141"/>
    <mergeCell ref="F142:I142"/>
    <mergeCell ref="L142:M142"/>
    <mergeCell ref="N142:Q142"/>
    <mergeCell ref="F143:I143"/>
    <mergeCell ref="L143:M143"/>
    <mergeCell ref="N143:Q143"/>
    <mergeCell ref="F131:I131"/>
    <mergeCell ref="F132:I132"/>
    <mergeCell ref="F133:I133"/>
    <mergeCell ref="F134:I134"/>
    <mergeCell ref="F135:I135"/>
    <mergeCell ref="F136:I136"/>
    <mergeCell ref="F137:I137"/>
    <mergeCell ref="F138:I138"/>
    <mergeCell ref="L138:M138"/>
    <mergeCell ref="F124:I124"/>
    <mergeCell ref="F125:I125"/>
    <mergeCell ref="F126:I126"/>
    <mergeCell ref="F127:I127"/>
    <mergeCell ref="F128:I128"/>
    <mergeCell ref="F129:I129"/>
    <mergeCell ref="F130:I130"/>
    <mergeCell ref="L130:M130"/>
    <mergeCell ref="N130:Q130"/>
    <mergeCell ref="F119:I119"/>
    <mergeCell ref="L119:M119"/>
    <mergeCell ref="N119:Q119"/>
    <mergeCell ref="F120:I120"/>
    <mergeCell ref="F121:I121"/>
    <mergeCell ref="F122:I122"/>
    <mergeCell ref="L122:M122"/>
    <mergeCell ref="N122:Q122"/>
    <mergeCell ref="F123:I123"/>
    <mergeCell ref="L123:M123"/>
    <mergeCell ref="N123:Q123"/>
    <mergeCell ref="N97:Q97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C2:Q2"/>
    <mergeCell ref="C4:Q4"/>
    <mergeCell ref="F6:P6"/>
    <mergeCell ref="F7:P7"/>
    <mergeCell ref="O9:P9"/>
    <mergeCell ref="O11:P11"/>
    <mergeCell ref="O12:P12"/>
    <mergeCell ref="O14:P14"/>
    <mergeCell ref="O15:P15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8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5 - IO 02.3 - Kanalizace ...</vt:lpstr>
      <vt:lpstr>'5 - IO 02.3 - Kanalizace ...'!Názvy_tisku</vt:lpstr>
      <vt:lpstr>'Rekapitulace stavby'!Názvy_tisku</vt:lpstr>
      <vt:lpstr>'5 - IO 02.3 - Kanalizace 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2018-02-23T07:36:23Z</dcterms:created>
  <dcterms:modified xsi:type="dcterms:W3CDTF">2018-03-22T10:04:56Z</dcterms:modified>
</cp:coreProperties>
</file>