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6 - IO 02.4 - Kanalizace ..." sheetId="2" r:id="rId2"/>
  </sheets>
  <definedNames>
    <definedName name="_xlnm.Print_Titles" localSheetId="1">'6 - IO 02.4 - Kanalizace ...'!$115:$115</definedName>
    <definedName name="_xlnm.Print_Titles" localSheetId="0">'Rekapitulace stavby'!$84:$84</definedName>
    <definedName name="_xlnm.Print_Area" localSheetId="1">'6 - IO 02.4 - Kanalizace ...'!$C$4:$Q$69,'6 - IO 02.4 - Kanalizace ...'!$C$75:$Q$99,'6 - IO 02.4 - Kanalizace ...'!$C$105:$Q$196</definedName>
    <definedName name="_xlnm.Print_Area" localSheetId="0">'Rekapitulace stavby'!$C$4:$AP$69,'Rekapitulace stavby'!$C$75:$AP$89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196" i="2"/>
  <c r="BH196" i="2"/>
  <c r="BG196" i="2"/>
  <c r="BF196" i="2"/>
  <c r="AA196" i="2"/>
  <c r="AA195" i="2" s="1"/>
  <c r="Y196" i="2"/>
  <c r="Y195" i="2" s="1"/>
  <c r="W196" i="2"/>
  <c r="W195" i="2" s="1"/>
  <c r="BK196" i="2"/>
  <c r="BK195" i="2" s="1"/>
  <c r="N195" i="2" s="1"/>
  <c r="N97" i="2" s="1"/>
  <c r="N196" i="2"/>
  <c r="BE196" i="2" s="1"/>
  <c r="BI193" i="2"/>
  <c r="BH193" i="2"/>
  <c r="BG193" i="2"/>
  <c r="BF193" i="2"/>
  <c r="AA193" i="2"/>
  <c r="Y193" i="2"/>
  <c r="W193" i="2"/>
  <c r="BK193" i="2"/>
  <c r="N193" i="2"/>
  <c r="BE193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AA190" i="2"/>
  <c r="Y190" i="2"/>
  <c r="W190" i="2"/>
  <c r="BK190" i="2"/>
  <c r="N190" i="2"/>
  <c r="BE190" i="2" s="1"/>
  <c r="BI189" i="2"/>
  <c r="BH189" i="2"/>
  <c r="BG189" i="2"/>
  <c r="BF189" i="2"/>
  <c r="AA189" i="2"/>
  <c r="Y189" i="2"/>
  <c r="W189" i="2"/>
  <c r="BK189" i="2"/>
  <c r="N189" i="2"/>
  <c r="BE189" i="2" s="1"/>
  <c r="BI188" i="2"/>
  <c r="BH188" i="2"/>
  <c r="BG188" i="2"/>
  <c r="BF188" i="2"/>
  <c r="AA188" i="2"/>
  <c r="Y188" i="2"/>
  <c r="W188" i="2"/>
  <c r="BK188" i="2"/>
  <c r="N188" i="2"/>
  <c r="BE188" i="2" s="1"/>
  <c r="BI185" i="2"/>
  <c r="BH185" i="2"/>
  <c r="BG185" i="2"/>
  <c r="BF185" i="2"/>
  <c r="AA185" i="2"/>
  <c r="AA184" i="2" s="1"/>
  <c r="Y185" i="2"/>
  <c r="Y184" i="2" s="1"/>
  <c r="W185" i="2"/>
  <c r="W184" i="2" s="1"/>
  <c r="BK185" i="2"/>
  <c r="BK184" i="2" s="1"/>
  <c r="N184" i="2" s="1"/>
  <c r="N95" i="2" s="1"/>
  <c r="N185" i="2"/>
  <c r="BE185" i="2" s="1"/>
  <c r="BI183" i="2"/>
  <c r="BH183" i="2"/>
  <c r="BG183" i="2"/>
  <c r="BF183" i="2"/>
  <c r="AA183" i="2"/>
  <c r="Y183" i="2"/>
  <c r="W183" i="2"/>
  <c r="BK183" i="2"/>
  <c r="N183" i="2"/>
  <c r="BE183" i="2" s="1"/>
  <c r="BI181" i="2"/>
  <c r="BH181" i="2"/>
  <c r="BG181" i="2"/>
  <c r="BF181" i="2"/>
  <c r="AA181" i="2"/>
  <c r="Y181" i="2"/>
  <c r="W181" i="2"/>
  <c r="BK181" i="2"/>
  <c r="N181" i="2"/>
  <c r="BE181" i="2" s="1"/>
  <c r="BI178" i="2"/>
  <c r="BH178" i="2"/>
  <c r="BG178" i="2"/>
  <c r="BF178" i="2"/>
  <c r="AA178" i="2"/>
  <c r="Y178" i="2"/>
  <c r="W178" i="2"/>
  <c r="BK178" i="2"/>
  <c r="N178" i="2"/>
  <c r="BE178" i="2" s="1"/>
  <c r="BI176" i="2"/>
  <c r="BH176" i="2"/>
  <c r="BG176" i="2"/>
  <c r="BF176" i="2"/>
  <c r="AA176" i="2"/>
  <c r="Y176" i="2"/>
  <c r="W176" i="2"/>
  <c r="BK176" i="2"/>
  <c r="N176" i="2"/>
  <c r="BE176" i="2" s="1"/>
  <c r="BI174" i="2"/>
  <c r="BH174" i="2"/>
  <c r="BG174" i="2"/>
  <c r="BF174" i="2"/>
  <c r="AA174" i="2"/>
  <c r="Y174" i="2"/>
  <c r="W174" i="2"/>
  <c r="BK174" i="2"/>
  <c r="N174" i="2"/>
  <c r="BE174" i="2" s="1"/>
  <c r="BI172" i="2"/>
  <c r="BH172" i="2"/>
  <c r="BG172" i="2"/>
  <c r="BF172" i="2"/>
  <c r="AA172" i="2"/>
  <c r="Y172" i="2"/>
  <c r="W172" i="2"/>
  <c r="BK172" i="2"/>
  <c r="N172" i="2"/>
  <c r="BE172" i="2" s="1"/>
  <c r="BI170" i="2"/>
  <c r="BH170" i="2"/>
  <c r="BG170" i="2"/>
  <c r="BF170" i="2"/>
  <c r="BE170" i="2"/>
  <c r="AA170" i="2"/>
  <c r="Y170" i="2"/>
  <c r="W170" i="2"/>
  <c r="BK170" i="2"/>
  <c r="N170" i="2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2" i="2"/>
  <c r="BH152" i="2"/>
  <c r="BG152" i="2"/>
  <c r="BF152" i="2"/>
  <c r="AA152" i="2"/>
  <c r="Y152" i="2"/>
  <c r="Y151" i="2" s="1"/>
  <c r="W152" i="2"/>
  <c r="BK152" i="2"/>
  <c r="N152" i="2"/>
  <c r="BE152" i="2" s="1"/>
  <c r="BI149" i="2"/>
  <c r="BH149" i="2"/>
  <c r="BG149" i="2"/>
  <c r="BF149" i="2"/>
  <c r="AA149" i="2"/>
  <c r="AA148" i="2" s="1"/>
  <c r="Y149" i="2"/>
  <c r="Y148" i="2" s="1"/>
  <c r="W149" i="2"/>
  <c r="W148" i="2" s="1"/>
  <c r="BK149" i="2"/>
  <c r="BK148" i="2" s="1"/>
  <c r="N148" i="2" s="1"/>
  <c r="N91" i="2" s="1"/>
  <c r="N149" i="2"/>
  <c r="BE149" i="2" s="1"/>
  <c r="BI146" i="2"/>
  <c r="BH146" i="2"/>
  <c r="BG146" i="2"/>
  <c r="BF146" i="2"/>
  <c r="AA146" i="2"/>
  <c r="AA145" i="2" s="1"/>
  <c r="Y146" i="2"/>
  <c r="Y145" i="2" s="1"/>
  <c r="W146" i="2"/>
  <c r="W145" i="2" s="1"/>
  <c r="BK146" i="2"/>
  <c r="BK145" i="2" s="1"/>
  <c r="N145" i="2" s="1"/>
  <c r="N90" i="2" s="1"/>
  <c r="N146" i="2"/>
  <c r="BE146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 s="1"/>
  <c r="BI139" i="2"/>
  <c r="BH139" i="2"/>
  <c r="BG139" i="2"/>
  <c r="BF139" i="2"/>
  <c r="AA139" i="2"/>
  <c r="Y139" i="2"/>
  <c r="W139" i="2"/>
  <c r="BK139" i="2"/>
  <c r="N139" i="2"/>
  <c r="BE139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W132" i="2"/>
  <c r="BK132" i="2"/>
  <c r="N132" i="2"/>
  <c r="BE132" i="2" s="1"/>
  <c r="BI131" i="2"/>
  <c r="BH131" i="2"/>
  <c r="BG131" i="2"/>
  <c r="BF131" i="2"/>
  <c r="AA131" i="2"/>
  <c r="Y131" i="2"/>
  <c r="W131" i="2"/>
  <c r="BK131" i="2"/>
  <c r="N131" i="2"/>
  <c r="BE131" i="2" s="1"/>
  <c r="BI130" i="2"/>
  <c r="BH130" i="2"/>
  <c r="BG130" i="2"/>
  <c r="BF130" i="2"/>
  <c r="AA130" i="2"/>
  <c r="Y130" i="2"/>
  <c r="W130" i="2"/>
  <c r="BK130" i="2"/>
  <c r="N130" i="2"/>
  <c r="BE130" i="2" s="1"/>
  <c r="BI129" i="2"/>
  <c r="BH129" i="2"/>
  <c r="BG129" i="2"/>
  <c r="BF129" i="2"/>
  <c r="AA129" i="2"/>
  <c r="Y129" i="2"/>
  <c r="W129" i="2"/>
  <c r="BK129" i="2"/>
  <c r="N129" i="2"/>
  <c r="BE129" i="2" s="1"/>
  <c r="BI125" i="2"/>
  <c r="BH125" i="2"/>
  <c r="BG125" i="2"/>
  <c r="BF125" i="2"/>
  <c r="AA125" i="2"/>
  <c r="Y125" i="2"/>
  <c r="W125" i="2"/>
  <c r="BK125" i="2"/>
  <c r="N125" i="2"/>
  <c r="BE125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M113" i="2"/>
  <c r="M112" i="2"/>
  <c r="F110" i="2"/>
  <c r="F108" i="2"/>
  <c r="AS87" i="1"/>
  <c r="AS86" i="1" s="1"/>
  <c r="M83" i="2"/>
  <c r="M82" i="2"/>
  <c r="F80" i="2"/>
  <c r="F78" i="2"/>
  <c r="O15" i="2"/>
  <c r="E15" i="2"/>
  <c r="F113" i="2" s="1"/>
  <c r="O14" i="2"/>
  <c r="O12" i="2"/>
  <c r="E12" i="2"/>
  <c r="F82" i="2" s="1"/>
  <c r="O11" i="2"/>
  <c r="O9" i="2"/>
  <c r="M80" i="2" s="1"/>
  <c r="F6" i="2"/>
  <c r="F77" i="2" s="1"/>
  <c r="AM82" i="1"/>
  <c r="L82" i="1"/>
  <c r="AM81" i="1"/>
  <c r="L81" i="1"/>
  <c r="AM79" i="1"/>
  <c r="L79" i="1"/>
  <c r="L77" i="1"/>
  <c r="L76" i="1"/>
  <c r="H34" i="2" l="1"/>
  <c r="BC87" i="1" s="1"/>
  <c r="BC86" i="1" s="1"/>
  <c r="AY86" i="1" s="1"/>
  <c r="AA160" i="2"/>
  <c r="W167" i="2"/>
  <c r="Y187" i="2"/>
  <c r="AA118" i="2"/>
  <c r="W151" i="2"/>
  <c r="Y167" i="2"/>
  <c r="BK118" i="2"/>
  <c r="N118" i="2" s="1"/>
  <c r="N89" i="2" s="1"/>
  <c r="H35" i="2"/>
  <c r="BD87" i="1" s="1"/>
  <c r="BD86" i="1" s="1"/>
  <c r="W34" i="1" s="1"/>
  <c r="BK160" i="2"/>
  <c r="N160" i="2" s="1"/>
  <c r="N93" i="2" s="1"/>
  <c r="AA187" i="2"/>
  <c r="W118" i="2"/>
  <c r="W117" i="2" s="1"/>
  <c r="W116" i="2" s="1"/>
  <c r="AU87" i="1" s="1"/>
  <c r="AU86" i="1" s="1"/>
  <c r="BA87" i="1"/>
  <c r="BA86" i="1" s="1"/>
  <c r="AA151" i="2"/>
  <c r="W160" i="2"/>
  <c r="AA167" i="2"/>
  <c r="BK187" i="2"/>
  <c r="N187" i="2" s="1"/>
  <c r="N96" i="2" s="1"/>
  <c r="Y118" i="2"/>
  <c r="H33" i="2"/>
  <c r="BB87" i="1" s="1"/>
  <c r="BB86" i="1" s="1"/>
  <c r="AX86" i="1" s="1"/>
  <c r="BK151" i="2"/>
  <c r="N151" i="2" s="1"/>
  <c r="N92" i="2" s="1"/>
  <c r="Y160" i="2"/>
  <c r="Y117" i="2" s="1"/>
  <c r="Y116" i="2" s="1"/>
  <c r="BK167" i="2"/>
  <c r="N167" i="2" s="1"/>
  <c r="N94" i="2" s="1"/>
  <c r="W187" i="2"/>
  <c r="W33" i="1"/>
  <c r="F83" i="2"/>
  <c r="M110" i="2"/>
  <c r="AW87" i="1"/>
  <c r="F107" i="2"/>
  <c r="F112" i="2"/>
  <c r="AW86" i="1" l="1"/>
  <c r="BK117" i="2"/>
  <c r="N117" i="2" s="1"/>
  <c r="N88" i="2" s="1"/>
  <c r="AA117" i="2"/>
  <c r="AA116" i="2" s="1"/>
  <c r="W32" i="1"/>
  <c r="BK116" i="2" l="1"/>
  <c r="N116" i="2" s="1"/>
  <c r="N87" i="2" s="1"/>
  <c r="L99" i="2" s="1"/>
  <c r="M27" i="2"/>
  <c r="M29" i="2" s="1"/>
  <c r="H31" i="2" s="1"/>
  <c r="M31" i="2" l="1"/>
  <c r="AV87" i="1" s="1"/>
  <c r="AT87" i="1" s="1"/>
  <c r="AZ87" i="1"/>
  <c r="AZ86" i="1" s="1"/>
  <c r="AV86" i="1" s="1"/>
  <c r="AT86" i="1" s="1"/>
  <c r="AG87" i="1"/>
  <c r="L37" i="2"/>
  <c r="AN87" i="1" l="1"/>
  <c r="AG86" i="1"/>
  <c r="AG89" i="1" s="1"/>
  <c r="AK26" i="1" l="1"/>
  <c r="AN86" i="1"/>
  <c r="AN89" i="1" s="1"/>
  <c r="AK28" i="1" l="1"/>
  <c r="W30" i="1" s="1"/>
  <c r="AK30" i="1" s="1"/>
  <c r="AK36" i="1" l="1"/>
</calcChain>
</file>

<file path=xl/sharedStrings.xml><?xml version="1.0" encoding="utf-8"?>
<sst xmlns="http://schemas.openxmlformats.org/spreadsheetml/2006/main" count="1119" uniqueCount="311">
  <si>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</si>
  <si>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</si>
  <si>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</si>
  <si>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</si>
  <si>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</si>
  <si>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</si>
  <si>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</si>
  <si>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</si>
  <si>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</si>
  <si>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</si>
  <si>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</si>
  <si>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</si>
  <si>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</si>
  <si>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</si>
  <si>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</si>
  <si>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</si>
  <si>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</si>
  <si>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</si>
  <si>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</si>
  <si>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</si>
  <si>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</si>
  <si>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</si>
  <si>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</si>
  <si>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</si>
  <si>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</si>
  <si>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</si>
  <si>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</si>
  <si>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</si>
  <si>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</si>
  <si>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</si>
  <si>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</si>
  <si>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</si>
  <si>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</si>
  <si>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</si>
  <si>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</si>
  <si>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</si>
  <si>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</si>
  <si>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</si>
  <si>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</si>
  <si>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</si>
  <si>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</si>
  <si>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</si>
  <si>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</si>
  <si>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</si>
  <si>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</si>
  <si>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</si>
  <si>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</si>
  <si>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</si>
  <si>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</si>
  <si>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</si>
  <si>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</si>
  <si>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</si>
  <si>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</si>
  <si>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</si>
  <si>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</si>
  <si>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</si>
  <si>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</si>
  <si>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</si>
  <si>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</si>
  <si>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</si>
  <si>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</si>
  <si>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</si>
  <si>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</si>
  <si>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</si>
  <si>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</si>
  <si>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</si>
  <si>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</si>
  <si>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</si>
  <si>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</si>
  <si>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</si>
  <si>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</si>
  <si>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</si>
  <si>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</si>
  <si>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</si>
  <si>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</si>
  <si>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</si>
  <si>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</si>
  <si>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</si>
  <si>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</si>
  <si>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</si>
  <si>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6</t>
  </si>
  <si>
    <t>IO 02.4 - Kanalizace jednotná</t>
  </si>
  <si>
    <t>{e715870b-aaa7-4802-9229-45318f18de08}</t>
  </si>
  <si>
    <t>Zpět na list:</t>
  </si>
  <si>
    <t>2</t>
  </si>
  <si>
    <t>KRYCÍ LIST ROZPOČTU</t>
  </si>
  <si>
    <t>Objekt:</t>
  </si>
  <si>
    <t>6 - IO 02.4 - Kanalizace jednotná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</si>
  <si>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</si>
  <si>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</si>
  <si>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</si>
  <si>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</si>
  <si>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</si>
  <si>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</si>
  <si>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</si>
  <si>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</si>
  <si>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</si>
  <si>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</si>
  <si>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</si>
  <si>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</si>
  <si>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</si>
  <si>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</si>
  <si>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</si>
  <si>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</si>
  <si>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</si>
  <si>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</si>
  <si>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</si>
  <si>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</si>
  <si>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</si>
  <si>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</si>
  <si>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</si>
  <si>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</si>
  <si>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</si>
  <si>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</si>
  <si>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</si>
  <si>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</si>
  <si>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</si>
  <si>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</si>
  <si>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</si>
  <si>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46</t>
  </si>
  <si>
    <t>K</t>
  </si>
  <si>
    <t>113107153</t>
  </si>
  <si>
    <t>Odstranění podkladu pl přes 50 do 200 m2 z kameniva těženého tl 300 mm</t>
  </si>
  <si>
    <t>m2</t>
  </si>
  <si>
    <t>4</t>
  </si>
  <si>
    <t>1776949503</t>
  </si>
  <si>
    <t>47</t>
  </si>
  <si>
    <t>113154225</t>
  </si>
  <si>
    <t>Frézování živičného krytu tl 200 mm pruh š 1 m pl do 1000 m2 bez překážek v trase</t>
  </si>
  <si>
    <t>1825510758</t>
  </si>
  <si>
    <t>132201201</t>
  </si>
  <si>
    <t>Hloubení rýh š do 2000 mm v hornině tř. 3 objemu do 100 m3</t>
  </si>
  <si>
    <t>m3</t>
  </si>
  <si>
    <t>1181031099</t>
  </si>
  <si>
    <t>8*1*1,88+2,1*1,1*1,9</t>
  </si>
  <si>
    <t>VV</t>
  </si>
  <si>
    <t>Součet</t>
  </si>
  <si>
    <t>20</t>
  </si>
  <si>
    <t>151101101</t>
  </si>
  <si>
    <t>Zřízení příložného pažení a rozepření stěn rýh hl do 2 m</t>
  </si>
  <si>
    <t>1061875344</t>
  </si>
  <si>
    <t>8*1,88*2</t>
  </si>
  <si>
    <t>30,1</t>
  </si>
  <si>
    <t>3</t>
  </si>
  <si>
    <t>151101111</t>
  </si>
  <si>
    <t>Odstranění příložného pažení a rozepření stěn rýh hl do 2 m</t>
  </si>
  <si>
    <t>-741344102</t>
  </si>
  <si>
    <t>161101101</t>
  </si>
  <si>
    <t>Svislé přemístění výkopku z horniny tř. 1 až 4 hl výkopu do 2,5 m</t>
  </si>
  <si>
    <t>-821225253</t>
  </si>
  <si>
    <t>5</t>
  </si>
  <si>
    <t>162701105</t>
  </si>
  <si>
    <t>Vodorovné přemístění do 10000 m výkopku/sypaniny z horniny tř. 1 až 4</t>
  </si>
  <si>
    <t>-677403107</t>
  </si>
  <si>
    <t>167101102</t>
  </si>
  <si>
    <t xml:space="preserve">Nakládání výkopku z hornin tř. 1 až 4 </t>
  </si>
  <si>
    <t>-677807440</t>
  </si>
  <si>
    <t>7</t>
  </si>
  <si>
    <t>171201201</t>
  </si>
  <si>
    <t>Uložení sypaniny na skládky</t>
  </si>
  <si>
    <t>231351385</t>
  </si>
  <si>
    <t>8</t>
  </si>
  <si>
    <t>17120120199</t>
  </si>
  <si>
    <t xml:space="preserve">Likvidace odpadu v souladu se zákonem o odpadech </t>
  </si>
  <si>
    <t>1458559417</t>
  </si>
  <si>
    <t>9</t>
  </si>
  <si>
    <t>174101101</t>
  </si>
  <si>
    <t>Zásyp jam, šachet rýh nebo kolem objektů sypaninou se zhutněním</t>
  </si>
  <si>
    <t>450264463</t>
  </si>
  <si>
    <t>20-(8*1*0,75)-0,5*0,5*3,14*1,9</t>
  </si>
  <si>
    <t>12,51</t>
  </si>
  <si>
    <t>M</t>
  </si>
  <si>
    <t>583336510.111</t>
  </si>
  <si>
    <t>Dobře hutnitelný materiál</t>
  </si>
  <si>
    <t>t</t>
  </si>
  <si>
    <t>-870305165</t>
  </si>
  <si>
    <t>12,51*2</t>
  </si>
  <si>
    <t>11</t>
  </si>
  <si>
    <t>175111101</t>
  </si>
  <si>
    <t>Obsypání potrubí ručně sypaninou bez prohození, uloženou do 3 m</t>
  </si>
  <si>
    <t>-1161976544</t>
  </si>
  <si>
    <t>8*1*0,6</t>
  </si>
  <si>
    <t>12</t>
  </si>
  <si>
    <t>583373020</t>
  </si>
  <si>
    <t>štěrkopísek  frakce 0-16</t>
  </si>
  <si>
    <t>-942627694</t>
  </si>
  <si>
    <t>4,8*1,75</t>
  </si>
  <si>
    <t>13</t>
  </si>
  <si>
    <t>215901101</t>
  </si>
  <si>
    <t>Zhutnění podloží z hornin soudržných do 92% PS nebo nesoudržných sypkých I(d) do 0,8</t>
  </si>
  <si>
    <t>693061292</t>
  </si>
  <si>
    <t>8*1+2,1*1,1</t>
  </si>
  <si>
    <t>14</t>
  </si>
  <si>
    <t>359901211</t>
  </si>
  <si>
    <t>Monitoring kanalizace jakékoli výšky na nové kanalizaci</t>
  </si>
  <si>
    <t>m</t>
  </si>
  <si>
    <t>-1808251226</t>
  </si>
  <si>
    <t>451573111</t>
  </si>
  <si>
    <t>Lože pod potrubí otevřený výkop ze štěrkopísku</t>
  </si>
  <si>
    <t>-1537667523</t>
  </si>
  <si>
    <t>1,2*1,1*0,15</t>
  </si>
  <si>
    <t>0,2</t>
  </si>
  <si>
    <t>16</t>
  </si>
  <si>
    <t>452312131</t>
  </si>
  <si>
    <t>Sedlové lože z betonu prostého tř. C 12/15 otevřený výkop</t>
  </si>
  <si>
    <t>-1152989076</t>
  </si>
  <si>
    <t>8*1*0,15</t>
  </si>
  <si>
    <t>17</t>
  </si>
  <si>
    <t>452351101</t>
  </si>
  <si>
    <t>Bednění podkladních desek nebo bloků nebo sedlového lože otevřený výkop</t>
  </si>
  <si>
    <t>-1419279368</t>
  </si>
  <si>
    <t>(8+1)*2*0,15</t>
  </si>
  <si>
    <t>45</t>
  </si>
  <si>
    <t>564851111</t>
  </si>
  <si>
    <t>Podklad ze štěrkodrtě ŠD tl 150 mm</t>
  </si>
  <si>
    <t>1199698468</t>
  </si>
  <si>
    <t>44</t>
  </si>
  <si>
    <t>564952111</t>
  </si>
  <si>
    <t>Podklad z mechanicky zpevněného kameniva MZK tl 150 mm</t>
  </si>
  <si>
    <t>-1758975899</t>
  </si>
  <si>
    <t>42</t>
  </si>
  <si>
    <t>565165111</t>
  </si>
  <si>
    <t>Asfaltový beton vrstva podkladní ACP 16 (obalované kamenivo OKS) tl 80 mm š do 3 m</t>
  </si>
  <si>
    <t>1226159566</t>
  </si>
  <si>
    <t>48</t>
  </si>
  <si>
    <t>573231111</t>
  </si>
  <si>
    <t>Postřik živičný spojovací ze silniční emulze v množství 0,70 kg/m2</t>
  </si>
  <si>
    <t>1208000106</t>
  </si>
  <si>
    <t>43</t>
  </si>
  <si>
    <t>577134211</t>
  </si>
  <si>
    <t>Asfaltový beton vrstva obrusná ACO 11 (ABS) tř. II tl 40 mm š do 3 m z nemodifikovaného asfaltu</t>
  </si>
  <si>
    <t>-322102791</t>
  </si>
  <si>
    <t>49</t>
  </si>
  <si>
    <t>599141111</t>
  </si>
  <si>
    <t>Vyplnění spár mezi silničními dílci živičnou zálivkou</t>
  </si>
  <si>
    <t>606512204</t>
  </si>
  <si>
    <t>18</t>
  </si>
  <si>
    <t>831372121</t>
  </si>
  <si>
    <t>Montáž potrubí z trub kameninových hrdlových s integrovaným těsněním výkop sklon do 20 % DN 300</t>
  </si>
  <si>
    <t>692437648</t>
  </si>
  <si>
    <t>19</t>
  </si>
  <si>
    <t>597107070</t>
  </si>
  <si>
    <t>trouba kameninová glazovaná DN300mm L2,50m spojovací systém C Třída 240</t>
  </si>
  <si>
    <t>-1016349367</t>
  </si>
  <si>
    <t>892381111</t>
  </si>
  <si>
    <t>Tlaková zkouška vodou potrubí DN 250, DN 300 nebo 350</t>
  </si>
  <si>
    <t>-724735335</t>
  </si>
  <si>
    <t>8,5</t>
  </si>
  <si>
    <t>899104111</t>
  </si>
  <si>
    <t>Osazení poklopů litinových nebo ocelových včetně rámů hmotnosti nad 150 kg</t>
  </si>
  <si>
    <t>kus</t>
  </si>
  <si>
    <t>1470979802</t>
  </si>
  <si>
    <t>22</t>
  </si>
  <si>
    <t>592246610</t>
  </si>
  <si>
    <t>poklop šachtový D1 /betonová výplň+ litina/ D 400 -s odvětráním</t>
  </si>
  <si>
    <t>716777305</t>
  </si>
  <si>
    <t>23</t>
  </si>
  <si>
    <t>899999.111</t>
  </si>
  <si>
    <t>Jádrová navrtávka do prefabrikované betonové šachty DN 300, vsazení šachtové vložky utěsnění</t>
  </si>
  <si>
    <t>2141706857</t>
  </si>
  <si>
    <t>24</t>
  </si>
  <si>
    <t>8999991111.111</t>
  </si>
  <si>
    <t>Betonová prefabrikovaná šachta prof.1000mm tl. stěny 120mm - dodávka +montáž, Kameninová kyneta a nástupnice protiskluzová</t>
  </si>
  <si>
    <t>-1176154705</t>
  </si>
  <si>
    <t xml:space="preserve"> S1 - hl. 1,9 m</t>
  </si>
  <si>
    <t>25</t>
  </si>
  <si>
    <t>8999991111.114</t>
  </si>
  <si>
    <t>Propojení nové kanalizace splaškové se stávající splaškovou kanalizací, napojení včetně těsnícího a montážního materiálu</t>
  </si>
  <si>
    <t>261162355</t>
  </si>
  <si>
    <t>26</t>
  </si>
  <si>
    <t>899999999</t>
  </si>
  <si>
    <t>Geodetické zaměření</t>
  </si>
  <si>
    <t>-1225177540</t>
  </si>
  <si>
    <t>36</t>
  </si>
  <si>
    <t>919735111</t>
  </si>
  <si>
    <t>Řezání stávajícího živičného krytu hl do 50 mm</t>
  </si>
  <si>
    <t>2101374573</t>
  </si>
  <si>
    <t>37</t>
  </si>
  <si>
    <t>997221571</t>
  </si>
  <si>
    <t>Vodorovná doprava vybouraných hmot do 1 km</t>
  </si>
  <si>
    <t>-521683166</t>
  </si>
  <si>
    <t>38</t>
  </si>
  <si>
    <t>997221579</t>
  </si>
  <si>
    <t>Příplatek ZKD 1 km u vodorovné dopravy vybouraných hmot</t>
  </si>
  <si>
    <t>-2085896958</t>
  </si>
  <si>
    <t>39</t>
  </si>
  <si>
    <t>997221612</t>
  </si>
  <si>
    <t>Nakládání vybouraných hmot na dopravní prostředky pro vodorovnou dopravu</t>
  </si>
  <si>
    <t>-35437712</t>
  </si>
  <si>
    <t>40</t>
  </si>
  <si>
    <t>997221845</t>
  </si>
  <si>
    <t>Poplatek za uložení odpadu z asfaltových povrchů na skládce (skládkovné)</t>
  </si>
  <si>
    <t>1941202973</t>
  </si>
  <si>
    <t>4,096</t>
  </si>
  <si>
    <t>41</t>
  </si>
  <si>
    <t>997221855</t>
  </si>
  <si>
    <t>Poplatek za uložení odpadu z kameniva na skládce (skládkovné)</t>
  </si>
  <si>
    <t>170162447</t>
  </si>
  <si>
    <t>27</t>
  </si>
  <si>
    <t>998276101</t>
  </si>
  <si>
    <t>Přesun hmot pro trubní vedení z trub z plastických hmot otevřený výkop</t>
  </si>
  <si>
    <t>-1227841656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</si>
  <si>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</si>
  <si>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</si>
  <si>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</si>
  <si>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</si>
  <si>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</si>
  <si>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</si>
  <si>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</si>
  <si>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Celkové náklady za stavbu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</si>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</sst>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3" fillId="0" borderId="25" xfId="0" applyFont="1" applyBorder="1" applyAlignment="1" applyProtection="1">
      <alignment horizontal="center" vertical="center"/>
      <protection locked="0"/>
    </xf>
    <xf numFmtId="49" fontId="33" fillId="0" borderId="25" xfId="0" applyNumberFormat="1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horizontal="center" vertical="center" wrapText="1"/>
      <protection locked="0"/>
    </xf>
    <xf numFmtId="167" fontId="33" fillId="0" borderId="25" xfId="0" applyNumberFormat="1" applyFont="1" applyBorder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4" fillId="0" borderId="0" xfId="0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33" fillId="0" borderId="25" xfId="0" applyFont="1" applyBorder="1" applyAlignment="1" applyProtection="1">
      <alignment horizontal="left" vertical="center" wrapText="1"/>
      <protection locked="0"/>
    </xf>
    <xf numFmtId="0" fontId="33" fillId="0" borderId="25" xfId="0" applyFont="1" applyBorder="1" applyAlignment="1" applyProtection="1">
      <alignment vertical="center"/>
      <protection locked="0"/>
    </xf>
    <xf numFmtId="4" fontId="33" fillId="0" borderId="25" xfId="0" applyNumberFormat="1" applyFont="1" applyBorder="1" applyAlignment="1" applyProtection="1">
      <alignment vertical="center"/>
      <protection locked="0"/>
    </xf>
    <xf numFmtId="0" fontId="34" fillId="0" borderId="12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39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293B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BCEC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F2ED8115-4675-4129-9B03-3CFD699876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66E8F266-ED43-492D-812C-5E0BD37763A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0"/>
  <sheetViews>
    <sheetView showGridLines="0" tabSelected="1" workbookViewId="0">
      <pane ySplit="1" topLeftCell="A2" activePane="bottomLeft" state="frozen"/>
      <selection pane="bottomLeft" activeCell="BE36" sqref="BE3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9" t="s">
        <v>0</v>
      </c>
      <c r="B1" s="170"/>
      <c r="C1" s="170"/>
      <c r="D1" s="171" t="s">
        <v>1</v>
      </c>
      <c r="E1" s="170"/>
      <c r="F1" s="170"/>
      <c r="G1" s="170"/>
      <c r="H1" s="170"/>
      <c r="I1" s="170"/>
      <c r="J1" s="170"/>
      <c r="K1" s="172" t="s">
        <v>302</v>
      </c>
      <c r="L1" s="172"/>
      <c r="M1" s="172"/>
      <c r="N1" s="172"/>
      <c r="O1" s="172"/>
      <c r="P1" s="172"/>
      <c r="Q1" s="172"/>
      <c r="R1" s="172"/>
      <c r="S1" s="172"/>
      <c r="T1" s="170"/>
      <c r="U1" s="170"/>
      <c r="V1" s="170"/>
      <c r="W1" s="172" t="s">
        <v>303</v>
      </c>
      <c r="X1" s="172"/>
      <c r="Y1" s="172"/>
      <c r="Z1" s="172"/>
      <c r="AA1" s="172"/>
      <c r="AB1" s="172"/>
      <c r="AC1" s="172"/>
      <c r="AD1" s="172"/>
      <c r="AE1" s="172"/>
      <c r="AF1" s="172"/>
      <c r="AG1" s="170"/>
      <c r="AH1" s="170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04" t="s">
        <v>6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79" t="s">
        <v>10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1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2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3" t="s">
        <v>3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6">
        <f>ROUND(AG86,2)</f>
        <v>0</v>
      </c>
      <c r="AL26" s="180"/>
      <c r="AM26" s="180"/>
      <c r="AN26" s="180"/>
      <c r="AO26" s="180"/>
      <c r="AP26" s="21"/>
      <c r="AQ26" s="22"/>
    </row>
    <row r="27" spans="2:71" s="1" customFormat="1" ht="6.9" customHeight="1" x14ac:dyDescent="0.3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2:71" s="1" customFormat="1" ht="25.95" customHeight="1" x14ac:dyDescent="0.3">
      <c r="B28" s="30"/>
      <c r="C28" s="31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207">
        <f>AK26</f>
        <v>0</v>
      </c>
      <c r="AL28" s="208"/>
      <c r="AM28" s="208"/>
      <c r="AN28" s="208"/>
      <c r="AO28" s="208"/>
      <c r="AP28" s="31"/>
      <c r="AQ28" s="32"/>
    </row>
    <row r="29" spans="2:71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2"/>
    </row>
    <row r="30" spans="2:71" s="2" customFormat="1" ht="14.4" customHeight="1" x14ac:dyDescent="0.3">
      <c r="B30" s="35"/>
      <c r="C30" s="36"/>
      <c r="D30" s="37" t="s">
        <v>40</v>
      </c>
      <c r="E30" s="36"/>
      <c r="F30" s="37" t="s">
        <v>41</v>
      </c>
      <c r="G30" s="36"/>
      <c r="H30" s="36"/>
      <c r="I30" s="36"/>
      <c r="J30" s="36"/>
      <c r="K30" s="36"/>
      <c r="L30" s="174">
        <v>0.21</v>
      </c>
      <c r="M30" s="175"/>
      <c r="N30" s="175"/>
      <c r="O30" s="175"/>
      <c r="P30" s="36"/>
      <c r="Q30" s="36"/>
      <c r="R30" s="36"/>
      <c r="S30" s="36"/>
      <c r="T30" s="39" t="s">
        <v>42</v>
      </c>
      <c r="U30" s="36"/>
      <c r="V30" s="36"/>
      <c r="W30" s="176">
        <f>AK28</f>
        <v>0</v>
      </c>
      <c r="X30" s="175"/>
      <c r="Y30" s="175"/>
      <c r="Z30" s="175"/>
      <c r="AA30" s="175"/>
      <c r="AB30" s="175"/>
      <c r="AC30" s="175"/>
      <c r="AD30" s="175"/>
      <c r="AE30" s="175"/>
      <c r="AF30" s="36"/>
      <c r="AG30" s="36"/>
      <c r="AH30" s="36"/>
      <c r="AI30" s="36"/>
      <c r="AJ30" s="36"/>
      <c r="AK30" s="176">
        <f>W30*0.21</f>
        <v>0</v>
      </c>
      <c r="AL30" s="175"/>
      <c r="AM30" s="175"/>
      <c r="AN30" s="175"/>
      <c r="AO30" s="175"/>
      <c r="AP30" s="36"/>
      <c r="AQ30" s="40"/>
    </row>
    <row r="31" spans="2:71" s="2" customFormat="1" ht="14.4" customHeight="1" x14ac:dyDescent="0.3">
      <c r="B31" s="35"/>
      <c r="C31" s="36"/>
      <c r="D31" s="36"/>
      <c r="E31" s="36"/>
      <c r="F31" s="37" t="s">
        <v>43</v>
      </c>
      <c r="G31" s="36"/>
      <c r="H31" s="36"/>
      <c r="I31" s="36"/>
      <c r="J31" s="36"/>
      <c r="K31" s="36"/>
      <c r="L31" s="174">
        <v>0.15</v>
      </c>
      <c r="M31" s="175"/>
      <c r="N31" s="175"/>
      <c r="O31" s="175"/>
      <c r="P31" s="36"/>
      <c r="Q31" s="36"/>
      <c r="R31" s="36"/>
      <c r="S31" s="36"/>
      <c r="T31" s="39" t="s">
        <v>42</v>
      </c>
      <c r="U31" s="36"/>
      <c r="V31" s="36"/>
      <c r="W31" s="176"/>
      <c r="X31" s="175"/>
      <c r="Y31" s="175"/>
      <c r="Z31" s="175"/>
      <c r="AA31" s="175"/>
      <c r="AB31" s="175"/>
      <c r="AC31" s="175"/>
      <c r="AD31" s="175"/>
      <c r="AE31" s="175"/>
      <c r="AF31" s="36"/>
      <c r="AG31" s="36"/>
      <c r="AH31" s="36"/>
      <c r="AI31" s="36"/>
      <c r="AJ31" s="36"/>
      <c r="AK31" s="176"/>
      <c r="AL31" s="175"/>
      <c r="AM31" s="175"/>
      <c r="AN31" s="175"/>
      <c r="AO31" s="175"/>
      <c r="AP31" s="36"/>
      <c r="AQ31" s="40"/>
    </row>
    <row r="32" spans="2:71" s="2" customFormat="1" ht="14.4" hidden="1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4">
        <v>0.21</v>
      </c>
      <c r="M32" s="175"/>
      <c r="N32" s="175"/>
      <c r="O32" s="175"/>
      <c r="P32" s="36"/>
      <c r="Q32" s="36"/>
      <c r="R32" s="36"/>
      <c r="S32" s="36"/>
      <c r="T32" s="39" t="s">
        <v>42</v>
      </c>
      <c r="U32" s="36"/>
      <c r="V32" s="36"/>
      <c r="W32" s="176" t="e">
        <f>ROUND(BB86+SUM(#REF!),2)</f>
        <v>#REF!</v>
      </c>
      <c r="X32" s="175"/>
      <c r="Y32" s="175"/>
      <c r="Z32" s="175"/>
      <c r="AA32" s="175"/>
      <c r="AB32" s="175"/>
      <c r="AC32" s="175"/>
      <c r="AD32" s="175"/>
      <c r="AE32" s="175"/>
      <c r="AF32" s="36"/>
      <c r="AG32" s="36"/>
      <c r="AH32" s="36"/>
      <c r="AI32" s="36"/>
      <c r="AJ32" s="36"/>
      <c r="AK32" s="176">
        <v>0</v>
      </c>
      <c r="AL32" s="175"/>
      <c r="AM32" s="175"/>
      <c r="AN32" s="175"/>
      <c r="AO32" s="175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4">
        <v>0.15</v>
      </c>
      <c r="M33" s="175"/>
      <c r="N33" s="175"/>
      <c r="O33" s="175"/>
      <c r="P33" s="36"/>
      <c r="Q33" s="36"/>
      <c r="R33" s="36"/>
      <c r="S33" s="36"/>
      <c r="T33" s="39" t="s">
        <v>42</v>
      </c>
      <c r="U33" s="36"/>
      <c r="V33" s="36"/>
      <c r="W33" s="176" t="e">
        <f>ROUND(BC86+SUM(#REF!),2)</f>
        <v>#REF!</v>
      </c>
      <c r="X33" s="175"/>
      <c r="Y33" s="175"/>
      <c r="Z33" s="175"/>
      <c r="AA33" s="175"/>
      <c r="AB33" s="175"/>
      <c r="AC33" s="175"/>
      <c r="AD33" s="175"/>
      <c r="AE33" s="175"/>
      <c r="AF33" s="36"/>
      <c r="AG33" s="36"/>
      <c r="AH33" s="36"/>
      <c r="AI33" s="36"/>
      <c r="AJ33" s="36"/>
      <c r="AK33" s="176">
        <v>0</v>
      </c>
      <c r="AL33" s="175"/>
      <c r="AM33" s="175"/>
      <c r="AN33" s="175"/>
      <c r="AO33" s="175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4">
        <v>0</v>
      </c>
      <c r="M34" s="175"/>
      <c r="N34" s="175"/>
      <c r="O34" s="175"/>
      <c r="P34" s="36"/>
      <c r="Q34" s="36"/>
      <c r="R34" s="36"/>
      <c r="S34" s="36"/>
      <c r="T34" s="39" t="s">
        <v>42</v>
      </c>
      <c r="U34" s="36"/>
      <c r="V34" s="36"/>
      <c r="W34" s="176" t="e">
        <f>ROUND(BD86+SUM(#REF!),2)</f>
        <v>#REF!</v>
      </c>
      <c r="X34" s="175"/>
      <c r="Y34" s="175"/>
      <c r="Z34" s="175"/>
      <c r="AA34" s="175"/>
      <c r="AB34" s="175"/>
      <c r="AC34" s="175"/>
      <c r="AD34" s="175"/>
      <c r="AE34" s="175"/>
      <c r="AF34" s="36"/>
      <c r="AG34" s="36"/>
      <c r="AH34" s="36"/>
      <c r="AI34" s="36"/>
      <c r="AJ34" s="36"/>
      <c r="AK34" s="176">
        <v>0</v>
      </c>
      <c r="AL34" s="175"/>
      <c r="AM34" s="175"/>
      <c r="AN34" s="175"/>
      <c r="AO34" s="175"/>
      <c r="AP34" s="36"/>
      <c r="AQ34" s="40"/>
    </row>
    <row r="35" spans="2:43" s="1" customFormat="1" ht="6.9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</row>
    <row r="36" spans="2:43" s="1" customFormat="1" ht="25.95" customHeight="1" x14ac:dyDescent="0.3">
      <c r="B36" s="30"/>
      <c r="C36" s="41"/>
      <c r="D36" s="42" t="s">
        <v>47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 t="s">
        <v>48</v>
      </c>
      <c r="U36" s="43"/>
      <c r="V36" s="43"/>
      <c r="W36" s="43"/>
      <c r="X36" s="184" t="s">
        <v>49</v>
      </c>
      <c r="Y36" s="185"/>
      <c r="Z36" s="185"/>
      <c r="AA36" s="185"/>
      <c r="AB36" s="185"/>
      <c r="AC36" s="43"/>
      <c r="AD36" s="43"/>
      <c r="AE36" s="43"/>
      <c r="AF36" s="43"/>
      <c r="AG36" s="43"/>
      <c r="AH36" s="43"/>
      <c r="AI36" s="43"/>
      <c r="AJ36" s="43"/>
      <c r="AK36" s="186">
        <f>SUM(AK28:AK34)</f>
        <v>0</v>
      </c>
      <c r="AL36" s="185"/>
      <c r="AM36" s="185"/>
      <c r="AN36" s="185"/>
      <c r="AO36" s="187"/>
      <c r="AP36" s="41"/>
      <c r="AQ36" s="32"/>
    </row>
    <row r="37" spans="2:43" s="1" customFormat="1" ht="14.4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</row>
    <row r="38" spans="2:43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s="1" customFormat="1" ht="14.4" x14ac:dyDescent="0.3">
      <c r="B48" s="30"/>
      <c r="C48" s="31"/>
      <c r="D48" s="45" t="s">
        <v>50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7"/>
      <c r="AA48" s="31"/>
      <c r="AB48" s="31"/>
      <c r="AC48" s="45" t="s">
        <v>51</v>
      </c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31"/>
      <c r="AQ48" s="32"/>
    </row>
    <row r="49" spans="2:43" x14ac:dyDescent="0.3">
      <c r="B49" s="20"/>
      <c r="C49" s="21"/>
      <c r="D49" s="48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49"/>
      <c r="AA49" s="21"/>
      <c r="AB49" s="21"/>
      <c r="AC49" s="48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49"/>
      <c r="AP49" s="21"/>
      <c r="AQ49" s="2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s="1" customFormat="1" ht="14.4" x14ac:dyDescent="0.3">
      <c r="B57" s="30"/>
      <c r="C57" s="31"/>
      <c r="D57" s="50" t="s">
        <v>52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 t="s">
        <v>53</v>
      </c>
      <c r="S57" s="51"/>
      <c r="T57" s="51"/>
      <c r="U57" s="51"/>
      <c r="V57" s="51"/>
      <c r="W57" s="51"/>
      <c r="X57" s="51"/>
      <c r="Y57" s="51"/>
      <c r="Z57" s="53"/>
      <c r="AA57" s="31"/>
      <c r="AB57" s="31"/>
      <c r="AC57" s="50" t="s">
        <v>52</v>
      </c>
      <c r="AD57" s="51"/>
      <c r="AE57" s="51"/>
      <c r="AF57" s="51"/>
      <c r="AG57" s="51"/>
      <c r="AH57" s="51"/>
      <c r="AI57" s="51"/>
      <c r="AJ57" s="51"/>
      <c r="AK57" s="51"/>
      <c r="AL57" s="51"/>
      <c r="AM57" s="52" t="s">
        <v>53</v>
      </c>
      <c r="AN57" s="51"/>
      <c r="AO57" s="53"/>
      <c r="AP57" s="31"/>
      <c r="AQ57" s="32"/>
    </row>
    <row r="58" spans="2:43" x14ac:dyDescent="0.3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2"/>
    </row>
    <row r="59" spans="2:43" s="1" customFormat="1" ht="14.4" x14ac:dyDescent="0.3">
      <c r="B59" s="30"/>
      <c r="C59" s="31"/>
      <c r="D59" s="45" t="s">
        <v>54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7"/>
      <c r="AA59" s="31"/>
      <c r="AB59" s="31"/>
      <c r="AC59" s="45" t="s">
        <v>55</v>
      </c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7"/>
      <c r="AP59" s="31"/>
      <c r="AQ59" s="32"/>
    </row>
    <row r="60" spans="2:43" x14ac:dyDescent="0.3">
      <c r="B60" s="20"/>
      <c r="C60" s="21"/>
      <c r="D60" s="48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49"/>
      <c r="AA60" s="21"/>
      <c r="AB60" s="21"/>
      <c r="AC60" s="48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49"/>
      <c r="AP60" s="21"/>
      <c r="AQ60" s="2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s="1" customFormat="1" ht="14.4" x14ac:dyDescent="0.3">
      <c r="B68" s="30"/>
      <c r="C68" s="31"/>
      <c r="D68" s="50" t="s">
        <v>52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2" t="s">
        <v>53</v>
      </c>
      <c r="S68" s="51"/>
      <c r="T68" s="51"/>
      <c r="U68" s="51"/>
      <c r="V68" s="51"/>
      <c r="W68" s="51"/>
      <c r="X68" s="51"/>
      <c r="Y68" s="51"/>
      <c r="Z68" s="53"/>
      <c r="AA68" s="31"/>
      <c r="AB68" s="31"/>
      <c r="AC68" s="50" t="s">
        <v>52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2" t="s">
        <v>53</v>
      </c>
      <c r="AN68" s="51"/>
      <c r="AO68" s="53"/>
      <c r="AP68" s="31"/>
      <c r="AQ68" s="32"/>
    </row>
    <row r="69" spans="2:43" s="1" customFormat="1" ht="6.9" customHeight="1" x14ac:dyDescent="0.3"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</row>
    <row r="70" spans="2:43" s="1" customFormat="1" ht="6.9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4" spans="2:43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9"/>
    </row>
    <row r="75" spans="2:43" s="1" customFormat="1" ht="36.9" customHeight="1" x14ac:dyDescent="0.3">
      <c r="B75" s="30"/>
      <c r="C75" s="179" t="s">
        <v>56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32"/>
    </row>
    <row r="76" spans="2:43" s="3" customFormat="1" ht="14.4" customHeight="1" x14ac:dyDescent="0.3">
      <c r="B76" s="60"/>
      <c r="C76" s="27" t="s">
        <v>13</v>
      </c>
      <c r="D76" s="61"/>
      <c r="E76" s="61"/>
      <c r="F76" s="61"/>
      <c r="G76" s="61"/>
      <c r="H76" s="61"/>
      <c r="I76" s="61"/>
      <c r="J76" s="61"/>
      <c r="K76" s="61"/>
      <c r="L76" s="61" t="str">
        <f>K5</f>
        <v>307</v>
      </c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2"/>
    </row>
    <row r="77" spans="2:43" s="4" customFormat="1" ht="36.9" customHeight="1" x14ac:dyDescent="0.3">
      <c r="B77" s="63"/>
      <c r="C77" s="64" t="s">
        <v>15</v>
      </c>
      <c r="D77" s="65"/>
      <c r="E77" s="65"/>
      <c r="F77" s="65"/>
      <c r="G77" s="65"/>
      <c r="H77" s="65"/>
      <c r="I77" s="65"/>
      <c r="J77" s="65"/>
      <c r="K77" s="65"/>
      <c r="L77" s="189" t="str">
        <f>K6</f>
        <v>Zázemí pro VPP v Ostravě - Porubě</v>
      </c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65"/>
      <c r="AQ77" s="66"/>
    </row>
    <row r="78" spans="2:43" s="1" customFormat="1" ht="6.9" customHeight="1" x14ac:dyDescent="0.3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</row>
    <row r="79" spans="2:43" s="1" customFormat="1" ht="13.2" x14ac:dyDescent="0.3">
      <c r="B79" s="30"/>
      <c r="C79" s="27" t="s">
        <v>21</v>
      </c>
      <c r="D79" s="31"/>
      <c r="E79" s="31"/>
      <c r="F79" s="31"/>
      <c r="G79" s="31"/>
      <c r="H79" s="31"/>
      <c r="I79" s="31"/>
      <c r="J79" s="31"/>
      <c r="K79" s="31"/>
      <c r="L79" s="67" t="str">
        <f>IF(K8="","",K8)</f>
        <v>Ostrava - Poruba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7" t="s">
        <v>23</v>
      </c>
      <c r="AJ79" s="31"/>
      <c r="AK79" s="31"/>
      <c r="AL79" s="31"/>
      <c r="AM79" s="68" t="str">
        <f>IF(AN8= "","",AN8)</f>
        <v>16. 2. 2018</v>
      </c>
      <c r="AN79" s="31"/>
      <c r="AO79" s="31"/>
      <c r="AP79" s="31"/>
      <c r="AQ79" s="32"/>
    </row>
    <row r="80" spans="2:43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</row>
    <row r="81" spans="1:76" s="1" customFormat="1" ht="13.2" x14ac:dyDescent="0.3">
      <c r="B81" s="30"/>
      <c r="C81" s="27" t="s">
        <v>27</v>
      </c>
      <c r="D81" s="31"/>
      <c r="E81" s="31"/>
      <c r="F81" s="31"/>
      <c r="G81" s="31"/>
      <c r="H81" s="31"/>
      <c r="I81" s="31"/>
      <c r="J81" s="31"/>
      <c r="K81" s="31"/>
      <c r="L81" s="61" t="str">
        <f>IF(E11= "","",E11)</f>
        <v xml:space="preserve"> 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7" t="s">
        <v>32</v>
      </c>
      <c r="AJ81" s="31"/>
      <c r="AK81" s="31"/>
      <c r="AL81" s="31"/>
      <c r="AM81" s="191" t="str">
        <f>IF(E17="","",E17)</f>
        <v>Ing.Petr Kudlík</v>
      </c>
      <c r="AN81" s="188"/>
      <c r="AO81" s="188"/>
      <c r="AP81" s="188"/>
      <c r="AQ81" s="32"/>
      <c r="AS81" s="196" t="s">
        <v>57</v>
      </c>
      <c r="AT81" s="197"/>
      <c r="AU81" s="46"/>
      <c r="AV81" s="46"/>
      <c r="AW81" s="46"/>
      <c r="AX81" s="46"/>
      <c r="AY81" s="46"/>
      <c r="AZ81" s="46"/>
      <c r="BA81" s="46"/>
      <c r="BB81" s="46"/>
      <c r="BC81" s="46"/>
      <c r="BD81" s="47"/>
    </row>
    <row r="82" spans="1:76" s="1" customFormat="1" ht="13.2" x14ac:dyDescent="0.3">
      <c r="B82" s="30"/>
      <c r="C82" s="27" t="s">
        <v>31</v>
      </c>
      <c r="D82" s="31"/>
      <c r="E82" s="31"/>
      <c r="F82" s="31"/>
      <c r="G82" s="31"/>
      <c r="H82" s="31"/>
      <c r="I82" s="31"/>
      <c r="J82" s="31"/>
      <c r="K82" s="31"/>
      <c r="L82" s="61" t="str">
        <f>IF(E14="","",E14)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35</v>
      </c>
      <c r="AJ82" s="31"/>
      <c r="AK82" s="31"/>
      <c r="AL82" s="31"/>
      <c r="AM82" s="191" t="str">
        <f>IF(E20="","",E20)</f>
        <v>Lenka Jugová</v>
      </c>
      <c r="AN82" s="188"/>
      <c r="AO82" s="188"/>
      <c r="AP82" s="188"/>
      <c r="AQ82" s="32"/>
      <c r="AS82" s="198"/>
      <c r="AT82" s="188"/>
      <c r="AU82" s="31"/>
      <c r="AV82" s="31"/>
      <c r="AW82" s="31"/>
      <c r="AX82" s="31"/>
      <c r="AY82" s="31"/>
      <c r="AZ82" s="31"/>
      <c r="BA82" s="31"/>
      <c r="BB82" s="31"/>
      <c r="BC82" s="31"/>
      <c r="BD82" s="69"/>
    </row>
    <row r="83" spans="1:76" s="1" customFormat="1" ht="10.95" customHeight="1" x14ac:dyDescent="0.3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2"/>
      <c r="AS83" s="198"/>
      <c r="AT83" s="188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29.25" customHeight="1" x14ac:dyDescent="0.3">
      <c r="B84" s="30"/>
      <c r="C84" s="199" t="s">
        <v>58</v>
      </c>
      <c r="D84" s="200"/>
      <c r="E84" s="200"/>
      <c r="F84" s="200"/>
      <c r="G84" s="200"/>
      <c r="H84" s="70"/>
      <c r="I84" s="201" t="s">
        <v>59</v>
      </c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1" t="s">
        <v>60</v>
      </c>
      <c r="AH84" s="200"/>
      <c r="AI84" s="200"/>
      <c r="AJ84" s="200"/>
      <c r="AK84" s="200"/>
      <c r="AL84" s="200"/>
      <c r="AM84" s="200"/>
      <c r="AN84" s="201" t="s">
        <v>61</v>
      </c>
      <c r="AO84" s="200"/>
      <c r="AP84" s="202"/>
      <c r="AQ84" s="32"/>
      <c r="AS84" s="71" t="s">
        <v>62</v>
      </c>
      <c r="AT84" s="72" t="s">
        <v>63</v>
      </c>
      <c r="AU84" s="72" t="s">
        <v>64</v>
      </c>
      <c r="AV84" s="72" t="s">
        <v>65</v>
      </c>
      <c r="AW84" s="72" t="s">
        <v>66</v>
      </c>
      <c r="AX84" s="72" t="s">
        <v>67</v>
      </c>
      <c r="AY84" s="72" t="s">
        <v>68</v>
      </c>
      <c r="AZ84" s="72" t="s">
        <v>69</v>
      </c>
      <c r="BA84" s="72" t="s">
        <v>70</v>
      </c>
      <c r="BB84" s="72" t="s">
        <v>71</v>
      </c>
      <c r="BC84" s="72" t="s">
        <v>72</v>
      </c>
      <c r="BD84" s="73" t="s">
        <v>73</v>
      </c>
    </row>
    <row r="85" spans="1:76" s="1" customFormat="1" ht="10.9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2"/>
      <c r="AS85" s="74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7"/>
    </row>
    <row r="86" spans="1:76" s="4" customFormat="1" ht="32.4" customHeight="1" x14ac:dyDescent="0.3">
      <c r="B86" s="63"/>
      <c r="C86" s="75" t="s">
        <v>38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194">
        <f>ROUND(AG87,2)</f>
        <v>0</v>
      </c>
      <c r="AH86" s="194"/>
      <c r="AI86" s="194"/>
      <c r="AJ86" s="194"/>
      <c r="AK86" s="194"/>
      <c r="AL86" s="194"/>
      <c r="AM86" s="194"/>
      <c r="AN86" s="195">
        <f>SUM(AG86,AT86)</f>
        <v>0</v>
      </c>
      <c r="AO86" s="195"/>
      <c r="AP86" s="195"/>
      <c r="AQ86" s="66"/>
      <c r="AS86" s="77" t="e">
        <f>ROUND(AS87,2)</f>
        <v>#REF!</v>
      </c>
      <c r="AT86" s="78">
        <f>ROUND(SUM(AV86:AW86),2)</f>
        <v>0</v>
      </c>
      <c r="AU86" s="79">
        <f>ROUND(AU87,5)</f>
        <v>155.72632999999999</v>
      </c>
      <c r="AV86" s="78">
        <f>ROUND(AZ86*L30,2)</f>
        <v>0</v>
      </c>
      <c r="AW86" s="78">
        <f>ROUND(BA86*L31,2)</f>
        <v>0</v>
      </c>
      <c r="AX86" s="78" t="e">
        <f>ROUND(BB86*L30,2)</f>
        <v>#REF!</v>
      </c>
      <c r="AY86" s="78" t="e">
        <f>ROUND(BC86*L31,2)</f>
        <v>#REF!</v>
      </c>
      <c r="AZ86" s="78">
        <f>ROUND(AZ87,2)</f>
        <v>0</v>
      </c>
      <c r="BA86" s="78">
        <f>ROUND(BA87,2)</f>
        <v>0</v>
      </c>
      <c r="BB86" s="78" t="e">
        <f>ROUND(BB87,2)</f>
        <v>#REF!</v>
      </c>
      <c r="BC86" s="78" t="e">
        <f>ROUND(BC87,2)</f>
        <v>#REF!</v>
      </c>
      <c r="BD86" s="80" t="e">
        <f>ROUND(BD87,2)</f>
        <v>#REF!</v>
      </c>
      <c r="BS86" s="81" t="s">
        <v>74</v>
      </c>
      <c r="BT86" s="81" t="s">
        <v>75</v>
      </c>
      <c r="BU86" s="82" t="s">
        <v>76</v>
      </c>
      <c r="BV86" s="81" t="s">
        <v>77</v>
      </c>
      <c r="BW86" s="81" t="s">
        <v>78</v>
      </c>
      <c r="BX86" s="81" t="s">
        <v>79</v>
      </c>
    </row>
    <row r="87" spans="1:76" s="5" customFormat="1" ht="22.5" customHeight="1" x14ac:dyDescent="0.3">
      <c r="A87" s="168" t="s">
        <v>304</v>
      </c>
      <c r="B87" s="83"/>
      <c r="C87" s="84"/>
      <c r="D87" s="192" t="s">
        <v>80</v>
      </c>
      <c r="E87" s="193"/>
      <c r="F87" s="193"/>
      <c r="G87" s="193"/>
      <c r="H87" s="193"/>
      <c r="I87" s="85"/>
      <c r="J87" s="192" t="s">
        <v>81</v>
      </c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205">
        <f>'6 - IO 02.4 - Kanalizace ...'!M29</f>
        <v>0</v>
      </c>
      <c r="AH87" s="193"/>
      <c r="AI87" s="193"/>
      <c r="AJ87" s="193"/>
      <c r="AK87" s="193"/>
      <c r="AL87" s="193"/>
      <c r="AM87" s="193"/>
      <c r="AN87" s="205">
        <f>SUM(AG87,AT87)</f>
        <v>0</v>
      </c>
      <c r="AO87" s="193"/>
      <c r="AP87" s="193"/>
      <c r="AQ87" s="86"/>
      <c r="AS87" s="87" t="e">
        <f>'6 - IO 02.4 - Kanalizace ...'!#REF!</f>
        <v>#REF!</v>
      </c>
      <c r="AT87" s="88">
        <f>ROUND(SUM(AV87:AW87),2)</f>
        <v>0</v>
      </c>
      <c r="AU87" s="89">
        <f>'6 - IO 02.4 - Kanalizace ...'!W116</f>
        <v>155.72633200000001</v>
      </c>
      <c r="AV87" s="88">
        <f>'6 - IO 02.4 - Kanalizace ...'!M31</f>
        <v>0</v>
      </c>
      <c r="AW87" s="88">
        <f>'6 - IO 02.4 - Kanalizace ...'!M32</f>
        <v>0</v>
      </c>
      <c r="AX87" s="88">
        <f>'6 - IO 02.4 - Kanalizace ...'!M33</f>
        <v>0</v>
      </c>
      <c r="AY87" s="88">
        <f>'6 - IO 02.4 - Kanalizace ...'!M34</f>
        <v>0</v>
      </c>
      <c r="AZ87" s="88">
        <f>'6 - IO 02.4 - Kanalizace ...'!H31</f>
        <v>0</v>
      </c>
      <c r="BA87" s="88">
        <f>'6 - IO 02.4 - Kanalizace ...'!H32</f>
        <v>0</v>
      </c>
      <c r="BB87" s="88" t="e">
        <f>'6 - IO 02.4 - Kanalizace ...'!H33</f>
        <v>#REF!</v>
      </c>
      <c r="BC87" s="88" t="e">
        <f>'6 - IO 02.4 - Kanalizace ...'!H34</f>
        <v>#REF!</v>
      </c>
      <c r="BD87" s="90" t="e">
        <f>'6 - IO 02.4 - Kanalizace ...'!H35</f>
        <v>#REF!</v>
      </c>
      <c r="BT87" s="91" t="s">
        <v>20</v>
      </c>
      <c r="BV87" s="91" t="s">
        <v>77</v>
      </c>
      <c r="BW87" s="91" t="s">
        <v>82</v>
      </c>
      <c r="BX87" s="91" t="s">
        <v>78</v>
      </c>
    </row>
    <row r="88" spans="1:76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2"/>
    </row>
    <row r="89" spans="1:76" s="1" customFormat="1" ht="30" customHeight="1" x14ac:dyDescent="0.3">
      <c r="B89" s="30"/>
      <c r="C89" s="92" t="s">
        <v>310</v>
      </c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203">
        <f>AG86</f>
        <v>0</v>
      </c>
      <c r="AH89" s="203"/>
      <c r="AI89" s="203"/>
      <c r="AJ89" s="203"/>
      <c r="AK89" s="203"/>
      <c r="AL89" s="203"/>
      <c r="AM89" s="203"/>
      <c r="AN89" s="203">
        <f>AN86</f>
        <v>0</v>
      </c>
      <c r="AO89" s="203"/>
      <c r="AP89" s="203"/>
      <c r="AQ89" s="32"/>
    </row>
    <row r="90" spans="1:76" s="1" customFormat="1" ht="6.9" customHeight="1" x14ac:dyDescent="0.3"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6"/>
    </row>
  </sheetData>
  <mergeCells count="42">
    <mergeCell ref="AG89:AM89"/>
    <mergeCell ref="AN89:AP89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6 - IO 02.4 - Kanalizace ...'!C2" tooltip="6 - IO 02.4 - Kanalizace 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7"/>
  <sheetViews>
    <sheetView showGridLines="0" workbookViewId="0">
      <pane ySplit="1" topLeftCell="A187" activePane="bottomLeft" state="frozen"/>
      <selection pane="bottomLeft" activeCell="L196" sqref="L196:M19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73"/>
      <c r="B1" s="170"/>
      <c r="C1" s="170"/>
      <c r="D1" s="171" t="s">
        <v>1</v>
      </c>
      <c r="E1" s="170"/>
      <c r="F1" s="172" t="s">
        <v>305</v>
      </c>
      <c r="G1" s="172"/>
      <c r="H1" s="244" t="s">
        <v>306</v>
      </c>
      <c r="I1" s="244"/>
      <c r="J1" s="244"/>
      <c r="K1" s="244"/>
      <c r="L1" s="172" t="s">
        <v>307</v>
      </c>
      <c r="M1" s="170"/>
      <c r="N1" s="170"/>
      <c r="O1" s="171" t="s">
        <v>83</v>
      </c>
      <c r="P1" s="170"/>
      <c r="Q1" s="170"/>
      <c r="R1" s="170"/>
      <c r="S1" s="172" t="s">
        <v>308</v>
      </c>
      <c r="T1" s="172"/>
      <c r="U1" s="173"/>
      <c r="V1" s="17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04" t="s">
        <v>6</v>
      </c>
      <c r="T2" s="178"/>
      <c r="U2" s="178"/>
      <c r="V2" s="178"/>
      <c r="W2" s="178"/>
      <c r="X2" s="178"/>
      <c r="Y2" s="178"/>
      <c r="Z2" s="178"/>
      <c r="AA2" s="178"/>
      <c r="AB2" s="178"/>
      <c r="AC2" s="178"/>
      <c r="AT2" s="16" t="s">
        <v>82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84</v>
      </c>
    </row>
    <row r="4" spans="1:66" ht="36.9" customHeight="1" x14ac:dyDescent="0.3">
      <c r="B4" s="20"/>
      <c r="C4" s="179" t="s">
        <v>85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09" t="str">
        <f>'Rekapitulace stavby'!K6</f>
        <v>Zázemí pro VPP v Ostravě - Porubě</v>
      </c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21"/>
      <c r="R6" s="22"/>
    </row>
    <row r="7" spans="1:66" s="1" customFormat="1" ht="32.85" customHeight="1" x14ac:dyDescent="0.3">
      <c r="B7" s="30"/>
      <c r="C7" s="31"/>
      <c r="D7" s="26" t="s">
        <v>86</v>
      </c>
      <c r="E7" s="31"/>
      <c r="F7" s="182" t="s">
        <v>87</v>
      </c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0" t="str">
        <f>'Rekapitulace stavby'!AN8</f>
        <v>16. 2. 2018</v>
      </c>
      <c r="P9" s="188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1" t="str">
        <f>IF('Rekapitulace stavby'!AN10="","",'Rekapitulace stavby'!AN10)</f>
        <v/>
      </c>
      <c r="P11" s="188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1" t="str">
        <f>IF('Rekapitulace stavby'!AN11="","",'Rekapitulace stavby'!AN11)</f>
        <v/>
      </c>
      <c r="P12" s="188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1" t="str">
        <f>IF('Rekapitulace stavby'!AN13="","",'Rekapitulace stavby'!AN13)</f>
        <v/>
      </c>
      <c r="P14" s="188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1" t="str">
        <f>IF('Rekapitulace stavby'!AN14="","",'Rekapitulace stavby'!AN14)</f>
        <v/>
      </c>
      <c r="P15" s="188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1" t="s">
        <v>3</v>
      </c>
      <c r="P17" s="188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1" t="s">
        <v>3</v>
      </c>
      <c r="P18" s="188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1" t="s">
        <v>3</v>
      </c>
      <c r="P20" s="188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1" t="s">
        <v>3</v>
      </c>
      <c r="P21" s="188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3</v>
      </c>
      <c r="F24" s="188"/>
      <c r="G24" s="188"/>
      <c r="H24" s="188"/>
      <c r="I24" s="188"/>
      <c r="J24" s="188"/>
      <c r="K24" s="188"/>
      <c r="L24" s="188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4" t="s">
        <v>88</v>
      </c>
      <c r="E27" s="31"/>
      <c r="F27" s="31"/>
      <c r="G27" s="31"/>
      <c r="H27" s="31"/>
      <c r="I27" s="31"/>
      <c r="J27" s="31"/>
      <c r="K27" s="31"/>
      <c r="L27" s="31"/>
      <c r="M27" s="206">
        <f>N87</f>
        <v>0</v>
      </c>
      <c r="N27" s="188"/>
      <c r="O27" s="188"/>
      <c r="P27" s="188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5" t="s">
        <v>39</v>
      </c>
      <c r="E29" s="31"/>
      <c r="F29" s="31"/>
      <c r="G29" s="31"/>
      <c r="H29" s="31"/>
      <c r="I29" s="31"/>
      <c r="J29" s="31"/>
      <c r="K29" s="31"/>
      <c r="L29" s="31"/>
      <c r="M29" s="211">
        <f>M27</f>
        <v>0</v>
      </c>
      <c r="N29" s="188"/>
      <c r="O29" s="188"/>
      <c r="P29" s="188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40</v>
      </c>
      <c r="E31" s="37" t="s">
        <v>41</v>
      </c>
      <c r="F31" s="38">
        <v>0.21</v>
      </c>
      <c r="G31" s="96" t="s">
        <v>42</v>
      </c>
      <c r="H31" s="212">
        <f>M29</f>
        <v>0</v>
      </c>
      <c r="I31" s="188"/>
      <c r="J31" s="188"/>
      <c r="K31" s="31"/>
      <c r="L31" s="31"/>
      <c r="M31" s="212">
        <f>H31*0.21</f>
        <v>0</v>
      </c>
      <c r="N31" s="188"/>
      <c r="O31" s="188"/>
      <c r="P31" s="188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43</v>
      </c>
      <c r="F32" s="38">
        <v>0.15</v>
      </c>
      <c r="G32" s="96" t="s">
        <v>42</v>
      </c>
      <c r="H32" s="212"/>
      <c r="I32" s="188"/>
      <c r="J32" s="188"/>
      <c r="K32" s="31"/>
      <c r="L32" s="31"/>
      <c r="M32" s="212"/>
      <c r="N32" s="188"/>
      <c r="O32" s="188"/>
      <c r="P32" s="188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44</v>
      </c>
      <c r="F33" s="38">
        <v>0.21</v>
      </c>
      <c r="G33" s="96" t="s">
        <v>42</v>
      </c>
      <c r="H33" s="212" t="e">
        <f>ROUND((SUM(#REF!)+SUM(BG116:BG196)), 2)</f>
        <v>#REF!</v>
      </c>
      <c r="I33" s="188"/>
      <c r="J33" s="188"/>
      <c r="K33" s="31"/>
      <c r="L33" s="31"/>
      <c r="M33" s="212">
        <v>0</v>
      </c>
      <c r="N33" s="188"/>
      <c r="O33" s="188"/>
      <c r="P33" s="188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0.15</v>
      </c>
      <c r="G34" s="96" t="s">
        <v>42</v>
      </c>
      <c r="H34" s="212" t="e">
        <f>ROUND((SUM(#REF!)+SUM(BH116:BH196)), 2)</f>
        <v>#REF!</v>
      </c>
      <c r="I34" s="188"/>
      <c r="J34" s="188"/>
      <c r="K34" s="31"/>
      <c r="L34" s="31"/>
      <c r="M34" s="212">
        <v>0</v>
      </c>
      <c r="N34" s="188"/>
      <c r="O34" s="188"/>
      <c r="P34" s="188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</v>
      </c>
      <c r="G35" s="96" t="s">
        <v>42</v>
      </c>
      <c r="H35" s="212" t="e">
        <f>ROUND((SUM(#REF!)+SUM(BI116:BI196)), 2)</f>
        <v>#REF!</v>
      </c>
      <c r="I35" s="188"/>
      <c r="J35" s="188"/>
      <c r="K35" s="31"/>
      <c r="L35" s="31"/>
      <c r="M35" s="212">
        <v>0</v>
      </c>
      <c r="N35" s="188"/>
      <c r="O35" s="188"/>
      <c r="P35" s="188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3"/>
      <c r="D37" s="97" t="s">
        <v>47</v>
      </c>
      <c r="E37" s="70"/>
      <c r="F37" s="70"/>
      <c r="G37" s="98" t="s">
        <v>48</v>
      </c>
      <c r="H37" s="99" t="s">
        <v>49</v>
      </c>
      <c r="I37" s="70"/>
      <c r="J37" s="70"/>
      <c r="K37" s="70"/>
      <c r="L37" s="213">
        <f>SUM(M29:M35)</f>
        <v>0</v>
      </c>
      <c r="M37" s="200"/>
      <c r="N37" s="200"/>
      <c r="O37" s="200"/>
      <c r="P37" s="202"/>
      <c r="Q37" s="93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s="1" customFormat="1" ht="14.4" x14ac:dyDescent="0.3">
      <c r="B49" s="30"/>
      <c r="C49" s="31"/>
      <c r="D49" s="45" t="s">
        <v>50</v>
      </c>
      <c r="E49" s="46"/>
      <c r="F49" s="46"/>
      <c r="G49" s="46"/>
      <c r="H49" s="47"/>
      <c r="I49" s="31"/>
      <c r="J49" s="45" t="s">
        <v>51</v>
      </c>
      <c r="K49" s="46"/>
      <c r="L49" s="46"/>
      <c r="M49" s="46"/>
      <c r="N49" s="46"/>
      <c r="O49" s="46"/>
      <c r="P49" s="47"/>
      <c r="Q49" s="31"/>
      <c r="R49" s="32"/>
    </row>
    <row r="50" spans="2:18" x14ac:dyDescent="0.3">
      <c r="B50" s="20"/>
      <c r="C50" s="21"/>
      <c r="D50" s="48"/>
      <c r="E50" s="21"/>
      <c r="F50" s="21"/>
      <c r="G50" s="21"/>
      <c r="H50" s="49"/>
      <c r="I50" s="21"/>
      <c r="J50" s="48"/>
      <c r="K50" s="21"/>
      <c r="L50" s="21"/>
      <c r="M50" s="21"/>
      <c r="N50" s="21"/>
      <c r="O50" s="21"/>
      <c r="P50" s="49"/>
      <c r="Q50" s="21"/>
      <c r="R50" s="2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s="1" customFormat="1" ht="14.4" x14ac:dyDescent="0.3">
      <c r="B58" s="30"/>
      <c r="C58" s="31"/>
      <c r="D58" s="50" t="s">
        <v>52</v>
      </c>
      <c r="E58" s="51"/>
      <c r="F58" s="51"/>
      <c r="G58" s="52" t="s">
        <v>53</v>
      </c>
      <c r="H58" s="53"/>
      <c r="I58" s="31"/>
      <c r="J58" s="50" t="s">
        <v>52</v>
      </c>
      <c r="K58" s="51"/>
      <c r="L58" s="51"/>
      <c r="M58" s="51"/>
      <c r="N58" s="52" t="s">
        <v>53</v>
      </c>
      <c r="O58" s="51"/>
      <c r="P58" s="53"/>
      <c r="Q58" s="31"/>
      <c r="R58" s="32"/>
    </row>
    <row r="59" spans="2:18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2:18" s="1" customFormat="1" ht="14.4" x14ac:dyDescent="0.3">
      <c r="B60" s="30"/>
      <c r="C60" s="31"/>
      <c r="D60" s="45" t="s">
        <v>54</v>
      </c>
      <c r="E60" s="46"/>
      <c r="F60" s="46"/>
      <c r="G60" s="46"/>
      <c r="H60" s="47"/>
      <c r="I60" s="31"/>
      <c r="J60" s="45" t="s">
        <v>55</v>
      </c>
      <c r="K60" s="46"/>
      <c r="L60" s="46"/>
      <c r="M60" s="46"/>
      <c r="N60" s="46"/>
      <c r="O60" s="46"/>
      <c r="P60" s="47"/>
      <c r="Q60" s="31"/>
      <c r="R60" s="32"/>
    </row>
    <row r="61" spans="2:18" x14ac:dyDescent="0.3">
      <c r="B61" s="20"/>
      <c r="C61" s="21"/>
      <c r="D61" s="48"/>
      <c r="E61" s="21"/>
      <c r="F61" s="21"/>
      <c r="G61" s="21"/>
      <c r="H61" s="49"/>
      <c r="I61" s="21"/>
      <c r="J61" s="48"/>
      <c r="K61" s="21"/>
      <c r="L61" s="21"/>
      <c r="M61" s="21"/>
      <c r="N61" s="21"/>
      <c r="O61" s="21"/>
      <c r="P61" s="49"/>
      <c r="Q61" s="21"/>
      <c r="R61" s="2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s="1" customFormat="1" ht="14.4" x14ac:dyDescent="0.3">
      <c r="B69" s="30"/>
      <c r="C69" s="31"/>
      <c r="D69" s="50" t="s">
        <v>52</v>
      </c>
      <c r="E69" s="51"/>
      <c r="F69" s="51"/>
      <c r="G69" s="52" t="s">
        <v>53</v>
      </c>
      <c r="H69" s="53"/>
      <c r="I69" s="31"/>
      <c r="J69" s="50" t="s">
        <v>52</v>
      </c>
      <c r="K69" s="51"/>
      <c r="L69" s="51"/>
      <c r="M69" s="51"/>
      <c r="N69" s="52" t="s">
        <v>53</v>
      </c>
      <c r="O69" s="51"/>
      <c r="P69" s="53"/>
      <c r="Q69" s="31"/>
      <c r="R69" s="32"/>
    </row>
    <row r="70" spans="2:18" s="1" customFormat="1" ht="14.4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4" spans="2:18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9"/>
    </row>
    <row r="75" spans="2:18" s="1" customFormat="1" ht="36.9" customHeight="1" x14ac:dyDescent="0.3">
      <c r="B75" s="30"/>
      <c r="C75" s="179" t="s">
        <v>89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2"/>
    </row>
    <row r="76" spans="2:18" s="1" customFormat="1" ht="6.9" customHeight="1" x14ac:dyDescent="0.3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2"/>
    </row>
    <row r="77" spans="2:18" s="1" customFormat="1" ht="30" customHeight="1" x14ac:dyDescent="0.3">
      <c r="B77" s="30"/>
      <c r="C77" s="27" t="s">
        <v>15</v>
      </c>
      <c r="D77" s="31"/>
      <c r="E77" s="31"/>
      <c r="F77" s="209" t="str">
        <f>F6</f>
        <v>Zázemí pro VPP v Ostravě - Porubě</v>
      </c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31"/>
      <c r="R77" s="32"/>
    </row>
    <row r="78" spans="2:18" s="1" customFormat="1" ht="36.9" customHeight="1" x14ac:dyDescent="0.3">
      <c r="B78" s="30"/>
      <c r="C78" s="64" t="s">
        <v>86</v>
      </c>
      <c r="D78" s="31"/>
      <c r="E78" s="31"/>
      <c r="F78" s="189" t="str">
        <f>F7</f>
        <v>6 - IO 02.4 - Kanalizace jednotná</v>
      </c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31"/>
      <c r="R78" s="32"/>
    </row>
    <row r="79" spans="2:18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F9</f>
        <v>Ostrava - Poruba</v>
      </c>
      <c r="G80" s="31"/>
      <c r="H80" s="31"/>
      <c r="I80" s="31"/>
      <c r="J80" s="31"/>
      <c r="K80" s="27" t="s">
        <v>23</v>
      </c>
      <c r="L80" s="31"/>
      <c r="M80" s="210" t="str">
        <f>IF(O9="","",O9)</f>
        <v>16. 2. 2018</v>
      </c>
      <c r="N80" s="188"/>
      <c r="O80" s="188"/>
      <c r="P80" s="188"/>
      <c r="Q80" s="31"/>
      <c r="R80" s="32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3.2" x14ac:dyDescent="0.3">
      <c r="B82" s="30"/>
      <c r="C82" s="27" t="s">
        <v>27</v>
      </c>
      <c r="D82" s="31"/>
      <c r="E82" s="31"/>
      <c r="F82" s="25" t="str">
        <f>E12</f>
        <v xml:space="preserve"> </v>
      </c>
      <c r="G82" s="31"/>
      <c r="H82" s="31"/>
      <c r="I82" s="31"/>
      <c r="J82" s="31"/>
      <c r="K82" s="27" t="s">
        <v>32</v>
      </c>
      <c r="L82" s="31"/>
      <c r="M82" s="181" t="str">
        <f>E18</f>
        <v>Ing.Petr Kudlík</v>
      </c>
      <c r="N82" s="188"/>
      <c r="O82" s="188"/>
      <c r="P82" s="188"/>
      <c r="Q82" s="188"/>
      <c r="R82" s="32"/>
    </row>
    <row r="83" spans="2:47" s="1" customFormat="1" ht="14.4" customHeight="1" x14ac:dyDescent="0.3">
      <c r="B83" s="30"/>
      <c r="C83" s="27" t="s">
        <v>31</v>
      </c>
      <c r="D83" s="31"/>
      <c r="E83" s="31"/>
      <c r="F83" s="25" t="str">
        <f>IF(E15="","",E15)</f>
        <v xml:space="preserve"> </v>
      </c>
      <c r="G83" s="31"/>
      <c r="H83" s="31"/>
      <c r="I83" s="31"/>
      <c r="J83" s="31"/>
      <c r="K83" s="27" t="s">
        <v>35</v>
      </c>
      <c r="L83" s="31"/>
      <c r="M83" s="181" t="str">
        <f>E21</f>
        <v>Lenka Jugová</v>
      </c>
      <c r="N83" s="188"/>
      <c r="O83" s="188"/>
      <c r="P83" s="188"/>
      <c r="Q83" s="188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14" t="s">
        <v>90</v>
      </c>
      <c r="D85" s="215"/>
      <c r="E85" s="215"/>
      <c r="F85" s="215"/>
      <c r="G85" s="215"/>
      <c r="H85" s="93"/>
      <c r="I85" s="93"/>
      <c r="J85" s="93"/>
      <c r="K85" s="93"/>
      <c r="L85" s="93"/>
      <c r="M85" s="93"/>
      <c r="N85" s="214" t="s">
        <v>91</v>
      </c>
      <c r="O85" s="188"/>
      <c r="P85" s="188"/>
      <c r="Q85" s="188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0" t="s">
        <v>92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5">
        <f>N116</f>
        <v>0</v>
      </c>
      <c r="O87" s="188"/>
      <c r="P87" s="188"/>
      <c r="Q87" s="188"/>
      <c r="R87" s="32"/>
      <c r="AU87" s="16" t="s">
        <v>93</v>
      </c>
    </row>
    <row r="88" spans="2:47" s="6" customFormat="1" ht="24.9" customHeight="1" x14ac:dyDescent="0.3">
      <c r="B88" s="101"/>
      <c r="C88" s="102"/>
      <c r="D88" s="103" t="s">
        <v>94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16">
        <f>N117</f>
        <v>0</v>
      </c>
      <c r="O88" s="217"/>
      <c r="P88" s="217"/>
      <c r="Q88" s="217"/>
      <c r="R88" s="104"/>
    </row>
    <row r="89" spans="2:47" s="7" customFormat="1" ht="19.95" customHeight="1" x14ac:dyDescent="0.3">
      <c r="B89" s="105"/>
      <c r="C89" s="106"/>
      <c r="D89" s="107" t="s">
        <v>95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18">
        <f>N118</f>
        <v>0</v>
      </c>
      <c r="O89" s="219"/>
      <c r="P89" s="219"/>
      <c r="Q89" s="219"/>
      <c r="R89" s="108"/>
    </row>
    <row r="90" spans="2:47" s="7" customFormat="1" ht="19.95" customHeight="1" x14ac:dyDescent="0.3">
      <c r="B90" s="105"/>
      <c r="C90" s="106"/>
      <c r="D90" s="107" t="s">
        <v>96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18">
        <f>N145</f>
        <v>0</v>
      </c>
      <c r="O90" s="219"/>
      <c r="P90" s="219"/>
      <c r="Q90" s="219"/>
      <c r="R90" s="108"/>
    </row>
    <row r="91" spans="2:47" s="7" customFormat="1" ht="19.95" customHeight="1" x14ac:dyDescent="0.3">
      <c r="B91" s="105"/>
      <c r="C91" s="106"/>
      <c r="D91" s="107" t="s">
        <v>97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18">
        <f>N148</f>
        <v>0</v>
      </c>
      <c r="O91" s="219"/>
      <c r="P91" s="219"/>
      <c r="Q91" s="219"/>
      <c r="R91" s="108"/>
    </row>
    <row r="92" spans="2:47" s="7" customFormat="1" ht="19.95" customHeight="1" x14ac:dyDescent="0.3">
      <c r="B92" s="105"/>
      <c r="C92" s="106"/>
      <c r="D92" s="107" t="s">
        <v>98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18">
        <f>N151</f>
        <v>0</v>
      </c>
      <c r="O92" s="219"/>
      <c r="P92" s="219"/>
      <c r="Q92" s="219"/>
      <c r="R92" s="108"/>
    </row>
    <row r="93" spans="2:47" s="7" customFormat="1" ht="19.95" customHeight="1" x14ac:dyDescent="0.3">
      <c r="B93" s="105"/>
      <c r="C93" s="106"/>
      <c r="D93" s="107" t="s">
        <v>99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18">
        <f>N160</f>
        <v>0</v>
      </c>
      <c r="O93" s="219"/>
      <c r="P93" s="219"/>
      <c r="Q93" s="219"/>
      <c r="R93" s="108"/>
    </row>
    <row r="94" spans="2:47" s="7" customFormat="1" ht="19.95" customHeight="1" x14ac:dyDescent="0.3">
      <c r="B94" s="105"/>
      <c r="C94" s="106"/>
      <c r="D94" s="107" t="s">
        <v>100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18">
        <f>N167</f>
        <v>0</v>
      </c>
      <c r="O94" s="219"/>
      <c r="P94" s="219"/>
      <c r="Q94" s="219"/>
      <c r="R94" s="108"/>
    </row>
    <row r="95" spans="2:47" s="7" customFormat="1" ht="19.95" customHeight="1" x14ac:dyDescent="0.3">
      <c r="B95" s="105"/>
      <c r="C95" s="106"/>
      <c r="D95" s="107" t="s">
        <v>101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18">
        <f>N184</f>
        <v>0</v>
      </c>
      <c r="O95" s="219"/>
      <c r="P95" s="219"/>
      <c r="Q95" s="219"/>
      <c r="R95" s="108"/>
    </row>
    <row r="96" spans="2:47" s="7" customFormat="1" ht="19.95" customHeight="1" x14ac:dyDescent="0.3">
      <c r="B96" s="105"/>
      <c r="C96" s="106"/>
      <c r="D96" s="107" t="s">
        <v>102</v>
      </c>
      <c r="E96" s="106"/>
      <c r="F96" s="106"/>
      <c r="G96" s="106"/>
      <c r="H96" s="106"/>
      <c r="I96" s="106"/>
      <c r="J96" s="106"/>
      <c r="K96" s="106"/>
      <c r="L96" s="106"/>
      <c r="M96" s="106"/>
      <c r="N96" s="218">
        <f>N187</f>
        <v>0</v>
      </c>
      <c r="O96" s="219"/>
      <c r="P96" s="219"/>
      <c r="Q96" s="219"/>
      <c r="R96" s="108"/>
    </row>
    <row r="97" spans="2:18" s="7" customFormat="1" ht="19.95" customHeight="1" x14ac:dyDescent="0.3">
      <c r="B97" s="105"/>
      <c r="C97" s="106"/>
      <c r="D97" s="107" t="s">
        <v>103</v>
      </c>
      <c r="E97" s="106"/>
      <c r="F97" s="106"/>
      <c r="G97" s="106"/>
      <c r="H97" s="106"/>
      <c r="I97" s="106"/>
      <c r="J97" s="106"/>
      <c r="K97" s="106"/>
      <c r="L97" s="106"/>
      <c r="M97" s="106"/>
      <c r="N97" s="218">
        <f>N195</f>
        <v>0</v>
      </c>
      <c r="O97" s="219"/>
      <c r="P97" s="219"/>
      <c r="Q97" s="219"/>
      <c r="R97" s="108"/>
    </row>
    <row r="98" spans="2:18" s="1" customFormat="1" ht="21.75" customHeight="1" x14ac:dyDescent="0.3"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2"/>
    </row>
    <row r="99" spans="2:18" s="1" customFormat="1" ht="29.25" customHeight="1" x14ac:dyDescent="0.3">
      <c r="B99" s="30"/>
      <c r="C99" s="92" t="s">
        <v>309</v>
      </c>
      <c r="D99" s="93"/>
      <c r="E99" s="93"/>
      <c r="F99" s="93"/>
      <c r="G99" s="93"/>
      <c r="H99" s="93"/>
      <c r="I99" s="93"/>
      <c r="J99" s="93"/>
      <c r="K99" s="93"/>
      <c r="L99" s="203">
        <f>N87</f>
        <v>0</v>
      </c>
      <c r="M99" s="215"/>
      <c r="N99" s="215"/>
      <c r="O99" s="215"/>
      <c r="P99" s="215"/>
      <c r="Q99" s="215"/>
      <c r="R99" s="32"/>
    </row>
    <row r="100" spans="2:18" s="1" customFormat="1" ht="6.9" customHeight="1" x14ac:dyDescent="0.3"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6"/>
    </row>
    <row r="104" spans="2:18" s="1" customFormat="1" ht="6.9" customHeight="1" x14ac:dyDescent="0.3"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9"/>
    </row>
    <row r="105" spans="2:18" s="1" customFormat="1" ht="36.9" customHeight="1" x14ac:dyDescent="0.3">
      <c r="B105" s="30"/>
      <c r="C105" s="179" t="s">
        <v>104</v>
      </c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32"/>
    </row>
    <row r="106" spans="2:18" s="1" customFormat="1" ht="6.9" customHeight="1" x14ac:dyDescent="0.3"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2"/>
    </row>
    <row r="107" spans="2:18" s="1" customFormat="1" ht="30" customHeight="1" x14ac:dyDescent="0.3">
      <c r="B107" s="30"/>
      <c r="C107" s="27" t="s">
        <v>15</v>
      </c>
      <c r="D107" s="31"/>
      <c r="E107" s="31"/>
      <c r="F107" s="209" t="str">
        <f>F6</f>
        <v>Zázemí pro VPP v Ostravě - Porubě</v>
      </c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31"/>
      <c r="R107" s="32"/>
    </row>
    <row r="108" spans="2:18" s="1" customFormat="1" ht="36.9" customHeight="1" x14ac:dyDescent="0.3">
      <c r="B108" s="30"/>
      <c r="C108" s="64" t="s">
        <v>86</v>
      </c>
      <c r="D108" s="31"/>
      <c r="E108" s="31"/>
      <c r="F108" s="189" t="str">
        <f>F7</f>
        <v>6 - IO 02.4 - Kanalizace jednotná</v>
      </c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31"/>
      <c r="R108" s="32"/>
    </row>
    <row r="109" spans="2:18" s="1" customFormat="1" ht="6.9" customHeight="1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18" s="1" customFormat="1" ht="18" customHeight="1" x14ac:dyDescent="0.3">
      <c r="B110" s="30"/>
      <c r="C110" s="27" t="s">
        <v>21</v>
      </c>
      <c r="D110" s="31"/>
      <c r="E110" s="31"/>
      <c r="F110" s="25" t="str">
        <f>F9</f>
        <v>Ostrava - Poruba</v>
      </c>
      <c r="G110" s="31"/>
      <c r="H110" s="31"/>
      <c r="I110" s="31"/>
      <c r="J110" s="31"/>
      <c r="K110" s="27" t="s">
        <v>23</v>
      </c>
      <c r="L110" s="31"/>
      <c r="M110" s="210" t="str">
        <f>IF(O9="","",O9)</f>
        <v>16. 2. 2018</v>
      </c>
      <c r="N110" s="188"/>
      <c r="O110" s="188"/>
      <c r="P110" s="188"/>
      <c r="Q110" s="31"/>
      <c r="R110" s="32"/>
    </row>
    <row r="111" spans="2:18" s="1" customFormat="1" ht="6.9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18" s="1" customFormat="1" ht="13.2" x14ac:dyDescent="0.3">
      <c r="B112" s="30"/>
      <c r="C112" s="27" t="s">
        <v>27</v>
      </c>
      <c r="D112" s="31"/>
      <c r="E112" s="31"/>
      <c r="F112" s="25" t="str">
        <f>E12</f>
        <v xml:space="preserve"> </v>
      </c>
      <c r="G112" s="31"/>
      <c r="H112" s="31"/>
      <c r="I112" s="31"/>
      <c r="J112" s="31"/>
      <c r="K112" s="27" t="s">
        <v>32</v>
      </c>
      <c r="L112" s="31"/>
      <c r="M112" s="181" t="str">
        <f>E18</f>
        <v>Ing.Petr Kudlík</v>
      </c>
      <c r="N112" s="188"/>
      <c r="O112" s="188"/>
      <c r="P112" s="188"/>
      <c r="Q112" s="188"/>
      <c r="R112" s="32"/>
    </row>
    <row r="113" spans="2:65" s="1" customFormat="1" ht="14.4" customHeight="1" x14ac:dyDescent="0.3">
      <c r="B113" s="30"/>
      <c r="C113" s="27" t="s">
        <v>31</v>
      </c>
      <c r="D113" s="31"/>
      <c r="E113" s="31"/>
      <c r="F113" s="25" t="str">
        <f>IF(E15="","",E15)</f>
        <v xml:space="preserve"> </v>
      </c>
      <c r="G113" s="31"/>
      <c r="H113" s="31"/>
      <c r="I113" s="31"/>
      <c r="J113" s="31"/>
      <c r="K113" s="27" t="s">
        <v>35</v>
      </c>
      <c r="L113" s="31"/>
      <c r="M113" s="181" t="str">
        <f>E21</f>
        <v>Lenka Jugová</v>
      </c>
      <c r="N113" s="188"/>
      <c r="O113" s="188"/>
      <c r="P113" s="188"/>
      <c r="Q113" s="188"/>
      <c r="R113" s="32"/>
    </row>
    <row r="114" spans="2:65" s="1" customFormat="1" ht="10.35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8" customFormat="1" ht="29.25" customHeight="1" x14ac:dyDescent="0.3">
      <c r="B115" s="109"/>
      <c r="C115" s="110" t="s">
        <v>105</v>
      </c>
      <c r="D115" s="111" t="s">
        <v>106</v>
      </c>
      <c r="E115" s="111" t="s">
        <v>58</v>
      </c>
      <c r="F115" s="220" t="s">
        <v>107</v>
      </c>
      <c r="G115" s="221"/>
      <c r="H115" s="221"/>
      <c r="I115" s="221"/>
      <c r="J115" s="111" t="s">
        <v>108</v>
      </c>
      <c r="K115" s="111" t="s">
        <v>109</v>
      </c>
      <c r="L115" s="222" t="s">
        <v>110</v>
      </c>
      <c r="M115" s="221"/>
      <c r="N115" s="220" t="s">
        <v>91</v>
      </c>
      <c r="O115" s="221"/>
      <c r="P115" s="221"/>
      <c r="Q115" s="223"/>
      <c r="R115" s="112"/>
      <c r="T115" s="71" t="s">
        <v>111</v>
      </c>
      <c r="U115" s="72" t="s">
        <v>40</v>
      </c>
      <c r="V115" s="72" t="s">
        <v>112</v>
      </c>
      <c r="W115" s="72" t="s">
        <v>113</v>
      </c>
      <c r="X115" s="72" t="s">
        <v>114</v>
      </c>
      <c r="Y115" s="72" t="s">
        <v>115</v>
      </c>
      <c r="Z115" s="72" t="s">
        <v>116</v>
      </c>
      <c r="AA115" s="73" t="s">
        <v>117</v>
      </c>
    </row>
    <row r="116" spans="2:65" s="1" customFormat="1" ht="29.25" customHeight="1" x14ac:dyDescent="0.35">
      <c r="B116" s="30"/>
      <c r="C116" s="75" t="s">
        <v>88</v>
      </c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227">
        <f>BK116</f>
        <v>0</v>
      </c>
      <c r="O116" s="228"/>
      <c r="P116" s="228"/>
      <c r="Q116" s="228"/>
      <c r="R116" s="32"/>
      <c r="T116" s="74"/>
      <c r="U116" s="46"/>
      <c r="V116" s="46"/>
      <c r="W116" s="113">
        <f>W117</f>
        <v>155.72633200000001</v>
      </c>
      <c r="X116" s="46"/>
      <c r="Y116" s="113">
        <f>Y117</f>
        <v>45.341201999999996</v>
      </c>
      <c r="Z116" s="46"/>
      <c r="AA116" s="114">
        <f>AA117</f>
        <v>8.0960000000000001</v>
      </c>
      <c r="AT116" s="16" t="s">
        <v>74</v>
      </c>
      <c r="AU116" s="16" t="s">
        <v>93</v>
      </c>
      <c r="BK116" s="115">
        <f>BK117</f>
        <v>0</v>
      </c>
    </row>
    <row r="117" spans="2:65" s="9" customFormat="1" ht="37.35" customHeight="1" x14ac:dyDescent="0.35">
      <c r="B117" s="116"/>
      <c r="C117" s="117"/>
      <c r="D117" s="118" t="s">
        <v>94</v>
      </c>
      <c r="E117" s="118"/>
      <c r="F117" s="118"/>
      <c r="G117" s="118"/>
      <c r="H117" s="118"/>
      <c r="I117" s="118"/>
      <c r="J117" s="118"/>
      <c r="K117" s="118"/>
      <c r="L117" s="118"/>
      <c r="M117" s="118"/>
      <c r="N117" s="229">
        <f>BK117</f>
        <v>0</v>
      </c>
      <c r="O117" s="216"/>
      <c r="P117" s="216"/>
      <c r="Q117" s="216"/>
      <c r="R117" s="119"/>
      <c r="T117" s="120"/>
      <c r="U117" s="117"/>
      <c r="V117" s="117"/>
      <c r="W117" s="121">
        <f>W118+W145+W148+W151+W160+W167+W184+W187+W195</f>
        <v>155.72633200000001</v>
      </c>
      <c r="X117" s="117"/>
      <c r="Y117" s="121">
        <f>Y118+Y145+Y148+Y151+Y160+Y167+Y184+Y187+Y195</f>
        <v>45.341201999999996</v>
      </c>
      <c r="Z117" s="117"/>
      <c r="AA117" s="122">
        <f>AA118+AA145+AA148+AA151+AA160+AA167+AA184+AA187+AA195</f>
        <v>8.0960000000000001</v>
      </c>
      <c r="AR117" s="123" t="s">
        <v>20</v>
      </c>
      <c r="AT117" s="124" t="s">
        <v>74</v>
      </c>
      <c r="AU117" s="124" t="s">
        <v>75</v>
      </c>
      <c r="AY117" s="123" t="s">
        <v>118</v>
      </c>
      <c r="BK117" s="125">
        <f>BK118+BK145+BK148+BK151+BK160+BK167+BK184+BK187+BK195</f>
        <v>0</v>
      </c>
    </row>
    <row r="118" spans="2:65" s="9" customFormat="1" ht="19.95" customHeight="1" x14ac:dyDescent="0.35">
      <c r="B118" s="116"/>
      <c r="C118" s="117"/>
      <c r="D118" s="126" t="s">
        <v>95</v>
      </c>
      <c r="E118" s="126"/>
      <c r="F118" s="126"/>
      <c r="G118" s="126"/>
      <c r="H118" s="126"/>
      <c r="I118" s="126"/>
      <c r="J118" s="126"/>
      <c r="K118" s="126"/>
      <c r="L118" s="126"/>
      <c r="M118" s="126"/>
      <c r="N118" s="230">
        <f>BK118</f>
        <v>0</v>
      </c>
      <c r="O118" s="231"/>
      <c r="P118" s="231"/>
      <c r="Q118" s="231"/>
      <c r="R118" s="119"/>
      <c r="T118" s="120"/>
      <c r="U118" s="117"/>
      <c r="V118" s="117"/>
      <c r="W118" s="121">
        <f>SUM(W119:W144)</f>
        <v>60.811089999999993</v>
      </c>
      <c r="X118" s="117"/>
      <c r="Y118" s="121">
        <f>SUM(Y119:Y144)</f>
        <v>33.446643999999999</v>
      </c>
      <c r="Z118" s="117"/>
      <c r="AA118" s="122">
        <f>SUM(AA119:AA144)</f>
        <v>8.0960000000000001</v>
      </c>
      <c r="AR118" s="123" t="s">
        <v>20</v>
      </c>
      <c r="AT118" s="124" t="s">
        <v>74</v>
      </c>
      <c r="AU118" s="124" t="s">
        <v>20</v>
      </c>
      <c r="AY118" s="123" t="s">
        <v>118</v>
      </c>
      <c r="BK118" s="125">
        <f>SUM(BK119:BK144)</f>
        <v>0</v>
      </c>
    </row>
    <row r="119" spans="2:65" s="1" customFormat="1" ht="31.5" customHeight="1" x14ac:dyDescent="0.3">
      <c r="B119" s="127"/>
      <c r="C119" s="128" t="s">
        <v>119</v>
      </c>
      <c r="D119" s="128" t="s">
        <v>120</v>
      </c>
      <c r="E119" s="129" t="s">
        <v>121</v>
      </c>
      <c r="F119" s="224" t="s">
        <v>122</v>
      </c>
      <c r="G119" s="225"/>
      <c r="H119" s="225"/>
      <c r="I119" s="225"/>
      <c r="J119" s="130" t="s">
        <v>123</v>
      </c>
      <c r="K119" s="131">
        <v>8</v>
      </c>
      <c r="L119" s="226"/>
      <c r="M119" s="225"/>
      <c r="N119" s="226">
        <f>ROUND(L119*K119,2)</f>
        <v>0</v>
      </c>
      <c r="O119" s="225"/>
      <c r="P119" s="225"/>
      <c r="Q119" s="225"/>
      <c r="R119" s="132"/>
      <c r="T119" s="133" t="s">
        <v>3</v>
      </c>
      <c r="U119" s="39" t="s">
        <v>41</v>
      </c>
      <c r="V119" s="134">
        <v>0.108</v>
      </c>
      <c r="W119" s="134">
        <f>V119*K119</f>
        <v>0.86399999999999999</v>
      </c>
      <c r="X119" s="134">
        <v>0</v>
      </c>
      <c r="Y119" s="134">
        <f>X119*K119</f>
        <v>0</v>
      </c>
      <c r="Z119" s="134">
        <v>0.5</v>
      </c>
      <c r="AA119" s="135">
        <f>Z119*K119</f>
        <v>4</v>
      </c>
      <c r="AR119" s="16" t="s">
        <v>124</v>
      </c>
      <c r="AT119" s="16" t="s">
        <v>120</v>
      </c>
      <c r="AU119" s="16" t="s">
        <v>84</v>
      </c>
      <c r="AY119" s="16" t="s">
        <v>118</v>
      </c>
      <c r="BE119" s="136">
        <f>IF(U119="základní",N119,0)</f>
        <v>0</v>
      </c>
      <c r="BF119" s="136">
        <f>IF(U119="snížená",N119,0)</f>
        <v>0</v>
      </c>
      <c r="BG119" s="136">
        <f>IF(U119="zákl. přenesená",N119,0)</f>
        <v>0</v>
      </c>
      <c r="BH119" s="136">
        <f>IF(U119="sníž. přenesená",N119,0)</f>
        <v>0</v>
      </c>
      <c r="BI119" s="136">
        <f>IF(U119="nulová",N119,0)</f>
        <v>0</v>
      </c>
      <c r="BJ119" s="16" t="s">
        <v>20</v>
      </c>
      <c r="BK119" s="136">
        <f>ROUND(L119*K119,2)</f>
        <v>0</v>
      </c>
      <c r="BL119" s="16" t="s">
        <v>124</v>
      </c>
      <c r="BM119" s="16" t="s">
        <v>125</v>
      </c>
    </row>
    <row r="120" spans="2:65" s="1" customFormat="1" ht="31.5" customHeight="1" x14ac:dyDescent="0.3">
      <c r="B120" s="127"/>
      <c r="C120" s="128" t="s">
        <v>126</v>
      </c>
      <c r="D120" s="128" t="s">
        <v>120</v>
      </c>
      <c r="E120" s="129" t="s">
        <v>127</v>
      </c>
      <c r="F120" s="224" t="s">
        <v>128</v>
      </c>
      <c r="G120" s="225"/>
      <c r="H120" s="225"/>
      <c r="I120" s="225"/>
      <c r="J120" s="130" t="s">
        <v>123</v>
      </c>
      <c r="K120" s="131">
        <v>8</v>
      </c>
      <c r="L120" s="226"/>
      <c r="M120" s="225"/>
      <c r="N120" s="226">
        <f>ROUND(L120*K120,2)</f>
        <v>0</v>
      </c>
      <c r="O120" s="225"/>
      <c r="P120" s="225"/>
      <c r="Q120" s="225"/>
      <c r="R120" s="132"/>
      <c r="T120" s="133" t="s">
        <v>3</v>
      </c>
      <c r="U120" s="39" t="s">
        <v>41</v>
      </c>
      <c r="V120" s="134">
        <v>4.2000000000000003E-2</v>
      </c>
      <c r="W120" s="134">
        <f>V120*K120</f>
        <v>0.33600000000000002</v>
      </c>
      <c r="X120" s="134">
        <v>1.7000000000000001E-4</v>
      </c>
      <c r="Y120" s="134">
        <f>X120*K120</f>
        <v>1.3600000000000001E-3</v>
      </c>
      <c r="Z120" s="134">
        <v>0.51200000000000001</v>
      </c>
      <c r="AA120" s="135">
        <f>Z120*K120</f>
        <v>4.0960000000000001</v>
      </c>
      <c r="AR120" s="16" t="s">
        <v>124</v>
      </c>
      <c r="AT120" s="16" t="s">
        <v>120</v>
      </c>
      <c r="AU120" s="16" t="s">
        <v>84</v>
      </c>
      <c r="AY120" s="16" t="s">
        <v>118</v>
      </c>
      <c r="BE120" s="136">
        <f>IF(U120="základní",N120,0)</f>
        <v>0</v>
      </c>
      <c r="BF120" s="136">
        <f>IF(U120="snížená",N120,0)</f>
        <v>0</v>
      </c>
      <c r="BG120" s="136">
        <f>IF(U120="zákl. přenesená",N120,0)</f>
        <v>0</v>
      </c>
      <c r="BH120" s="136">
        <f>IF(U120="sníž. přenesená",N120,0)</f>
        <v>0</v>
      </c>
      <c r="BI120" s="136">
        <f>IF(U120="nulová",N120,0)</f>
        <v>0</v>
      </c>
      <c r="BJ120" s="16" t="s">
        <v>20</v>
      </c>
      <c r="BK120" s="136">
        <f>ROUND(L120*K120,2)</f>
        <v>0</v>
      </c>
      <c r="BL120" s="16" t="s">
        <v>124</v>
      </c>
      <c r="BM120" s="16" t="s">
        <v>129</v>
      </c>
    </row>
    <row r="121" spans="2:65" s="1" customFormat="1" ht="31.5" customHeight="1" x14ac:dyDescent="0.3">
      <c r="B121" s="127"/>
      <c r="C121" s="128" t="s">
        <v>20</v>
      </c>
      <c r="D121" s="128" t="s">
        <v>120</v>
      </c>
      <c r="E121" s="129" t="s">
        <v>130</v>
      </c>
      <c r="F121" s="224" t="s">
        <v>131</v>
      </c>
      <c r="G121" s="225"/>
      <c r="H121" s="225"/>
      <c r="I121" s="225"/>
      <c r="J121" s="130" t="s">
        <v>132</v>
      </c>
      <c r="K121" s="131">
        <v>20</v>
      </c>
      <c r="L121" s="226"/>
      <c r="M121" s="225"/>
      <c r="N121" s="226">
        <f>ROUND(L121*K121,2)</f>
        <v>0</v>
      </c>
      <c r="O121" s="225"/>
      <c r="P121" s="225"/>
      <c r="Q121" s="225"/>
      <c r="R121" s="132"/>
      <c r="T121" s="133" t="s">
        <v>3</v>
      </c>
      <c r="U121" s="39" t="s">
        <v>41</v>
      </c>
      <c r="V121" s="134">
        <v>1.43</v>
      </c>
      <c r="W121" s="134">
        <f>V121*K121</f>
        <v>28.599999999999998</v>
      </c>
      <c r="X121" s="134">
        <v>0</v>
      </c>
      <c r="Y121" s="134">
        <f>X121*K121</f>
        <v>0</v>
      </c>
      <c r="Z121" s="134">
        <v>0</v>
      </c>
      <c r="AA121" s="135">
        <f>Z121*K121</f>
        <v>0</v>
      </c>
      <c r="AR121" s="16" t="s">
        <v>124</v>
      </c>
      <c r="AT121" s="16" t="s">
        <v>120</v>
      </c>
      <c r="AU121" s="16" t="s">
        <v>84</v>
      </c>
      <c r="AY121" s="16" t="s">
        <v>118</v>
      </c>
      <c r="BE121" s="136">
        <f>IF(U121="základní",N121,0)</f>
        <v>0</v>
      </c>
      <c r="BF121" s="136">
        <f>IF(U121="snížená",N121,0)</f>
        <v>0</v>
      </c>
      <c r="BG121" s="136">
        <f>IF(U121="zákl. přenesená",N121,0)</f>
        <v>0</v>
      </c>
      <c r="BH121" s="136">
        <f>IF(U121="sníž. přenesená",N121,0)</f>
        <v>0</v>
      </c>
      <c r="BI121" s="136">
        <f>IF(U121="nulová",N121,0)</f>
        <v>0</v>
      </c>
      <c r="BJ121" s="16" t="s">
        <v>20</v>
      </c>
      <c r="BK121" s="136">
        <f>ROUND(L121*K121,2)</f>
        <v>0</v>
      </c>
      <c r="BL121" s="16" t="s">
        <v>124</v>
      </c>
      <c r="BM121" s="16" t="s">
        <v>133</v>
      </c>
    </row>
    <row r="122" spans="2:65" s="10" customFormat="1" ht="22.5" customHeight="1" x14ac:dyDescent="0.3">
      <c r="B122" s="137"/>
      <c r="C122" s="138"/>
      <c r="D122" s="138"/>
      <c r="E122" s="139" t="s">
        <v>3</v>
      </c>
      <c r="F122" s="232" t="s">
        <v>134</v>
      </c>
      <c r="G122" s="233"/>
      <c r="H122" s="233"/>
      <c r="I122" s="233"/>
      <c r="J122" s="138"/>
      <c r="K122" s="140">
        <v>19.428999999999998</v>
      </c>
      <c r="L122" s="138"/>
      <c r="M122" s="138"/>
      <c r="N122" s="138"/>
      <c r="O122" s="138"/>
      <c r="P122" s="138"/>
      <c r="Q122" s="138"/>
      <c r="R122" s="141"/>
      <c r="T122" s="142"/>
      <c r="U122" s="138"/>
      <c r="V122" s="138"/>
      <c r="W122" s="138"/>
      <c r="X122" s="138"/>
      <c r="Y122" s="138"/>
      <c r="Z122" s="138"/>
      <c r="AA122" s="143"/>
      <c r="AT122" s="144" t="s">
        <v>135</v>
      </c>
      <c r="AU122" s="144" t="s">
        <v>84</v>
      </c>
      <c r="AV122" s="10" t="s">
        <v>84</v>
      </c>
      <c r="AW122" s="10" t="s">
        <v>34</v>
      </c>
      <c r="AX122" s="10" t="s">
        <v>75</v>
      </c>
      <c r="AY122" s="144" t="s">
        <v>118</v>
      </c>
    </row>
    <row r="123" spans="2:65" s="11" customFormat="1" ht="22.5" customHeight="1" x14ac:dyDescent="0.3">
      <c r="B123" s="145"/>
      <c r="C123" s="146"/>
      <c r="D123" s="146"/>
      <c r="E123" s="147" t="s">
        <v>3</v>
      </c>
      <c r="F123" s="234" t="s">
        <v>136</v>
      </c>
      <c r="G123" s="235"/>
      <c r="H123" s="235"/>
      <c r="I123" s="235"/>
      <c r="J123" s="146"/>
      <c r="K123" s="148">
        <v>19.428999999999998</v>
      </c>
      <c r="L123" s="146"/>
      <c r="M123" s="146"/>
      <c r="N123" s="146"/>
      <c r="O123" s="146"/>
      <c r="P123" s="146"/>
      <c r="Q123" s="146"/>
      <c r="R123" s="149"/>
      <c r="T123" s="150"/>
      <c r="U123" s="146"/>
      <c r="V123" s="146"/>
      <c r="W123" s="146"/>
      <c r="X123" s="146"/>
      <c r="Y123" s="146"/>
      <c r="Z123" s="146"/>
      <c r="AA123" s="151"/>
      <c r="AT123" s="152" t="s">
        <v>135</v>
      </c>
      <c r="AU123" s="152" t="s">
        <v>84</v>
      </c>
      <c r="AV123" s="11" t="s">
        <v>124</v>
      </c>
      <c r="AW123" s="11" t="s">
        <v>34</v>
      </c>
      <c r="AX123" s="11" t="s">
        <v>75</v>
      </c>
      <c r="AY123" s="152" t="s">
        <v>118</v>
      </c>
    </row>
    <row r="124" spans="2:65" s="10" customFormat="1" ht="22.5" customHeight="1" x14ac:dyDescent="0.3">
      <c r="B124" s="137"/>
      <c r="C124" s="138"/>
      <c r="D124" s="138"/>
      <c r="E124" s="139" t="s">
        <v>3</v>
      </c>
      <c r="F124" s="236" t="s">
        <v>137</v>
      </c>
      <c r="G124" s="233"/>
      <c r="H124" s="233"/>
      <c r="I124" s="233"/>
      <c r="J124" s="138"/>
      <c r="K124" s="140">
        <v>20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135</v>
      </c>
      <c r="AU124" s="144" t="s">
        <v>84</v>
      </c>
      <c r="AV124" s="10" t="s">
        <v>84</v>
      </c>
      <c r="AW124" s="10" t="s">
        <v>34</v>
      </c>
      <c r="AX124" s="10" t="s">
        <v>20</v>
      </c>
      <c r="AY124" s="144" t="s">
        <v>118</v>
      </c>
    </row>
    <row r="125" spans="2:65" s="1" customFormat="1" ht="31.5" customHeight="1" x14ac:dyDescent="0.3">
      <c r="B125" s="127"/>
      <c r="C125" s="128" t="s">
        <v>84</v>
      </c>
      <c r="D125" s="128" t="s">
        <v>120</v>
      </c>
      <c r="E125" s="129" t="s">
        <v>138</v>
      </c>
      <c r="F125" s="224" t="s">
        <v>139</v>
      </c>
      <c r="G125" s="225"/>
      <c r="H125" s="225"/>
      <c r="I125" s="225"/>
      <c r="J125" s="130" t="s">
        <v>123</v>
      </c>
      <c r="K125" s="131">
        <v>30.1</v>
      </c>
      <c r="L125" s="226"/>
      <c r="M125" s="225"/>
      <c r="N125" s="226">
        <f>ROUND(L125*K125,2)</f>
        <v>0</v>
      </c>
      <c r="O125" s="225"/>
      <c r="P125" s="225"/>
      <c r="Q125" s="225"/>
      <c r="R125" s="132"/>
      <c r="T125" s="133" t="s">
        <v>3</v>
      </c>
      <c r="U125" s="39" t="s">
        <v>41</v>
      </c>
      <c r="V125" s="134">
        <v>0.23599999999999999</v>
      </c>
      <c r="W125" s="134">
        <f>V125*K125</f>
        <v>7.1036000000000001</v>
      </c>
      <c r="X125" s="134">
        <v>8.4000000000000003E-4</v>
      </c>
      <c r="Y125" s="134">
        <f>X125*K125</f>
        <v>2.5284000000000001E-2</v>
      </c>
      <c r="Z125" s="134">
        <v>0</v>
      </c>
      <c r="AA125" s="135">
        <f>Z125*K125</f>
        <v>0</v>
      </c>
      <c r="AR125" s="16" t="s">
        <v>124</v>
      </c>
      <c r="AT125" s="16" t="s">
        <v>120</v>
      </c>
      <c r="AU125" s="16" t="s">
        <v>84</v>
      </c>
      <c r="AY125" s="16" t="s">
        <v>118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16" t="s">
        <v>20</v>
      </c>
      <c r="BK125" s="136">
        <f>ROUND(L125*K125,2)</f>
        <v>0</v>
      </c>
      <c r="BL125" s="16" t="s">
        <v>124</v>
      </c>
      <c r="BM125" s="16" t="s">
        <v>140</v>
      </c>
    </row>
    <row r="126" spans="2:65" s="10" customFormat="1" ht="22.5" customHeight="1" x14ac:dyDescent="0.3">
      <c r="B126" s="137"/>
      <c r="C126" s="138"/>
      <c r="D126" s="138"/>
      <c r="E126" s="139" t="s">
        <v>3</v>
      </c>
      <c r="F126" s="232" t="s">
        <v>141</v>
      </c>
      <c r="G126" s="233"/>
      <c r="H126" s="233"/>
      <c r="I126" s="233"/>
      <c r="J126" s="138"/>
      <c r="K126" s="140">
        <v>30.08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135</v>
      </c>
      <c r="AU126" s="144" t="s">
        <v>84</v>
      </c>
      <c r="AV126" s="10" t="s">
        <v>84</v>
      </c>
      <c r="AW126" s="10" t="s">
        <v>34</v>
      </c>
      <c r="AX126" s="10" t="s">
        <v>75</v>
      </c>
      <c r="AY126" s="144" t="s">
        <v>118</v>
      </c>
    </row>
    <row r="127" spans="2:65" s="11" customFormat="1" ht="22.5" customHeight="1" x14ac:dyDescent="0.3">
      <c r="B127" s="145"/>
      <c r="C127" s="146"/>
      <c r="D127" s="146"/>
      <c r="E127" s="147" t="s">
        <v>3</v>
      </c>
      <c r="F127" s="234" t="s">
        <v>136</v>
      </c>
      <c r="G127" s="235"/>
      <c r="H127" s="235"/>
      <c r="I127" s="235"/>
      <c r="J127" s="146"/>
      <c r="K127" s="148">
        <v>30.08</v>
      </c>
      <c r="L127" s="146"/>
      <c r="M127" s="146"/>
      <c r="N127" s="146"/>
      <c r="O127" s="146"/>
      <c r="P127" s="146"/>
      <c r="Q127" s="146"/>
      <c r="R127" s="149"/>
      <c r="T127" s="150"/>
      <c r="U127" s="146"/>
      <c r="V127" s="146"/>
      <c r="W127" s="146"/>
      <c r="X127" s="146"/>
      <c r="Y127" s="146"/>
      <c r="Z127" s="146"/>
      <c r="AA127" s="151"/>
      <c r="AT127" s="152" t="s">
        <v>135</v>
      </c>
      <c r="AU127" s="152" t="s">
        <v>84</v>
      </c>
      <c r="AV127" s="11" t="s">
        <v>124</v>
      </c>
      <c r="AW127" s="11" t="s">
        <v>34</v>
      </c>
      <c r="AX127" s="11" t="s">
        <v>75</v>
      </c>
      <c r="AY127" s="152" t="s">
        <v>118</v>
      </c>
    </row>
    <row r="128" spans="2:65" s="10" customFormat="1" ht="22.5" customHeight="1" x14ac:dyDescent="0.3">
      <c r="B128" s="137"/>
      <c r="C128" s="138"/>
      <c r="D128" s="138"/>
      <c r="E128" s="139" t="s">
        <v>3</v>
      </c>
      <c r="F128" s="236" t="s">
        <v>142</v>
      </c>
      <c r="G128" s="233"/>
      <c r="H128" s="233"/>
      <c r="I128" s="233"/>
      <c r="J128" s="138"/>
      <c r="K128" s="140">
        <v>30.1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135</v>
      </c>
      <c r="AU128" s="144" t="s">
        <v>84</v>
      </c>
      <c r="AV128" s="10" t="s">
        <v>84</v>
      </c>
      <c r="AW128" s="10" t="s">
        <v>34</v>
      </c>
      <c r="AX128" s="10" t="s">
        <v>20</v>
      </c>
      <c r="AY128" s="144" t="s">
        <v>118</v>
      </c>
    </row>
    <row r="129" spans="2:65" s="1" customFormat="1" ht="31.5" customHeight="1" x14ac:dyDescent="0.3">
      <c r="B129" s="127"/>
      <c r="C129" s="128" t="s">
        <v>143</v>
      </c>
      <c r="D129" s="128" t="s">
        <v>120</v>
      </c>
      <c r="E129" s="129" t="s">
        <v>144</v>
      </c>
      <c r="F129" s="224" t="s">
        <v>145</v>
      </c>
      <c r="G129" s="225"/>
      <c r="H129" s="225"/>
      <c r="I129" s="225"/>
      <c r="J129" s="130" t="s">
        <v>123</v>
      </c>
      <c r="K129" s="131">
        <v>30.1</v>
      </c>
      <c r="L129" s="226"/>
      <c r="M129" s="225"/>
      <c r="N129" s="226">
        <f t="shared" ref="N129:N135" si="0">ROUND(L129*K129,2)</f>
        <v>0</v>
      </c>
      <c r="O129" s="225"/>
      <c r="P129" s="225"/>
      <c r="Q129" s="225"/>
      <c r="R129" s="132"/>
      <c r="T129" s="133" t="s">
        <v>3</v>
      </c>
      <c r="U129" s="39" t="s">
        <v>41</v>
      </c>
      <c r="V129" s="134">
        <v>7.0000000000000007E-2</v>
      </c>
      <c r="W129" s="134">
        <f t="shared" ref="W129:W135" si="1">V129*K129</f>
        <v>2.1070000000000002</v>
      </c>
      <c r="X129" s="134">
        <v>0</v>
      </c>
      <c r="Y129" s="134">
        <f t="shared" ref="Y129:Y135" si="2">X129*K129</f>
        <v>0</v>
      </c>
      <c r="Z129" s="134">
        <v>0</v>
      </c>
      <c r="AA129" s="135">
        <f t="shared" ref="AA129:AA135" si="3">Z129*K129</f>
        <v>0</v>
      </c>
      <c r="AR129" s="16" t="s">
        <v>124</v>
      </c>
      <c r="AT129" s="16" t="s">
        <v>120</v>
      </c>
      <c r="AU129" s="16" t="s">
        <v>84</v>
      </c>
      <c r="AY129" s="16" t="s">
        <v>118</v>
      </c>
      <c r="BE129" s="136">
        <f t="shared" ref="BE129:BE135" si="4">IF(U129="základní",N129,0)</f>
        <v>0</v>
      </c>
      <c r="BF129" s="136">
        <f t="shared" ref="BF129:BF135" si="5">IF(U129="snížená",N129,0)</f>
        <v>0</v>
      </c>
      <c r="BG129" s="136">
        <f t="shared" ref="BG129:BG135" si="6">IF(U129="zákl. přenesená",N129,0)</f>
        <v>0</v>
      </c>
      <c r="BH129" s="136">
        <f t="shared" ref="BH129:BH135" si="7">IF(U129="sníž. přenesená",N129,0)</f>
        <v>0</v>
      </c>
      <c r="BI129" s="136">
        <f t="shared" ref="BI129:BI135" si="8">IF(U129="nulová",N129,0)</f>
        <v>0</v>
      </c>
      <c r="BJ129" s="16" t="s">
        <v>20</v>
      </c>
      <c r="BK129" s="136">
        <f t="shared" ref="BK129:BK135" si="9">ROUND(L129*K129,2)</f>
        <v>0</v>
      </c>
      <c r="BL129" s="16" t="s">
        <v>124</v>
      </c>
      <c r="BM129" s="16" t="s">
        <v>146</v>
      </c>
    </row>
    <row r="130" spans="2:65" s="1" customFormat="1" ht="31.5" customHeight="1" x14ac:dyDescent="0.3">
      <c r="B130" s="127"/>
      <c r="C130" s="128" t="s">
        <v>124</v>
      </c>
      <c r="D130" s="128" t="s">
        <v>120</v>
      </c>
      <c r="E130" s="129" t="s">
        <v>147</v>
      </c>
      <c r="F130" s="224" t="s">
        <v>148</v>
      </c>
      <c r="G130" s="225"/>
      <c r="H130" s="225"/>
      <c r="I130" s="225"/>
      <c r="J130" s="130" t="s">
        <v>132</v>
      </c>
      <c r="K130" s="131">
        <v>20</v>
      </c>
      <c r="L130" s="226"/>
      <c r="M130" s="225"/>
      <c r="N130" s="226">
        <f t="shared" si="0"/>
        <v>0</v>
      </c>
      <c r="O130" s="225"/>
      <c r="P130" s="225"/>
      <c r="Q130" s="225"/>
      <c r="R130" s="132"/>
      <c r="T130" s="133" t="s">
        <v>3</v>
      </c>
      <c r="U130" s="39" t="s">
        <v>41</v>
      </c>
      <c r="V130" s="134">
        <v>0.34499999999999997</v>
      </c>
      <c r="W130" s="134">
        <f t="shared" si="1"/>
        <v>6.8999999999999995</v>
      </c>
      <c r="X130" s="134">
        <v>0</v>
      </c>
      <c r="Y130" s="134">
        <f t="shared" si="2"/>
        <v>0</v>
      </c>
      <c r="Z130" s="134">
        <v>0</v>
      </c>
      <c r="AA130" s="135">
        <f t="shared" si="3"/>
        <v>0</v>
      </c>
      <c r="AR130" s="16" t="s">
        <v>124</v>
      </c>
      <c r="AT130" s="16" t="s">
        <v>120</v>
      </c>
      <c r="AU130" s="16" t="s">
        <v>84</v>
      </c>
      <c r="AY130" s="16" t="s">
        <v>118</v>
      </c>
      <c r="BE130" s="136">
        <f t="shared" si="4"/>
        <v>0</v>
      </c>
      <c r="BF130" s="136">
        <f t="shared" si="5"/>
        <v>0</v>
      </c>
      <c r="BG130" s="136">
        <f t="shared" si="6"/>
        <v>0</v>
      </c>
      <c r="BH130" s="136">
        <f t="shared" si="7"/>
        <v>0</v>
      </c>
      <c r="BI130" s="136">
        <f t="shared" si="8"/>
        <v>0</v>
      </c>
      <c r="BJ130" s="16" t="s">
        <v>20</v>
      </c>
      <c r="BK130" s="136">
        <f t="shared" si="9"/>
        <v>0</v>
      </c>
      <c r="BL130" s="16" t="s">
        <v>124</v>
      </c>
      <c r="BM130" s="16" t="s">
        <v>149</v>
      </c>
    </row>
    <row r="131" spans="2:65" s="1" customFormat="1" ht="31.5" customHeight="1" x14ac:dyDescent="0.3">
      <c r="B131" s="127"/>
      <c r="C131" s="128" t="s">
        <v>150</v>
      </c>
      <c r="D131" s="128" t="s">
        <v>120</v>
      </c>
      <c r="E131" s="129" t="s">
        <v>151</v>
      </c>
      <c r="F131" s="224" t="s">
        <v>152</v>
      </c>
      <c r="G131" s="225"/>
      <c r="H131" s="225"/>
      <c r="I131" s="225"/>
      <c r="J131" s="130" t="s">
        <v>132</v>
      </c>
      <c r="K131" s="131">
        <v>20</v>
      </c>
      <c r="L131" s="226"/>
      <c r="M131" s="225"/>
      <c r="N131" s="226">
        <f t="shared" si="0"/>
        <v>0</v>
      </c>
      <c r="O131" s="225"/>
      <c r="P131" s="225"/>
      <c r="Q131" s="225"/>
      <c r="R131" s="132"/>
      <c r="T131" s="133" t="s">
        <v>3</v>
      </c>
      <c r="U131" s="39" t="s">
        <v>41</v>
      </c>
      <c r="V131" s="134">
        <v>8.3000000000000004E-2</v>
      </c>
      <c r="W131" s="134">
        <f t="shared" si="1"/>
        <v>1.6600000000000001</v>
      </c>
      <c r="X131" s="134">
        <v>0</v>
      </c>
      <c r="Y131" s="134">
        <f t="shared" si="2"/>
        <v>0</v>
      </c>
      <c r="Z131" s="134">
        <v>0</v>
      </c>
      <c r="AA131" s="135">
        <f t="shared" si="3"/>
        <v>0</v>
      </c>
      <c r="AR131" s="16" t="s">
        <v>124</v>
      </c>
      <c r="AT131" s="16" t="s">
        <v>120</v>
      </c>
      <c r="AU131" s="16" t="s">
        <v>84</v>
      </c>
      <c r="AY131" s="16" t="s">
        <v>118</v>
      </c>
      <c r="BE131" s="136">
        <f t="shared" si="4"/>
        <v>0</v>
      </c>
      <c r="BF131" s="136">
        <f t="shared" si="5"/>
        <v>0</v>
      </c>
      <c r="BG131" s="136">
        <f t="shared" si="6"/>
        <v>0</v>
      </c>
      <c r="BH131" s="136">
        <f t="shared" si="7"/>
        <v>0</v>
      </c>
      <c r="BI131" s="136">
        <f t="shared" si="8"/>
        <v>0</v>
      </c>
      <c r="BJ131" s="16" t="s">
        <v>20</v>
      </c>
      <c r="BK131" s="136">
        <f t="shared" si="9"/>
        <v>0</v>
      </c>
      <c r="BL131" s="16" t="s">
        <v>124</v>
      </c>
      <c r="BM131" s="16" t="s">
        <v>153</v>
      </c>
    </row>
    <row r="132" spans="2:65" s="1" customFormat="1" ht="22.5" customHeight="1" x14ac:dyDescent="0.3">
      <c r="B132" s="127"/>
      <c r="C132" s="128" t="s">
        <v>80</v>
      </c>
      <c r="D132" s="128" t="s">
        <v>120</v>
      </c>
      <c r="E132" s="129" t="s">
        <v>154</v>
      </c>
      <c r="F132" s="224" t="s">
        <v>155</v>
      </c>
      <c r="G132" s="225"/>
      <c r="H132" s="225"/>
      <c r="I132" s="225"/>
      <c r="J132" s="130" t="s">
        <v>132</v>
      </c>
      <c r="K132" s="131">
        <v>20</v>
      </c>
      <c r="L132" s="226"/>
      <c r="M132" s="225"/>
      <c r="N132" s="226">
        <f t="shared" si="0"/>
        <v>0</v>
      </c>
      <c r="O132" s="225"/>
      <c r="P132" s="225"/>
      <c r="Q132" s="225"/>
      <c r="R132" s="132"/>
      <c r="T132" s="133" t="s">
        <v>3</v>
      </c>
      <c r="U132" s="39" t="s">
        <v>41</v>
      </c>
      <c r="V132" s="134">
        <v>9.7000000000000003E-2</v>
      </c>
      <c r="W132" s="134">
        <f t="shared" si="1"/>
        <v>1.94</v>
      </c>
      <c r="X132" s="134">
        <v>0</v>
      </c>
      <c r="Y132" s="134">
        <f t="shared" si="2"/>
        <v>0</v>
      </c>
      <c r="Z132" s="134">
        <v>0</v>
      </c>
      <c r="AA132" s="135">
        <f t="shared" si="3"/>
        <v>0</v>
      </c>
      <c r="AR132" s="16" t="s">
        <v>124</v>
      </c>
      <c r="AT132" s="16" t="s">
        <v>120</v>
      </c>
      <c r="AU132" s="16" t="s">
        <v>84</v>
      </c>
      <c r="AY132" s="16" t="s">
        <v>118</v>
      </c>
      <c r="BE132" s="136">
        <f t="shared" si="4"/>
        <v>0</v>
      </c>
      <c r="BF132" s="136">
        <f t="shared" si="5"/>
        <v>0</v>
      </c>
      <c r="BG132" s="136">
        <f t="shared" si="6"/>
        <v>0</v>
      </c>
      <c r="BH132" s="136">
        <f t="shared" si="7"/>
        <v>0</v>
      </c>
      <c r="BI132" s="136">
        <f t="shared" si="8"/>
        <v>0</v>
      </c>
      <c r="BJ132" s="16" t="s">
        <v>20</v>
      </c>
      <c r="BK132" s="136">
        <f t="shared" si="9"/>
        <v>0</v>
      </c>
      <c r="BL132" s="16" t="s">
        <v>124</v>
      </c>
      <c r="BM132" s="16" t="s">
        <v>156</v>
      </c>
    </row>
    <row r="133" spans="2:65" s="1" customFormat="1" ht="22.5" customHeight="1" x14ac:dyDescent="0.3">
      <c r="B133" s="127"/>
      <c r="C133" s="128" t="s">
        <v>157</v>
      </c>
      <c r="D133" s="128" t="s">
        <v>120</v>
      </c>
      <c r="E133" s="129" t="s">
        <v>158</v>
      </c>
      <c r="F133" s="224" t="s">
        <v>159</v>
      </c>
      <c r="G133" s="225"/>
      <c r="H133" s="225"/>
      <c r="I133" s="225"/>
      <c r="J133" s="130" t="s">
        <v>132</v>
      </c>
      <c r="K133" s="131">
        <v>20</v>
      </c>
      <c r="L133" s="226"/>
      <c r="M133" s="225"/>
      <c r="N133" s="226">
        <f t="shared" si="0"/>
        <v>0</v>
      </c>
      <c r="O133" s="225"/>
      <c r="P133" s="225"/>
      <c r="Q133" s="225"/>
      <c r="R133" s="132"/>
      <c r="T133" s="133" t="s">
        <v>3</v>
      </c>
      <c r="U133" s="39" t="s">
        <v>41</v>
      </c>
      <c r="V133" s="134">
        <v>8.9999999999999993E-3</v>
      </c>
      <c r="W133" s="134">
        <f t="shared" si="1"/>
        <v>0.18</v>
      </c>
      <c r="X133" s="134">
        <v>0</v>
      </c>
      <c r="Y133" s="134">
        <f t="shared" si="2"/>
        <v>0</v>
      </c>
      <c r="Z133" s="134">
        <v>0</v>
      </c>
      <c r="AA133" s="135">
        <f t="shared" si="3"/>
        <v>0</v>
      </c>
      <c r="AR133" s="16" t="s">
        <v>124</v>
      </c>
      <c r="AT133" s="16" t="s">
        <v>120</v>
      </c>
      <c r="AU133" s="16" t="s">
        <v>84</v>
      </c>
      <c r="AY133" s="16" t="s">
        <v>118</v>
      </c>
      <c r="BE133" s="136">
        <f t="shared" si="4"/>
        <v>0</v>
      </c>
      <c r="BF133" s="136">
        <f t="shared" si="5"/>
        <v>0</v>
      </c>
      <c r="BG133" s="136">
        <f t="shared" si="6"/>
        <v>0</v>
      </c>
      <c r="BH133" s="136">
        <f t="shared" si="7"/>
        <v>0</v>
      </c>
      <c r="BI133" s="136">
        <f t="shared" si="8"/>
        <v>0</v>
      </c>
      <c r="BJ133" s="16" t="s">
        <v>20</v>
      </c>
      <c r="BK133" s="136">
        <f t="shared" si="9"/>
        <v>0</v>
      </c>
      <c r="BL133" s="16" t="s">
        <v>124</v>
      </c>
      <c r="BM133" s="16" t="s">
        <v>160</v>
      </c>
    </row>
    <row r="134" spans="2:65" s="1" customFormat="1" ht="31.5" customHeight="1" x14ac:dyDescent="0.3">
      <c r="B134" s="127"/>
      <c r="C134" s="128" t="s">
        <v>161</v>
      </c>
      <c r="D134" s="128" t="s">
        <v>120</v>
      </c>
      <c r="E134" s="129" t="s">
        <v>162</v>
      </c>
      <c r="F134" s="224" t="s">
        <v>163</v>
      </c>
      <c r="G134" s="225"/>
      <c r="H134" s="225"/>
      <c r="I134" s="225"/>
      <c r="J134" s="130" t="s">
        <v>132</v>
      </c>
      <c r="K134" s="131">
        <v>20</v>
      </c>
      <c r="L134" s="226"/>
      <c r="M134" s="225"/>
      <c r="N134" s="226">
        <f t="shared" si="0"/>
        <v>0</v>
      </c>
      <c r="O134" s="225"/>
      <c r="P134" s="225"/>
      <c r="Q134" s="225"/>
      <c r="R134" s="132"/>
      <c r="T134" s="133" t="s">
        <v>3</v>
      </c>
      <c r="U134" s="39" t="s">
        <v>41</v>
      </c>
      <c r="V134" s="134">
        <v>8.9999999999999993E-3</v>
      </c>
      <c r="W134" s="134">
        <f t="shared" si="1"/>
        <v>0.18</v>
      </c>
      <c r="X134" s="134">
        <v>0</v>
      </c>
      <c r="Y134" s="134">
        <f t="shared" si="2"/>
        <v>0</v>
      </c>
      <c r="Z134" s="134">
        <v>0</v>
      </c>
      <c r="AA134" s="135">
        <f t="shared" si="3"/>
        <v>0</v>
      </c>
      <c r="AR134" s="16" t="s">
        <v>124</v>
      </c>
      <c r="AT134" s="16" t="s">
        <v>120</v>
      </c>
      <c r="AU134" s="16" t="s">
        <v>84</v>
      </c>
      <c r="AY134" s="16" t="s">
        <v>118</v>
      </c>
      <c r="BE134" s="136">
        <f t="shared" si="4"/>
        <v>0</v>
      </c>
      <c r="BF134" s="136">
        <f t="shared" si="5"/>
        <v>0</v>
      </c>
      <c r="BG134" s="136">
        <f t="shared" si="6"/>
        <v>0</v>
      </c>
      <c r="BH134" s="136">
        <f t="shared" si="7"/>
        <v>0</v>
      </c>
      <c r="BI134" s="136">
        <f t="shared" si="8"/>
        <v>0</v>
      </c>
      <c r="BJ134" s="16" t="s">
        <v>20</v>
      </c>
      <c r="BK134" s="136">
        <f t="shared" si="9"/>
        <v>0</v>
      </c>
      <c r="BL134" s="16" t="s">
        <v>124</v>
      </c>
      <c r="BM134" s="16" t="s">
        <v>164</v>
      </c>
    </row>
    <row r="135" spans="2:65" s="1" customFormat="1" ht="31.5" customHeight="1" x14ac:dyDescent="0.3">
      <c r="B135" s="127"/>
      <c r="C135" s="128" t="s">
        <v>165</v>
      </c>
      <c r="D135" s="128" t="s">
        <v>120</v>
      </c>
      <c r="E135" s="129" t="s">
        <v>166</v>
      </c>
      <c r="F135" s="224" t="s">
        <v>167</v>
      </c>
      <c r="G135" s="225"/>
      <c r="H135" s="225"/>
      <c r="I135" s="225"/>
      <c r="J135" s="130" t="s">
        <v>132</v>
      </c>
      <c r="K135" s="131">
        <v>12.51</v>
      </c>
      <c r="L135" s="226"/>
      <c r="M135" s="225"/>
      <c r="N135" s="226">
        <f t="shared" si="0"/>
        <v>0</v>
      </c>
      <c r="O135" s="225"/>
      <c r="P135" s="225"/>
      <c r="Q135" s="225"/>
      <c r="R135" s="132"/>
      <c r="T135" s="133" t="s">
        <v>3</v>
      </c>
      <c r="U135" s="39" t="s">
        <v>41</v>
      </c>
      <c r="V135" s="134">
        <v>0.29899999999999999</v>
      </c>
      <c r="W135" s="134">
        <f t="shared" si="1"/>
        <v>3.7404899999999999</v>
      </c>
      <c r="X135" s="134">
        <v>0</v>
      </c>
      <c r="Y135" s="134">
        <f t="shared" si="2"/>
        <v>0</v>
      </c>
      <c r="Z135" s="134">
        <v>0</v>
      </c>
      <c r="AA135" s="135">
        <f t="shared" si="3"/>
        <v>0</v>
      </c>
      <c r="AR135" s="16" t="s">
        <v>124</v>
      </c>
      <c r="AT135" s="16" t="s">
        <v>120</v>
      </c>
      <c r="AU135" s="16" t="s">
        <v>84</v>
      </c>
      <c r="AY135" s="16" t="s">
        <v>118</v>
      </c>
      <c r="BE135" s="136">
        <f t="shared" si="4"/>
        <v>0</v>
      </c>
      <c r="BF135" s="136">
        <f t="shared" si="5"/>
        <v>0</v>
      </c>
      <c r="BG135" s="136">
        <f t="shared" si="6"/>
        <v>0</v>
      </c>
      <c r="BH135" s="136">
        <f t="shared" si="7"/>
        <v>0</v>
      </c>
      <c r="BI135" s="136">
        <f t="shared" si="8"/>
        <v>0</v>
      </c>
      <c r="BJ135" s="16" t="s">
        <v>20</v>
      </c>
      <c r="BK135" s="136">
        <f t="shared" si="9"/>
        <v>0</v>
      </c>
      <c r="BL135" s="16" t="s">
        <v>124</v>
      </c>
      <c r="BM135" s="16" t="s">
        <v>168</v>
      </c>
    </row>
    <row r="136" spans="2:65" s="10" customFormat="1" ht="22.5" customHeight="1" x14ac:dyDescent="0.3">
      <c r="B136" s="137"/>
      <c r="C136" s="138"/>
      <c r="D136" s="138"/>
      <c r="E136" s="139" t="s">
        <v>3</v>
      </c>
      <c r="F136" s="232" t="s">
        <v>169</v>
      </c>
      <c r="G136" s="233"/>
      <c r="H136" s="233"/>
      <c r="I136" s="233"/>
      <c r="J136" s="138"/>
      <c r="K136" s="140">
        <v>12.509</v>
      </c>
      <c r="L136" s="138"/>
      <c r="M136" s="138"/>
      <c r="N136" s="138"/>
      <c r="O136" s="138"/>
      <c r="P136" s="138"/>
      <c r="Q136" s="138"/>
      <c r="R136" s="141"/>
      <c r="T136" s="142"/>
      <c r="U136" s="138"/>
      <c r="V136" s="138"/>
      <c r="W136" s="138"/>
      <c r="X136" s="138"/>
      <c r="Y136" s="138"/>
      <c r="Z136" s="138"/>
      <c r="AA136" s="143"/>
      <c r="AT136" s="144" t="s">
        <v>135</v>
      </c>
      <c r="AU136" s="144" t="s">
        <v>84</v>
      </c>
      <c r="AV136" s="10" t="s">
        <v>84</v>
      </c>
      <c r="AW136" s="10" t="s">
        <v>34</v>
      </c>
      <c r="AX136" s="10" t="s">
        <v>75</v>
      </c>
      <c r="AY136" s="144" t="s">
        <v>118</v>
      </c>
    </row>
    <row r="137" spans="2:65" s="11" customFormat="1" ht="22.5" customHeight="1" x14ac:dyDescent="0.3">
      <c r="B137" s="145"/>
      <c r="C137" s="146"/>
      <c r="D137" s="146"/>
      <c r="E137" s="147" t="s">
        <v>3</v>
      </c>
      <c r="F137" s="234" t="s">
        <v>136</v>
      </c>
      <c r="G137" s="235"/>
      <c r="H137" s="235"/>
      <c r="I137" s="235"/>
      <c r="J137" s="146"/>
      <c r="K137" s="148">
        <v>12.509</v>
      </c>
      <c r="L137" s="146"/>
      <c r="M137" s="146"/>
      <c r="N137" s="146"/>
      <c r="O137" s="146"/>
      <c r="P137" s="146"/>
      <c r="Q137" s="146"/>
      <c r="R137" s="149"/>
      <c r="T137" s="150"/>
      <c r="U137" s="146"/>
      <c r="V137" s="146"/>
      <c r="W137" s="146"/>
      <c r="X137" s="146"/>
      <c r="Y137" s="146"/>
      <c r="Z137" s="146"/>
      <c r="AA137" s="151"/>
      <c r="AT137" s="152" t="s">
        <v>135</v>
      </c>
      <c r="AU137" s="152" t="s">
        <v>84</v>
      </c>
      <c r="AV137" s="11" t="s">
        <v>124</v>
      </c>
      <c r="AW137" s="11" t="s">
        <v>34</v>
      </c>
      <c r="AX137" s="11" t="s">
        <v>75</v>
      </c>
      <c r="AY137" s="152" t="s">
        <v>118</v>
      </c>
    </row>
    <row r="138" spans="2:65" s="10" customFormat="1" ht="22.5" customHeight="1" x14ac:dyDescent="0.3">
      <c r="B138" s="137"/>
      <c r="C138" s="138"/>
      <c r="D138" s="138"/>
      <c r="E138" s="139" t="s">
        <v>3</v>
      </c>
      <c r="F138" s="236" t="s">
        <v>170</v>
      </c>
      <c r="G138" s="233"/>
      <c r="H138" s="233"/>
      <c r="I138" s="233"/>
      <c r="J138" s="138"/>
      <c r="K138" s="140">
        <v>12.51</v>
      </c>
      <c r="L138" s="138"/>
      <c r="M138" s="138"/>
      <c r="N138" s="138"/>
      <c r="O138" s="138"/>
      <c r="P138" s="138"/>
      <c r="Q138" s="138"/>
      <c r="R138" s="141"/>
      <c r="T138" s="142"/>
      <c r="U138" s="138"/>
      <c r="V138" s="138"/>
      <c r="W138" s="138"/>
      <c r="X138" s="138"/>
      <c r="Y138" s="138"/>
      <c r="Z138" s="138"/>
      <c r="AA138" s="143"/>
      <c r="AT138" s="144" t="s">
        <v>135</v>
      </c>
      <c r="AU138" s="144" t="s">
        <v>84</v>
      </c>
      <c r="AV138" s="10" t="s">
        <v>84</v>
      </c>
      <c r="AW138" s="10" t="s">
        <v>34</v>
      </c>
      <c r="AX138" s="10" t="s">
        <v>20</v>
      </c>
      <c r="AY138" s="144" t="s">
        <v>118</v>
      </c>
    </row>
    <row r="139" spans="2:65" s="1" customFormat="1" ht="22.5" customHeight="1" x14ac:dyDescent="0.3">
      <c r="B139" s="127"/>
      <c r="C139" s="153" t="s">
        <v>25</v>
      </c>
      <c r="D139" s="153" t="s">
        <v>171</v>
      </c>
      <c r="E139" s="154" t="s">
        <v>172</v>
      </c>
      <c r="F139" s="237" t="s">
        <v>173</v>
      </c>
      <c r="G139" s="238"/>
      <c r="H139" s="238"/>
      <c r="I139" s="238"/>
      <c r="J139" s="155" t="s">
        <v>174</v>
      </c>
      <c r="K139" s="156">
        <v>25.02</v>
      </c>
      <c r="L139" s="239"/>
      <c r="M139" s="238"/>
      <c r="N139" s="239">
        <f>ROUND(L139*K139,2)</f>
        <v>0</v>
      </c>
      <c r="O139" s="225"/>
      <c r="P139" s="225"/>
      <c r="Q139" s="225"/>
      <c r="R139" s="132"/>
      <c r="T139" s="133" t="s">
        <v>3</v>
      </c>
      <c r="U139" s="39" t="s">
        <v>41</v>
      </c>
      <c r="V139" s="134">
        <v>0</v>
      </c>
      <c r="W139" s="134">
        <f>V139*K139</f>
        <v>0</v>
      </c>
      <c r="X139" s="134">
        <v>1</v>
      </c>
      <c r="Y139" s="134">
        <f>X139*K139</f>
        <v>25.02</v>
      </c>
      <c r="Z139" s="134">
        <v>0</v>
      </c>
      <c r="AA139" s="135">
        <f>Z139*K139</f>
        <v>0</v>
      </c>
      <c r="AR139" s="16" t="s">
        <v>161</v>
      </c>
      <c r="AT139" s="16" t="s">
        <v>171</v>
      </c>
      <c r="AU139" s="16" t="s">
        <v>84</v>
      </c>
      <c r="AY139" s="16" t="s">
        <v>118</v>
      </c>
      <c r="BE139" s="136">
        <f>IF(U139="základní",N139,0)</f>
        <v>0</v>
      </c>
      <c r="BF139" s="136">
        <f>IF(U139="snížená",N139,0)</f>
        <v>0</v>
      </c>
      <c r="BG139" s="136">
        <f>IF(U139="zákl. přenesená",N139,0)</f>
        <v>0</v>
      </c>
      <c r="BH139" s="136">
        <f>IF(U139="sníž. přenesená",N139,0)</f>
        <v>0</v>
      </c>
      <c r="BI139" s="136">
        <f>IF(U139="nulová",N139,0)</f>
        <v>0</v>
      </c>
      <c r="BJ139" s="16" t="s">
        <v>20</v>
      </c>
      <c r="BK139" s="136">
        <f>ROUND(L139*K139,2)</f>
        <v>0</v>
      </c>
      <c r="BL139" s="16" t="s">
        <v>124</v>
      </c>
      <c r="BM139" s="16" t="s">
        <v>175</v>
      </c>
    </row>
    <row r="140" spans="2:65" s="10" customFormat="1" ht="22.5" customHeight="1" x14ac:dyDescent="0.3">
      <c r="B140" s="137"/>
      <c r="C140" s="138"/>
      <c r="D140" s="138"/>
      <c r="E140" s="139" t="s">
        <v>3</v>
      </c>
      <c r="F140" s="232" t="s">
        <v>176</v>
      </c>
      <c r="G140" s="233"/>
      <c r="H140" s="233"/>
      <c r="I140" s="233"/>
      <c r="J140" s="138"/>
      <c r="K140" s="140">
        <v>25.02</v>
      </c>
      <c r="L140" s="138"/>
      <c r="M140" s="138"/>
      <c r="N140" s="138"/>
      <c r="O140" s="138"/>
      <c r="P140" s="138"/>
      <c r="Q140" s="138"/>
      <c r="R140" s="141"/>
      <c r="T140" s="142"/>
      <c r="U140" s="138"/>
      <c r="V140" s="138"/>
      <c r="W140" s="138"/>
      <c r="X140" s="138"/>
      <c r="Y140" s="138"/>
      <c r="Z140" s="138"/>
      <c r="AA140" s="143"/>
      <c r="AT140" s="144" t="s">
        <v>135</v>
      </c>
      <c r="AU140" s="144" t="s">
        <v>84</v>
      </c>
      <c r="AV140" s="10" t="s">
        <v>84</v>
      </c>
      <c r="AW140" s="10" t="s">
        <v>34</v>
      </c>
      <c r="AX140" s="10" t="s">
        <v>20</v>
      </c>
      <c r="AY140" s="144" t="s">
        <v>118</v>
      </c>
    </row>
    <row r="141" spans="2:65" s="1" customFormat="1" ht="31.5" customHeight="1" x14ac:dyDescent="0.3">
      <c r="B141" s="127"/>
      <c r="C141" s="128" t="s">
        <v>177</v>
      </c>
      <c r="D141" s="128" t="s">
        <v>120</v>
      </c>
      <c r="E141" s="129" t="s">
        <v>178</v>
      </c>
      <c r="F141" s="224" t="s">
        <v>179</v>
      </c>
      <c r="G141" s="225"/>
      <c r="H141" s="225"/>
      <c r="I141" s="225"/>
      <c r="J141" s="130" t="s">
        <v>132</v>
      </c>
      <c r="K141" s="131">
        <v>4.8</v>
      </c>
      <c r="L141" s="226"/>
      <c r="M141" s="225"/>
      <c r="N141" s="226">
        <f>ROUND(L141*K141,2)</f>
        <v>0</v>
      </c>
      <c r="O141" s="225"/>
      <c r="P141" s="225"/>
      <c r="Q141" s="225"/>
      <c r="R141" s="132"/>
      <c r="T141" s="133" t="s">
        <v>3</v>
      </c>
      <c r="U141" s="39" t="s">
        <v>41</v>
      </c>
      <c r="V141" s="134">
        <v>1.5</v>
      </c>
      <c r="W141" s="134">
        <f>V141*K141</f>
        <v>7.1999999999999993</v>
      </c>
      <c r="X141" s="134">
        <v>0</v>
      </c>
      <c r="Y141" s="134">
        <f>X141*K141</f>
        <v>0</v>
      </c>
      <c r="Z141" s="134">
        <v>0</v>
      </c>
      <c r="AA141" s="135">
        <f>Z141*K141</f>
        <v>0</v>
      </c>
      <c r="AR141" s="16" t="s">
        <v>124</v>
      </c>
      <c r="AT141" s="16" t="s">
        <v>120</v>
      </c>
      <c r="AU141" s="16" t="s">
        <v>84</v>
      </c>
      <c r="AY141" s="16" t="s">
        <v>118</v>
      </c>
      <c r="BE141" s="136">
        <f>IF(U141="základní",N141,0)</f>
        <v>0</v>
      </c>
      <c r="BF141" s="136">
        <f>IF(U141="snížená",N141,0)</f>
        <v>0</v>
      </c>
      <c r="BG141" s="136">
        <f>IF(U141="zákl. přenesená",N141,0)</f>
        <v>0</v>
      </c>
      <c r="BH141" s="136">
        <f>IF(U141="sníž. přenesená",N141,0)</f>
        <v>0</v>
      </c>
      <c r="BI141" s="136">
        <f>IF(U141="nulová",N141,0)</f>
        <v>0</v>
      </c>
      <c r="BJ141" s="16" t="s">
        <v>20</v>
      </c>
      <c r="BK141" s="136">
        <f>ROUND(L141*K141,2)</f>
        <v>0</v>
      </c>
      <c r="BL141" s="16" t="s">
        <v>124</v>
      </c>
      <c r="BM141" s="16" t="s">
        <v>180</v>
      </c>
    </row>
    <row r="142" spans="2:65" s="10" customFormat="1" ht="22.5" customHeight="1" x14ac:dyDescent="0.3">
      <c r="B142" s="137"/>
      <c r="C142" s="138"/>
      <c r="D142" s="138"/>
      <c r="E142" s="139" t="s">
        <v>3</v>
      </c>
      <c r="F142" s="232" t="s">
        <v>181</v>
      </c>
      <c r="G142" s="233"/>
      <c r="H142" s="233"/>
      <c r="I142" s="233"/>
      <c r="J142" s="138"/>
      <c r="K142" s="140">
        <v>4.8</v>
      </c>
      <c r="L142" s="138"/>
      <c r="M142" s="138"/>
      <c r="N142" s="138"/>
      <c r="O142" s="138"/>
      <c r="P142" s="138"/>
      <c r="Q142" s="138"/>
      <c r="R142" s="141"/>
      <c r="T142" s="142"/>
      <c r="U142" s="138"/>
      <c r="V142" s="138"/>
      <c r="W142" s="138"/>
      <c r="X142" s="138"/>
      <c r="Y142" s="138"/>
      <c r="Z142" s="138"/>
      <c r="AA142" s="143"/>
      <c r="AT142" s="144" t="s">
        <v>135</v>
      </c>
      <c r="AU142" s="144" t="s">
        <v>84</v>
      </c>
      <c r="AV142" s="10" t="s">
        <v>84</v>
      </c>
      <c r="AW142" s="10" t="s">
        <v>34</v>
      </c>
      <c r="AX142" s="10" t="s">
        <v>20</v>
      </c>
      <c r="AY142" s="144" t="s">
        <v>118</v>
      </c>
    </row>
    <row r="143" spans="2:65" s="1" customFormat="1" ht="22.5" customHeight="1" x14ac:dyDescent="0.3">
      <c r="B143" s="127"/>
      <c r="C143" s="153" t="s">
        <v>182</v>
      </c>
      <c r="D143" s="153" t="s">
        <v>171</v>
      </c>
      <c r="E143" s="154" t="s">
        <v>183</v>
      </c>
      <c r="F143" s="237" t="s">
        <v>184</v>
      </c>
      <c r="G143" s="238"/>
      <c r="H143" s="238"/>
      <c r="I143" s="238"/>
      <c r="J143" s="155" t="s">
        <v>174</v>
      </c>
      <c r="K143" s="156">
        <v>8.4</v>
      </c>
      <c r="L143" s="239"/>
      <c r="M143" s="238"/>
      <c r="N143" s="239">
        <f>ROUND(L143*K143,2)</f>
        <v>0</v>
      </c>
      <c r="O143" s="225"/>
      <c r="P143" s="225"/>
      <c r="Q143" s="225"/>
      <c r="R143" s="132"/>
      <c r="T143" s="133" t="s">
        <v>3</v>
      </c>
      <c r="U143" s="39" t="s">
        <v>41</v>
      </c>
      <c r="V143" s="134">
        <v>0</v>
      </c>
      <c r="W143" s="134">
        <f>V143*K143</f>
        <v>0</v>
      </c>
      <c r="X143" s="134">
        <v>1</v>
      </c>
      <c r="Y143" s="134">
        <f>X143*K143</f>
        <v>8.4</v>
      </c>
      <c r="Z143" s="134">
        <v>0</v>
      </c>
      <c r="AA143" s="135">
        <f>Z143*K143</f>
        <v>0</v>
      </c>
      <c r="AR143" s="16" t="s">
        <v>161</v>
      </c>
      <c r="AT143" s="16" t="s">
        <v>171</v>
      </c>
      <c r="AU143" s="16" t="s">
        <v>84</v>
      </c>
      <c r="AY143" s="16" t="s">
        <v>118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16" t="s">
        <v>20</v>
      </c>
      <c r="BK143" s="136">
        <f>ROUND(L143*K143,2)</f>
        <v>0</v>
      </c>
      <c r="BL143" s="16" t="s">
        <v>124</v>
      </c>
      <c r="BM143" s="16" t="s">
        <v>185</v>
      </c>
    </row>
    <row r="144" spans="2:65" s="10" customFormat="1" ht="22.5" customHeight="1" x14ac:dyDescent="0.3">
      <c r="B144" s="137"/>
      <c r="C144" s="138"/>
      <c r="D144" s="138"/>
      <c r="E144" s="139" t="s">
        <v>3</v>
      </c>
      <c r="F144" s="232" t="s">
        <v>186</v>
      </c>
      <c r="G144" s="233"/>
      <c r="H144" s="233"/>
      <c r="I144" s="233"/>
      <c r="J144" s="138"/>
      <c r="K144" s="140">
        <v>8.4</v>
      </c>
      <c r="L144" s="138"/>
      <c r="M144" s="138"/>
      <c r="N144" s="138"/>
      <c r="O144" s="138"/>
      <c r="P144" s="138"/>
      <c r="Q144" s="138"/>
      <c r="R144" s="141"/>
      <c r="T144" s="142"/>
      <c r="U144" s="138"/>
      <c r="V144" s="138"/>
      <c r="W144" s="138"/>
      <c r="X144" s="138"/>
      <c r="Y144" s="138"/>
      <c r="Z144" s="138"/>
      <c r="AA144" s="143"/>
      <c r="AT144" s="144" t="s">
        <v>135</v>
      </c>
      <c r="AU144" s="144" t="s">
        <v>84</v>
      </c>
      <c r="AV144" s="10" t="s">
        <v>84</v>
      </c>
      <c r="AW144" s="10" t="s">
        <v>34</v>
      </c>
      <c r="AX144" s="10" t="s">
        <v>20</v>
      </c>
      <c r="AY144" s="144" t="s">
        <v>118</v>
      </c>
    </row>
    <row r="145" spans="2:65" s="9" customFormat="1" ht="29.85" customHeight="1" x14ac:dyDescent="0.35">
      <c r="B145" s="116"/>
      <c r="C145" s="117"/>
      <c r="D145" s="126" t="s">
        <v>96</v>
      </c>
      <c r="E145" s="126"/>
      <c r="F145" s="126"/>
      <c r="G145" s="126"/>
      <c r="H145" s="126"/>
      <c r="I145" s="126"/>
      <c r="J145" s="126"/>
      <c r="K145" s="126"/>
      <c r="L145" s="126"/>
      <c r="M145" s="126"/>
      <c r="N145" s="230">
        <f>BK145</f>
        <v>0</v>
      </c>
      <c r="O145" s="231"/>
      <c r="P145" s="231"/>
      <c r="Q145" s="231"/>
      <c r="R145" s="119"/>
      <c r="T145" s="120"/>
      <c r="U145" s="117"/>
      <c r="V145" s="117"/>
      <c r="W145" s="121">
        <f>SUM(W146:W147)</f>
        <v>5.1550000000000006E-2</v>
      </c>
      <c r="X145" s="117"/>
      <c r="Y145" s="121">
        <f>SUM(Y146:Y147)</f>
        <v>0</v>
      </c>
      <c r="Z145" s="117"/>
      <c r="AA145" s="122">
        <f>SUM(AA146:AA147)</f>
        <v>0</v>
      </c>
      <c r="AR145" s="123" t="s">
        <v>20</v>
      </c>
      <c r="AT145" s="124" t="s">
        <v>74</v>
      </c>
      <c r="AU145" s="124" t="s">
        <v>20</v>
      </c>
      <c r="AY145" s="123" t="s">
        <v>118</v>
      </c>
      <c r="BK145" s="125">
        <f>SUM(BK146:BK147)</f>
        <v>0</v>
      </c>
    </row>
    <row r="146" spans="2:65" s="1" customFormat="1" ht="31.5" customHeight="1" x14ac:dyDescent="0.3">
      <c r="B146" s="127"/>
      <c r="C146" s="128" t="s">
        <v>187</v>
      </c>
      <c r="D146" s="128" t="s">
        <v>120</v>
      </c>
      <c r="E146" s="129" t="s">
        <v>188</v>
      </c>
      <c r="F146" s="224" t="s">
        <v>189</v>
      </c>
      <c r="G146" s="225"/>
      <c r="H146" s="225"/>
      <c r="I146" s="225"/>
      <c r="J146" s="130" t="s">
        <v>123</v>
      </c>
      <c r="K146" s="131">
        <v>10.31</v>
      </c>
      <c r="L146" s="226"/>
      <c r="M146" s="225"/>
      <c r="N146" s="226">
        <f>ROUND(L146*K146,2)</f>
        <v>0</v>
      </c>
      <c r="O146" s="225"/>
      <c r="P146" s="225"/>
      <c r="Q146" s="225"/>
      <c r="R146" s="132"/>
      <c r="T146" s="133" t="s">
        <v>3</v>
      </c>
      <c r="U146" s="39" t="s">
        <v>41</v>
      </c>
      <c r="V146" s="134">
        <v>5.0000000000000001E-3</v>
      </c>
      <c r="W146" s="134">
        <f>V146*K146</f>
        <v>5.1550000000000006E-2</v>
      </c>
      <c r="X146" s="134">
        <v>0</v>
      </c>
      <c r="Y146" s="134">
        <f>X146*K146</f>
        <v>0</v>
      </c>
      <c r="Z146" s="134">
        <v>0</v>
      </c>
      <c r="AA146" s="135">
        <f>Z146*K146</f>
        <v>0</v>
      </c>
      <c r="AR146" s="16" t="s">
        <v>124</v>
      </c>
      <c r="AT146" s="16" t="s">
        <v>120</v>
      </c>
      <c r="AU146" s="16" t="s">
        <v>84</v>
      </c>
      <c r="AY146" s="16" t="s">
        <v>118</v>
      </c>
      <c r="BE146" s="136">
        <f>IF(U146="základní",N146,0)</f>
        <v>0</v>
      </c>
      <c r="BF146" s="136">
        <f>IF(U146="snížená",N146,0)</f>
        <v>0</v>
      </c>
      <c r="BG146" s="136">
        <f>IF(U146="zákl. přenesená",N146,0)</f>
        <v>0</v>
      </c>
      <c r="BH146" s="136">
        <f>IF(U146="sníž. přenesená",N146,0)</f>
        <v>0</v>
      </c>
      <c r="BI146" s="136">
        <f>IF(U146="nulová",N146,0)</f>
        <v>0</v>
      </c>
      <c r="BJ146" s="16" t="s">
        <v>20</v>
      </c>
      <c r="BK146" s="136">
        <f>ROUND(L146*K146,2)</f>
        <v>0</v>
      </c>
      <c r="BL146" s="16" t="s">
        <v>124</v>
      </c>
      <c r="BM146" s="16" t="s">
        <v>190</v>
      </c>
    </row>
    <row r="147" spans="2:65" s="10" customFormat="1" ht="22.5" customHeight="1" x14ac:dyDescent="0.3">
      <c r="B147" s="137"/>
      <c r="C147" s="138"/>
      <c r="D147" s="138"/>
      <c r="E147" s="139" t="s">
        <v>3</v>
      </c>
      <c r="F147" s="232" t="s">
        <v>191</v>
      </c>
      <c r="G147" s="233"/>
      <c r="H147" s="233"/>
      <c r="I147" s="233"/>
      <c r="J147" s="138"/>
      <c r="K147" s="140">
        <v>10.31</v>
      </c>
      <c r="L147" s="138"/>
      <c r="M147" s="138"/>
      <c r="N147" s="138"/>
      <c r="O147" s="138"/>
      <c r="P147" s="138"/>
      <c r="Q147" s="138"/>
      <c r="R147" s="141"/>
      <c r="T147" s="142"/>
      <c r="U147" s="138"/>
      <c r="V147" s="138"/>
      <c r="W147" s="138"/>
      <c r="X147" s="138"/>
      <c r="Y147" s="138"/>
      <c r="Z147" s="138"/>
      <c r="AA147" s="143"/>
      <c r="AT147" s="144" t="s">
        <v>135</v>
      </c>
      <c r="AU147" s="144" t="s">
        <v>84</v>
      </c>
      <c r="AV147" s="10" t="s">
        <v>84</v>
      </c>
      <c r="AW147" s="10" t="s">
        <v>34</v>
      </c>
      <c r="AX147" s="10" t="s">
        <v>20</v>
      </c>
      <c r="AY147" s="144" t="s">
        <v>118</v>
      </c>
    </row>
    <row r="148" spans="2:65" s="9" customFormat="1" ht="29.85" customHeight="1" x14ac:dyDescent="0.35">
      <c r="B148" s="116"/>
      <c r="C148" s="117"/>
      <c r="D148" s="126" t="s">
        <v>97</v>
      </c>
      <c r="E148" s="126"/>
      <c r="F148" s="126"/>
      <c r="G148" s="126"/>
      <c r="H148" s="126"/>
      <c r="I148" s="126"/>
      <c r="J148" s="126"/>
      <c r="K148" s="126"/>
      <c r="L148" s="126"/>
      <c r="M148" s="126"/>
      <c r="N148" s="230">
        <f>BK148</f>
        <v>0</v>
      </c>
      <c r="O148" s="231"/>
      <c r="P148" s="231"/>
      <c r="Q148" s="231"/>
      <c r="R148" s="119"/>
      <c r="T148" s="120"/>
      <c r="U148" s="117"/>
      <c r="V148" s="117"/>
      <c r="W148" s="121">
        <f>SUM(W149:W150)</f>
        <v>0.68</v>
      </c>
      <c r="X148" s="117"/>
      <c r="Y148" s="121">
        <f>SUM(Y149:Y150)</f>
        <v>0</v>
      </c>
      <c r="Z148" s="117"/>
      <c r="AA148" s="122">
        <f>SUM(AA149:AA150)</f>
        <v>0</v>
      </c>
      <c r="AR148" s="123" t="s">
        <v>20</v>
      </c>
      <c r="AT148" s="124" t="s">
        <v>74</v>
      </c>
      <c r="AU148" s="124" t="s">
        <v>20</v>
      </c>
      <c r="AY148" s="123" t="s">
        <v>118</v>
      </c>
      <c r="BK148" s="125">
        <f>SUM(BK149:BK150)</f>
        <v>0</v>
      </c>
    </row>
    <row r="149" spans="2:65" s="1" customFormat="1" ht="31.5" customHeight="1" x14ac:dyDescent="0.3">
      <c r="B149" s="127"/>
      <c r="C149" s="128" t="s">
        <v>192</v>
      </c>
      <c r="D149" s="128" t="s">
        <v>120</v>
      </c>
      <c r="E149" s="129" t="s">
        <v>193</v>
      </c>
      <c r="F149" s="224" t="s">
        <v>194</v>
      </c>
      <c r="G149" s="225"/>
      <c r="H149" s="225"/>
      <c r="I149" s="225"/>
      <c r="J149" s="130" t="s">
        <v>195</v>
      </c>
      <c r="K149" s="131">
        <v>8</v>
      </c>
      <c r="L149" s="226"/>
      <c r="M149" s="225"/>
      <c r="N149" s="226">
        <f>ROUND(L149*K149,2)</f>
        <v>0</v>
      </c>
      <c r="O149" s="225"/>
      <c r="P149" s="225"/>
      <c r="Q149" s="225"/>
      <c r="R149" s="132"/>
      <c r="T149" s="133" t="s">
        <v>3</v>
      </c>
      <c r="U149" s="39" t="s">
        <v>41</v>
      </c>
      <c r="V149" s="134">
        <v>8.5000000000000006E-2</v>
      </c>
      <c r="W149" s="134">
        <f>V149*K149</f>
        <v>0.68</v>
      </c>
      <c r="X149" s="134">
        <v>0</v>
      </c>
      <c r="Y149" s="134">
        <f>X149*K149</f>
        <v>0</v>
      </c>
      <c r="Z149" s="134">
        <v>0</v>
      </c>
      <c r="AA149" s="135">
        <f>Z149*K149</f>
        <v>0</v>
      </c>
      <c r="AR149" s="16" t="s">
        <v>124</v>
      </c>
      <c r="AT149" s="16" t="s">
        <v>120</v>
      </c>
      <c r="AU149" s="16" t="s">
        <v>84</v>
      </c>
      <c r="AY149" s="16" t="s">
        <v>118</v>
      </c>
      <c r="BE149" s="136">
        <f>IF(U149="základní",N149,0)</f>
        <v>0</v>
      </c>
      <c r="BF149" s="136">
        <f>IF(U149="snížená",N149,0)</f>
        <v>0</v>
      </c>
      <c r="BG149" s="136">
        <f>IF(U149="zákl. přenesená",N149,0)</f>
        <v>0</v>
      </c>
      <c r="BH149" s="136">
        <f>IF(U149="sníž. přenesená",N149,0)</f>
        <v>0</v>
      </c>
      <c r="BI149" s="136">
        <f>IF(U149="nulová",N149,0)</f>
        <v>0</v>
      </c>
      <c r="BJ149" s="16" t="s">
        <v>20</v>
      </c>
      <c r="BK149" s="136">
        <f>ROUND(L149*K149,2)</f>
        <v>0</v>
      </c>
      <c r="BL149" s="16" t="s">
        <v>124</v>
      </c>
      <c r="BM149" s="16" t="s">
        <v>196</v>
      </c>
    </row>
    <row r="150" spans="2:65" s="10" customFormat="1" ht="22.5" customHeight="1" x14ac:dyDescent="0.3">
      <c r="B150" s="137"/>
      <c r="C150" s="138"/>
      <c r="D150" s="138"/>
      <c r="E150" s="139" t="s">
        <v>3</v>
      </c>
      <c r="F150" s="232" t="s">
        <v>161</v>
      </c>
      <c r="G150" s="233"/>
      <c r="H150" s="233"/>
      <c r="I150" s="233"/>
      <c r="J150" s="138"/>
      <c r="K150" s="140">
        <v>8</v>
      </c>
      <c r="L150" s="138"/>
      <c r="M150" s="138"/>
      <c r="N150" s="138"/>
      <c r="O150" s="138"/>
      <c r="P150" s="138"/>
      <c r="Q150" s="138"/>
      <c r="R150" s="141"/>
      <c r="T150" s="142"/>
      <c r="U150" s="138"/>
      <c r="V150" s="138"/>
      <c r="W150" s="138"/>
      <c r="X150" s="138"/>
      <c r="Y150" s="138"/>
      <c r="Z150" s="138"/>
      <c r="AA150" s="143"/>
      <c r="AT150" s="144" t="s">
        <v>135</v>
      </c>
      <c r="AU150" s="144" t="s">
        <v>84</v>
      </c>
      <c r="AV150" s="10" t="s">
        <v>84</v>
      </c>
      <c r="AW150" s="10" t="s">
        <v>34</v>
      </c>
      <c r="AX150" s="10" t="s">
        <v>20</v>
      </c>
      <c r="AY150" s="144" t="s">
        <v>118</v>
      </c>
    </row>
    <row r="151" spans="2:65" s="9" customFormat="1" ht="29.85" customHeight="1" x14ac:dyDescent="0.35">
      <c r="B151" s="116"/>
      <c r="C151" s="117"/>
      <c r="D151" s="126" t="s">
        <v>98</v>
      </c>
      <c r="E151" s="126"/>
      <c r="F151" s="126"/>
      <c r="G151" s="126"/>
      <c r="H151" s="126"/>
      <c r="I151" s="126"/>
      <c r="J151" s="126"/>
      <c r="K151" s="126"/>
      <c r="L151" s="126"/>
      <c r="M151" s="126"/>
      <c r="N151" s="230">
        <f>BK151</f>
        <v>0</v>
      </c>
      <c r="O151" s="231"/>
      <c r="P151" s="231"/>
      <c r="Q151" s="231"/>
      <c r="R151" s="119"/>
      <c r="T151" s="120"/>
      <c r="U151" s="117"/>
      <c r="V151" s="117"/>
      <c r="W151" s="121">
        <f>SUM(W152:W159)</f>
        <v>4.1372999999999998</v>
      </c>
      <c r="X151" s="117"/>
      <c r="Y151" s="121">
        <f>SUM(Y152:Y159)</f>
        <v>3.0760179999999999</v>
      </c>
      <c r="Z151" s="117"/>
      <c r="AA151" s="122">
        <f>SUM(AA152:AA159)</f>
        <v>0</v>
      </c>
      <c r="AR151" s="123" t="s">
        <v>20</v>
      </c>
      <c r="AT151" s="124" t="s">
        <v>74</v>
      </c>
      <c r="AU151" s="124" t="s">
        <v>20</v>
      </c>
      <c r="AY151" s="123" t="s">
        <v>118</v>
      </c>
      <c r="BK151" s="125">
        <f>SUM(BK152:BK159)</f>
        <v>0</v>
      </c>
    </row>
    <row r="152" spans="2:65" s="1" customFormat="1" ht="22.5" customHeight="1" x14ac:dyDescent="0.3">
      <c r="B152" s="127"/>
      <c r="C152" s="128" t="s">
        <v>9</v>
      </c>
      <c r="D152" s="128" t="s">
        <v>120</v>
      </c>
      <c r="E152" s="129" t="s">
        <v>197</v>
      </c>
      <c r="F152" s="224" t="s">
        <v>198</v>
      </c>
      <c r="G152" s="225"/>
      <c r="H152" s="225"/>
      <c r="I152" s="225"/>
      <c r="J152" s="130" t="s">
        <v>132</v>
      </c>
      <c r="K152" s="131">
        <v>0.2</v>
      </c>
      <c r="L152" s="226"/>
      <c r="M152" s="225"/>
      <c r="N152" s="226">
        <f>ROUND(L152*K152,2)</f>
        <v>0</v>
      </c>
      <c r="O152" s="225"/>
      <c r="P152" s="225"/>
      <c r="Q152" s="225"/>
      <c r="R152" s="132"/>
      <c r="T152" s="133" t="s">
        <v>3</v>
      </c>
      <c r="U152" s="39" t="s">
        <v>41</v>
      </c>
      <c r="V152" s="134">
        <v>1.3169999999999999</v>
      </c>
      <c r="W152" s="134">
        <f>V152*K152</f>
        <v>0.26340000000000002</v>
      </c>
      <c r="X152" s="134">
        <v>1.8907700000000001</v>
      </c>
      <c r="Y152" s="134">
        <f>X152*K152</f>
        <v>0.37815400000000005</v>
      </c>
      <c r="Z152" s="134">
        <v>0</v>
      </c>
      <c r="AA152" s="135">
        <f>Z152*K152</f>
        <v>0</v>
      </c>
      <c r="AR152" s="16" t="s">
        <v>124</v>
      </c>
      <c r="AT152" s="16" t="s">
        <v>120</v>
      </c>
      <c r="AU152" s="16" t="s">
        <v>84</v>
      </c>
      <c r="AY152" s="16" t="s">
        <v>118</v>
      </c>
      <c r="BE152" s="136">
        <f>IF(U152="základní",N152,0)</f>
        <v>0</v>
      </c>
      <c r="BF152" s="136">
        <f>IF(U152="snížená",N152,0)</f>
        <v>0</v>
      </c>
      <c r="BG152" s="136">
        <f>IF(U152="zákl. přenesená",N152,0)</f>
        <v>0</v>
      </c>
      <c r="BH152" s="136">
        <f>IF(U152="sníž. přenesená",N152,0)</f>
        <v>0</v>
      </c>
      <c r="BI152" s="136">
        <f>IF(U152="nulová",N152,0)</f>
        <v>0</v>
      </c>
      <c r="BJ152" s="16" t="s">
        <v>20</v>
      </c>
      <c r="BK152" s="136">
        <f>ROUND(L152*K152,2)</f>
        <v>0</v>
      </c>
      <c r="BL152" s="16" t="s">
        <v>124</v>
      </c>
      <c r="BM152" s="16" t="s">
        <v>199</v>
      </c>
    </row>
    <row r="153" spans="2:65" s="10" customFormat="1" ht="22.5" customHeight="1" x14ac:dyDescent="0.3">
      <c r="B153" s="137"/>
      <c r="C153" s="138"/>
      <c r="D153" s="138"/>
      <c r="E153" s="139" t="s">
        <v>3</v>
      </c>
      <c r="F153" s="232" t="s">
        <v>200</v>
      </c>
      <c r="G153" s="233"/>
      <c r="H153" s="233"/>
      <c r="I153" s="233"/>
      <c r="J153" s="138"/>
      <c r="K153" s="140">
        <v>0.19800000000000001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135</v>
      </c>
      <c r="AU153" s="144" t="s">
        <v>84</v>
      </c>
      <c r="AV153" s="10" t="s">
        <v>84</v>
      </c>
      <c r="AW153" s="10" t="s">
        <v>34</v>
      </c>
      <c r="AX153" s="10" t="s">
        <v>75</v>
      </c>
      <c r="AY153" s="144" t="s">
        <v>118</v>
      </c>
    </row>
    <row r="154" spans="2:65" s="11" customFormat="1" ht="22.5" customHeight="1" x14ac:dyDescent="0.3">
      <c r="B154" s="145"/>
      <c r="C154" s="146"/>
      <c r="D154" s="146"/>
      <c r="E154" s="147" t="s">
        <v>3</v>
      </c>
      <c r="F154" s="234" t="s">
        <v>136</v>
      </c>
      <c r="G154" s="235"/>
      <c r="H154" s="235"/>
      <c r="I154" s="235"/>
      <c r="J154" s="146"/>
      <c r="K154" s="148">
        <v>0.19800000000000001</v>
      </c>
      <c r="L154" s="146"/>
      <c r="M154" s="146"/>
      <c r="N154" s="146"/>
      <c r="O154" s="146"/>
      <c r="P154" s="146"/>
      <c r="Q154" s="146"/>
      <c r="R154" s="149"/>
      <c r="T154" s="150"/>
      <c r="U154" s="146"/>
      <c r="V154" s="146"/>
      <c r="W154" s="146"/>
      <c r="X154" s="146"/>
      <c r="Y154" s="146"/>
      <c r="Z154" s="146"/>
      <c r="AA154" s="151"/>
      <c r="AT154" s="152" t="s">
        <v>135</v>
      </c>
      <c r="AU154" s="152" t="s">
        <v>84</v>
      </c>
      <c r="AV154" s="11" t="s">
        <v>124</v>
      </c>
      <c r="AW154" s="11" t="s">
        <v>34</v>
      </c>
      <c r="AX154" s="11" t="s">
        <v>75</v>
      </c>
      <c r="AY154" s="152" t="s">
        <v>118</v>
      </c>
    </row>
    <row r="155" spans="2:65" s="10" customFormat="1" ht="22.5" customHeight="1" x14ac:dyDescent="0.3">
      <c r="B155" s="137"/>
      <c r="C155" s="138"/>
      <c r="D155" s="138"/>
      <c r="E155" s="139" t="s">
        <v>3</v>
      </c>
      <c r="F155" s="236" t="s">
        <v>201</v>
      </c>
      <c r="G155" s="233"/>
      <c r="H155" s="233"/>
      <c r="I155" s="233"/>
      <c r="J155" s="138"/>
      <c r="K155" s="140">
        <v>0.2</v>
      </c>
      <c r="L155" s="138"/>
      <c r="M155" s="138"/>
      <c r="N155" s="138"/>
      <c r="O155" s="138"/>
      <c r="P155" s="138"/>
      <c r="Q155" s="138"/>
      <c r="R155" s="141"/>
      <c r="T155" s="142"/>
      <c r="U155" s="138"/>
      <c r="V155" s="138"/>
      <c r="W155" s="138"/>
      <c r="X155" s="138"/>
      <c r="Y155" s="138"/>
      <c r="Z155" s="138"/>
      <c r="AA155" s="143"/>
      <c r="AT155" s="144" t="s">
        <v>135</v>
      </c>
      <c r="AU155" s="144" t="s">
        <v>84</v>
      </c>
      <c r="AV155" s="10" t="s">
        <v>84</v>
      </c>
      <c r="AW155" s="10" t="s">
        <v>34</v>
      </c>
      <c r="AX155" s="10" t="s">
        <v>20</v>
      </c>
      <c r="AY155" s="144" t="s">
        <v>118</v>
      </c>
    </row>
    <row r="156" spans="2:65" s="1" customFormat="1" ht="31.5" customHeight="1" x14ac:dyDescent="0.3">
      <c r="B156" s="127"/>
      <c r="C156" s="128" t="s">
        <v>202</v>
      </c>
      <c r="D156" s="128" t="s">
        <v>120</v>
      </c>
      <c r="E156" s="129" t="s">
        <v>203</v>
      </c>
      <c r="F156" s="224" t="s">
        <v>204</v>
      </c>
      <c r="G156" s="225"/>
      <c r="H156" s="225"/>
      <c r="I156" s="225"/>
      <c r="J156" s="130" t="s">
        <v>132</v>
      </c>
      <c r="K156" s="131">
        <v>1.2</v>
      </c>
      <c r="L156" s="226"/>
      <c r="M156" s="225"/>
      <c r="N156" s="226">
        <f>ROUND(L156*K156,2)</f>
        <v>0</v>
      </c>
      <c r="O156" s="225"/>
      <c r="P156" s="225"/>
      <c r="Q156" s="225"/>
      <c r="R156" s="132"/>
      <c r="T156" s="133" t="s">
        <v>3</v>
      </c>
      <c r="U156" s="39" t="s">
        <v>41</v>
      </c>
      <c r="V156" s="134">
        <v>1.381</v>
      </c>
      <c r="W156" s="134">
        <f>V156*K156</f>
        <v>1.6572</v>
      </c>
      <c r="X156" s="134">
        <v>2.234</v>
      </c>
      <c r="Y156" s="134">
        <f>X156*K156</f>
        <v>2.6808000000000001</v>
      </c>
      <c r="Z156" s="134">
        <v>0</v>
      </c>
      <c r="AA156" s="135">
        <f>Z156*K156</f>
        <v>0</v>
      </c>
      <c r="AR156" s="16" t="s">
        <v>124</v>
      </c>
      <c r="AT156" s="16" t="s">
        <v>120</v>
      </c>
      <c r="AU156" s="16" t="s">
        <v>84</v>
      </c>
      <c r="AY156" s="16" t="s">
        <v>118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16" t="s">
        <v>20</v>
      </c>
      <c r="BK156" s="136">
        <f>ROUND(L156*K156,2)</f>
        <v>0</v>
      </c>
      <c r="BL156" s="16" t="s">
        <v>124</v>
      </c>
      <c r="BM156" s="16" t="s">
        <v>205</v>
      </c>
    </row>
    <row r="157" spans="2:65" s="10" customFormat="1" ht="22.5" customHeight="1" x14ac:dyDescent="0.3">
      <c r="B157" s="137"/>
      <c r="C157" s="138"/>
      <c r="D157" s="138"/>
      <c r="E157" s="139" t="s">
        <v>3</v>
      </c>
      <c r="F157" s="232" t="s">
        <v>206</v>
      </c>
      <c r="G157" s="233"/>
      <c r="H157" s="233"/>
      <c r="I157" s="233"/>
      <c r="J157" s="138"/>
      <c r="K157" s="140">
        <v>1.2</v>
      </c>
      <c r="L157" s="138"/>
      <c r="M157" s="138"/>
      <c r="N157" s="138"/>
      <c r="O157" s="138"/>
      <c r="P157" s="138"/>
      <c r="Q157" s="138"/>
      <c r="R157" s="141"/>
      <c r="T157" s="142"/>
      <c r="U157" s="138"/>
      <c r="V157" s="138"/>
      <c r="W157" s="138"/>
      <c r="X157" s="138"/>
      <c r="Y157" s="138"/>
      <c r="Z157" s="138"/>
      <c r="AA157" s="143"/>
      <c r="AT157" s="144" t="s">
        <v>135</v>
      </c>
      <c r="AU157" s="144" t="s">
        <v>84</v>
      </c>
      <c r="AV157" s="10" t="s">
        <v>84</v>
      </c>
      <c r="AW157" s="10" t="s">
        <v>34</v>
      </c>
      <c r="AX157" s="10" t="s">
        <v>20</v>
      </c>
      <c r="AY157" s="144" t="s">
        <v>118</v>
      </c>
    </row>
    <row r="158" spans="2:65" s="1" customFormat="1" ht="31.5" customHeight="1" x14ac:dyDescent="0.3">
      <c r="B158" s="127"/>
      <c r="C158" s="128" t="s">
        <v>207</v>
      </c>
      <c r="D158" s="128" t="s">
        <v>120</v>
      </c>
      <c r="E158" s="129" t="s">
        <v>208</v>
      </c>
      <c r="F158" s="224" t="s">
        <v>209</v>
      </c>
      <c r="G158" s="225"/>
      <c r="H158" s="225"/>
      <c r="I158" s="225"/>
      <c r="J158" s="130" t="s">
        <v>123</v>
      </c>
      <c r="K158" s="131">
        <v>2.7</v>
      </c>
      <c r="L158" s="226"/>
      <c r="M158" s="225"/>
      <c r="N158" s="226">
        <f>ROUND(L158*K158,2)</f>
        <v>0</v>
      </c>
      <c r="O158" s="225"/>
      <c r="P158" s="225"/>
      <c r="Q158" s="225"/>
      <c r="R158" s="132"/>
      <c r="T158" s="133" t="s">
        <v>3</v>
      </c>
      <c r="U158" s="39" t="s">
        <v>41</v>
      </c>
      <c r="V158" s="134">
        <v>0.82099999999999995</v>
      </c>
      <c r="W158" s="134">
        <f>V158*K158</f>
        <v>2.2166999999999999</v>
      </c>
      <c r="X158" s="134">
        <v>6.3200000000000001E-3</v>
      </c>
      <c r="Y158" s="134">
        <f>X158*K158</f>
        <v>1.7064000000000003E-2</v>
      </c>
      <c r="Z158" s="134">
        <v>0</v>
      </c>
      <c r="AA158" s="135">
        <f>Z158*K158</f>
        <v>0</v>
      </c>
      <c r="AR158" s="16" t="s">
        <v>124</v>
      </c>
      <c r="AT158" s="16" t="s">
        <v>120</v>
      </c>
      <c r="AU158" s="16" t="s">
        <v>84</v>
      </c>
      <c r="AY158" s="16" t="s">
        <v>118</v>
      </c>
      <c r="BE158" s="136">
        <f>IF(U158="základní",N158,0)</f>
        <v>0</v>
      </c>
      <c r="BF158" s="136">
        <f>IF(U158="snížená",N158,0)</f>
        <v>0</v>
      </c>
      <c r="BG158" s="136">
        <f>IF(U158="zákl. přenesená",N158,0)</f>
        <v>0</v>
      </c>
      <c r="BH158" s="136">
        <f>IF(U158="sníž. přenesená",N158,0)</f>
        <v>0</v>
      </c>
      <c r="BI158" s="136">
        <f>IF(U158="nulová",N158,0)</f>
        <v>0</v>
      </c>
      <c r="BJ158" s="16" t="s">
        <v>20</v>
      </c>
      <c r="BK158" s="136">
        <f>ROUND(L158*K158,2)</f>
        <v>0</v>
      </c>
      <c r="BL158" s="16" t="s">
        <v>124</v>
      </c>
      <c r="BM158" s="16" t="s">
        <v>210</v>
      </c>
    </row>
    <row r="159" spans="2:65" s="10" customFormat="1" ht="22.5" customHeight="1" x14ac:dyDescent="0.3">
      <c r="B159" s="137"/>
      <c r="C159" s="138"/>
      <c r="D159" s="138"/>
      <c r="E159" s="139" t="s">
        <v>3</v>
      </c>
      <c r="F159" s="232" t="s">
        <v>211</v>
      </c>
      <c r="G159" s="233"/>
      <c r="H159" s="233"/>
      <c r="I159" s="233"/>
      <c r="J159" s="138"/>
      <c r="K159" s="140">
        <v>2.7</v>
      </c>
      <c r="L159" s="138"/>
      <c r="M159" s="138"/>
      <c r="N159" s="138"/>
      <c r="O159" s="138"/>
      <c r="P159" s="138"/>
      <c r="Q159" s="138"/>
      <c r="R159" s="141"/>
      <c r="T159" s="142"/>
      <c r="U159" s="138"/>
      <c r="V159" s="138"/>
      <c r="W159" s="138"/>
      <c r="X159" s="138"/>
      <c r="Y159" s="138"/>
      <c r="Z159" s="138"/>
      <c r="AA159" s="143"/>
      <c r="AT159" s="144" t="s">
        <v>135</v>
      </c>
      <c r="AU159" s="144" t="s">
        <v>84</v>
      </c>
      <c r="AV159" s="10" t="s">
        <v>84</v>
      </c>
      <c r="AW159" s="10" t="s">
        <v>34</v>
      </c>
      <c r="AX159" s="10" t="s">
        <v>20</v>
      </c>
      <c r="AY159" s="144" t="s">
        <v>118</v>
      </c>
    </row>
    <row r="160" spans="2:65" s="9" customFormat="1" ht="29.85" customHeight="1" x14ac:dyDescent="0.35">
      <c r="B160" s="116"/>
      <c r="C160" s="117"/>
      <c r="D160" s="126" t="s">
        <v>99</v>
      </c>
      <c r="E160" s="126"/>
      <c r="F160" s="126"/>
      <c r="G160" s="126"/>
      <c r="H160" s="126"/>
      <c r="I160" s="126"/>
      <c r="J160" s="126"/>
      <c r="K160" s="126"/>
      <c r="L160" s="126"/>
      <c r="M160" s="126"/>
      <c r="N160" s="230">
        <f>BK160</f>
        <v>0</v>
      </c>
      <c r="O160" s="231"/>
      <c r="P160" s="231"/>
      <c r="Q160" s="231"/>
      <c r="R160" s="119"/>
      <c r="T160" s="120"/>
      <c r="U160" s="117"/>
      <c r="V160" s="117"/>
      <c r="W160" s="121">
        <f>SUM(W161:W166)</f>
        <v>2.2800000000000002</v>
      </c>
      <c r="X160" s="117"/>
      <c r="Y160" s="121">
        <f>SUM(Y161:Y166)</f>
        <v>7.7958399999999992</v>
      </c>
      <c r="Z160" s="117"/>
      <c r="AA160" s="122">
        <f>SUM(AA161:AA166)</f>
        <v>0</v>
      </c>
      <c r="AR160" s="123" t="s">
        <v>20</v>
      </c>
      <c r="AT160" s="124" t="s">
        <v>74</v>
      </c>
      <c r="AU160" s="124" t="s">
        <v>20</v>
      </c>
      <c r="AY160" s="123" t="s">
        <v>118</v>
      </c>
      <c r="BK160" s="125">
        <f>SUM(BK161:BK166)</f>
        <v>0</v>
      </c>
    </row>
    <row r="161" spans="2:65" s="1" customFormat="1" ht="22.5" customHeight="1" x14ac:dyDescent="0.3">
      <c r="B161" s="127"/>
      <c r="C161" s="128" t="s">
        <v>212</v>
      </c>
      <c r="D161" s="128" t="s">
        <v>120</v>
      </c>
      <c r="E161" s="129" t="s">
        <v>213</v>
      </c>
      <c r="F161" s="224" t="s">
        <v>214</v>
      </c>
      <c r="G161" s="225"/>
      <c r="H161" s="225"/>
      <c r="I161" s="225"/>
      <c r="J161" s="130" t="s">
        <v>123</v>
      </c>
      <c r="K161" s="131">
        <v>8</v>
      </c>
      <c r="L161" s="226"/>
      <c r="M161" s="225"/>
      <c r="N161" s="226">
        <f t="shared" ref="N161:N166" si="10">ROUND(L161*K161,2)</f>
        <v>0</v>
      </c>
      <c r="O161" s="225"/>
      <c r="P161" s="225"/>
      <c r="Q161" s="225"/>
      <c r="R161" s="132"/>
      <c r="T161" s="133" t="s">
        <v>3</v>
      </c>
      <c r="U161" s="39" t="s">
        <v>41</v>
      </c>
      <c r="V161" s="134">
        <v>2.5999999999999999E-2</v>
      </c>
      <c r="W161" s="134">
        <f t="shared" ref="W161:W166" si="11">V161*K161</f>
        <v>0.20799999999999999</v>
      </c>
      <c r="X161" s="134">
        <v>0.27994000000000002</v>
      </c>
      <c r="Y161" s="134">
        <f t="shared" ref="Y161:Y166" si="12">X161*K161</f>
        <v>2.2395200000000002</v>
      </c>
      <c r="Z161" s="134">
        <v>0</v>
      </c>
      <c r="AA161" s="135">
        <f t="shared" ref="AA161:AA166" si="13">Z161*K161</f>
        <v>0</v>
      </c>
      <c r="AR161" s="16" t="s">
        <v>124</v>
      </c>
      <c r="AT161" s="16" t="s">
        <v>120</v>
      </c>
      <c r="AU161" s="16" t="s">
        <v>84</v>
      </c>
      <c r="AY161" s="16" t="s">
        <v>118</v>
      </c>
      <c r="BE161" s="136">
        <f t="shared" ref="BE161:BE166" si="14">IF(U161="základní",N161,0)</f>
        <v>0</v>
      </c>
      <c r="BF161" s="136">
        <f t="shared" ref="BF161:BF166" si="15">IF(U161="snížená",N161,0)</f>
        <v>0</v>
      </c>
      <c r="BG161" s="136">
        <f t="shared" ref="BG161:BG166" si="16">IF(U161="zákl. přenesená",N161,0)</f>
        <v>0</v>
      </c>
      <c r="BH161" s="136">
        <f t="shared" ref="BH161:BH166" si="17">IF(U161="sníž. přenesená",N161,0)</f>
        <v>0</v>
      </c>
      <c r="BI161" s="136">
        <f t="shared" ref="BI161:BI166" si="18">IF(U161="nulová",N161,0)</f>
        <v>0</v>
      </c>
      <c r="BJ161" s="16" t="s">
        <v>20</v>
      </c>
      <c r="BK161" s="136">
        <f t="shared" ref="BK161:BK166" si="19">ROUND(L161*K161,2)</f>
        <v>0</v>
      </c>
      <c r="BL161" s="16" t="s">
        <v>124</v>
      </c>
      <c r="BM161" s="16" t="s">
        <v>215</v>
      </c>
    </row>
    <row r="162" spans="2:65" s="1" customFormat="1" ht="31.5" customHeight="1" x14ac:dyDescent="0.3">
      <c r="B162" s="127"/>
      <c r="C162" s="128" t="s">
        <v>216</v>
      </c>
      <c r="D162" s="128" t="s">
        <v>120</v>
      </c>
      <c r="E162" s="129" t="s">
        <v>217</v>
      </c>
      <c r="F162" s="224" t="s">
        <v>218</v>
      </c>
      <c r="G162" s="225"/>
      <c r="H162" s="225"/>
      <c r="I162" s="225"/>
      <c r="J162" s="130" t="s">
        <v>123</v>
      </c>
      <c r="K162" s="131">
        <v>8</v>
      </c>
      <c r="L162" s="226"/>
      <c r="M162" s="225"/>
      <c r="N162" s="226">
        <f t="shared" si="10"/>
        <v>0</v>
      </c>
      <c r="O162" s="225"/>
      <c r="P162" s="225"/>
      <c r="Q162" s="225"/>
      <c r="R162" s="132"/>
      <c r="T162" s="133" t="s">
        <v>3</v>
      </c>
      <c r="U162" s="39" t="s">
        <v>41</v>
      </c>
      <c r="V162" s="134">
        <v>2.8000000000000001E-2</v>
      </c>
      <c r="W162" s="134">
        <f t="shared" si="11"/>
        <v>0.224</v>
      </c>
      <c r="X162" s="134">
        <v>0.37190000000000001</v>
      </c>
      <c r="Y162" s="134">
        <f t="shared" si="12"/>
        <v>2.9752000000000001</v>
      </c>
      <c r="Z162" s="134">
        <v>0</v>
      </c>
      <c r="AA162" s="135">
        <f t="shared" si="13"/>
        <v>0</v>
      </c>
      <c r="AR162" s="16" t="s">
        <v>124</v>
      </c>
      <c r="AT162" s="16" t="s">
        <v>120</v>
      </c>
      <c r="AU162" s="16" t="s">
        <v>84</v>
      </c>
      <c r="AY162" s="16" t="s">
        <v>118</v>
      </c>
      <c r="BE162" s="136">
        <f t="shared" si="14"/>
        <v>0</v>
      </c>
      <c r="BF162" s="136">
        <f t="shared" si="15"/>
        <v>0</v>
      </c>
      <c r="BG162" s="136">
        <f t="shared" si="16"/>
        <v>0</v>
      </c>
      <c r="BH162" s="136">
        <f t="shared" si="17"/>
        <v>0</v>
      </c>
      <c r="BI162" s="136">
        <f t="shared" si="18"/>
        <v>0</v>
      </c>
      <c r="BJ162" s="16" t="s">
        <v>20</v>
      </c>
      <c r="BK162" s="136">
        <f t="shared" si="19"/>
        <v>0</v>
      </c>
      <c r="BL162" s="16" t="s">
        <v>124</v>
      </c>
      <c r="BM162" s="16" t="s">
        <v>219</v>
      </c>
    </row>
    <row r="163" spans="2:65" s="1" customFormat="1" ht="31.5" customHeight="1" x14ac:dyDescent="0.3">
      <c r="B163" s="127"/>
      <c r="C163" s="128" t="s">
        <v>220</v>
      </c>
      <c r="D163" s="128" t="s">
        <v>120</v>
      </c>
      <c r="E163" s="129" t="s">
        <v>221</v>
      </c>
      <c r="F163" s="224" t="s">
        <v>222</v>
      </c>
      <c r="G163" s="225"/>
      <c r="H163" s="225"/>
      <c r="I163" s="225"/>
      <c r="J163" s="130" t="s">
        <v>123</v>
      </c>
      <c r="K163" s="131">
        <v>8</v>
      </c>
      <c r="L163" s="226"/>
      <c r="M163" s="225"/>
      <c r="N163" s="226">
        <f t="shared" si="10"/>
        <v>0</v>
      </c>
      <c r="O163" s="225"/>
      <c r="P163" s="225"/>
      <c r="Q163" s="225"/>
      <c r="R163" s="132"/>
      <c r="T163" s="133" t="s">
        <v>3</v>
      </c>
      <c r="U163" s="39" t="s">
        <v>41</v>
      </c>
      <c r="V163" s="134">
        <v>7.0999999999999994E-2</v>
      </c>
      <c r="W163" s="134">
        <f t="shared" si="11"/>
        <v>0.56799999999999995</v>
      </c>
      <c r="X163" s="134">
        <v>0.21099999999999999</v>
      </c>
      <c r="Y163" s="134">
        <f t="shared" si="12"/>
        <v>1.6879999999999999</v>
      </c>
      <c r="Z163" s="134">
        <v>0</v>
      </c>
      <c r="AA163" s="135">
        <f t="shared" si="13"/>
        <v>0</v>
      </c>
      <c r="AR163" s="16" t="s">
        <v>124</v>
      </c>
      <c r="AT163" s="16" t="s">
        <v>120</v>
      </c>
      <c r="AU163" s="16" t="s">
        <v>84</v>
      </c>
      <c r="AY163" s="16" t="s">
        <v>118</v>
      </c>
      <c r="BE163" s="136">
        <f t="shared" si="14"/>
        <v>0</v>
      </c>
      <c r="BF163" s="136">
        <f t="shared" si="15"/>
        <v>0</v>
      </c>
      <c r="BG163" s="136">
        <f t="shared" si="16"/>
        <v>0</v>
      </c>
      <c r="BH163" s="136">
        <f t="shared" si="17"/>
        <v>0</v>
      </c>
      <c r="BI163" s="136">
        <f t="shared" si="18"/>
        <v>0</v>
      </c>
      <c r="BJ163" s="16" t="s">
        <v>20</v>
      </c>
      <c r="BK163" s="136">
        <f t="shared" si="19"/>
        <v>0</v>
      </c>
      <c r="BL163" s="16" t="s">
        <v>124</v>
      </c>
      <c r="BM163" s="16" t="s">
        <v>223</v>
      </c>
    </row>
    <row r="164" spans="2:65" s="1" customFormat="1" ht="31.5" customHeight="1" x14ac:dyDescent="0.3">
      <c r="B164" s="127"/>
      <c r="C164" s="128" t="s">
        <v>224</v>
      </c>
      <c r="D164" s="128" t="s">
        <v>120</v>
      </c>
      <c r="E164" s="129" t="s">
        <v>225</v>
      </c>
      <c r="F164" s="224" t="s">
        <v>226</v>
      </c>
      <c r="G164" s="225"/>
      <c r="H164" s="225"/>
      <c r="I164" s="225"/>
      <c r="J164" s="130" t="s">
        <v>123</v>
      </c>
      <c r="K164" s="131">
        <v>8</v>
      </c>
      <c r="L164" s="226"/>
      <c r="M164" s="225"/>
      <c r="N164" s="226">
        <f t="shared" si="10"/>
        <v>0</v>
      </c>
      <c r="O164" s="225"/>
      <c r="P164" s="225"/>
      <c r="Q164" s="225"/>
      <c r="R164" s="132"/>
      <c r="T164" s="133" t="s">
        <v>3</v>
      </c>
      <c r="U164" s="39" t="s">
        <v>41</v>
      </c>
      <c r="V164" s="134">
        <v>2E-3</v>
      </c>
      <c r="W164" s="134">
        <f t="shared" si="11"/>
        <v>1.6E-2</v>
      </c>
      <c r="X164" s="134">
        <v>7.1000000000000002E-4</v>
      </c>
      <c r="Y164" s="134">
        <f t="shared" si="12"/>
        <v>5.6800000000000002E-3</v>
      </c>
      <c r="Z164" s="134">
        <v>0</v>
      </c>
      <c r="AA164" s="135">
        <f t="shared" si="13"/>
        <v>0</v>
      </c>
      <c r="AR164" s="16" t="s">
        <v>124</v>
      </c>
      <c r="AT164" s="16" t="s">
        <v>120</v>
      </c>
      <c r="AU164" s="16" t="s">
        <v>84</v>
      </c>
      <c r="AY164" s="16" t="s">
        <v>118</v>
      </c>
      <c r="BE164" s="136">
        <f t="shared" si="14"/>
        <v>0</v>
      </c>
      <c r="BF164" s="136">
        <f t="shared" si="15"/>
        <v>0</v>
      </c>
      <c r="BG164" s="136">
        <f t="shared" si="16"/>
        <v>0</v>
      </c>
      <c r="BH164" s="136">
        <f t="shared" si="17"/>
        <v>0</v>
      </c>
      <c r="BI164" s="136">
        <f t="shared" si="18"/>
        <v>0</v>
      </c>
      <c r="BJ164" s="16" t="s">
        <v>20</v>
      </c>
      <c r="BK164" s="136">
        <f t="shared" si="19"/>
        <v>0</v>
      </c>
      <c r="BL164" s="16" t="s">
        <v>124</v>
      </c>
      <c r="BM164" s="16" t="s">
        <v>227</v>
      </c>
    </row>
    <row r="165" spans="2:65" s="1" customFormat="1" ht="31.5" customHeight="1" x14ac:dyDescent="0.3">
      <c r="B165" s="127"/>
      <c r="C165" s="128" t="s">
        <v>228</v>
      </c>
      <c r="D165" s="128" t="s">
        <v>120</v>
      </c>
      <c r="E165" s="129" t="s">
        <v>229</v>
      </c>
      <c r="F165" s="224" t="s">
        <v>230</v>
      </c>
      <c r="G165" s="225"/>
      <c r="H165" s="225"/>
      <c r="I165" s="225"/>
      <c r="J165" s="130" t="s">
        <v>123</v>
      </c>
      <c r="K165" s="131">
        <v>8</v>
      </c>
      <c r="L165" s="226"/>
      <c r="M165" s="225"/>
      <c r="N165" s="226">
        <f t="shared" si="10"/>
        <v>0</v>
      </c>
      <c r="O165" s="225"/>
      <c r="P165" s="225"/>
      <c r="Q165" s="225"/>
      <c r="R165" s="132"/>
      <c r="T165" s="133" t="s">
        <v>3</v>
      </c>
      <c r="U165" s="39" t="s">
        <v>41</v>
      </c>
      <c r="V165" s="134">
        <v>6.6000000000000003E-2</v>
      </c>
      <c r="W165" s="134">
        <f t="shared" si="11"/>
        <v>0.52800000000000002</v>
      </c>
      <c r="X165" s="134">
        <v>0.10373</v>
      </c>
      <c r="Y165" s="134">
        <f t="shared" si="12"/>
        <v>0.82984000000000002</v>
      </c>
      <c r="Z165" s="134">
        <v>0</v>
      </c>
      <c r="AA165" s="135">
        <f t="shared" si="13"/>
        <v>0</v>
      </c>
      <c r="AR165" s="16" t="s">
        <v>124</v>
      </c>
      <c r="AT165" s="16" t="s">
        <v>120</v>
      </c>
      <c r="AU165" s="16" t="s">
        <v>84</v>
      </c>
      <c r="AY165" s="16" t="s">
        <v>118</v>
      </c>
      <c r="BE165" s="136">
        <f t="shared" si="14"/>
        <v>0</v>
      </c>
      <c r="BF165" s="136">
        <f t="shared" si="15"/>
        <v>0</v>
      </c>
      <c r="BG165" s="136">
        <f t="shared" si="16"/>
        <v>0</v>
      </c>
      <c r="BH165" s="136">
        <f t="shared" si="17"/>
        <v>0</v>
      </c>
      <c r="BI165" s="136">
        <f t="shared" si="18"/>
        <v>0</v>
      </c>
      <c r="BJ165" s="16" t="s">
        <v>20</v>
      </c>
      <c r="BK165" s="136">
        <f t="shared" si="19"/>
        <v>0</v>
      </c>
      <c r="BL165" s="16" t="s">
        <v>124</v>
      </c>
      <c r="BM165" s="16" t="s">
        <v>231</v>
      </c>
    </row>
    <row r="166" spans="2:65" s="1" customFormat="1" ht="31.5" customHeight="1" x14ac:dyDescent="0.3">
      <c r="B166" s="127"/>
      <c r="C166" s="128" t="s">
        <v>232</v>
      </c>
      <c r="D166" s="128" t="s">
        <v>120</v>
      </c>
      <c r="E166" s="129" t="s">
        <v>233</v>
      </c>
      <c r="F166" s="224" t="s">
        <v>234</v>
      </c>
      <c r="G166" s="225"/>
      <c r="H166" s="225"/>
      <c r="I166" s="225"/>
      <c r="J166" s="130" t="s">
        <v>195</v>
      </c>
      <c r="K166" s="131">
        <v>16</v>
      </c>
      <c r="L166" s="226"/>
      <c r="M166" s="225"/>
      <c r="N166" s="226">
        <f t="shared" si="10"/>
        <v>0</v>
      </c>
      <c r="O166" s="225"/>
      <c r="P166" s="225"/>
      <c r="Q166" s="225"/>
      <c r="R166" s="132"/>
      <c r="T166" s="133" t="s">
        <v>3</v>
      </c>
      <c r="U166" s="39" t="s">
        <v>41</v>
      </c>
      <c r="V166" s="134">
        <v>4.5999999999999999E-2</v>
      </c>
      <c r="W166" s="134">
        <f t="shared" si="11"/>
        <v>0.73599999999999999</v>
      </c>
      <c r="X166" s="134">
        <v>3.5999999999999999E-3</v>
      </c>
      <c r="Y166" s="134">
        <f t="shared" si="12"/>
        <v>5.7599999999999998E-2</v>
      </c>
      <c r="Z166" s="134">
        <v>0</v>
      </c>
      <c r="AA166" s="135">
        <f t="shared" si="13"/>
        <v>0</v>
      </c>
      <c r="AR166" s="16" t="s">
        <v>124</v>
      </c>
      <c r="AT166" s="16" t="s">
        <v>120</v>
      </c>
      <c r="AU166" s="16" t="s">
        <v>84</v>
      </c>
      <c r="AY166" s="16" t="s">
        <v>118</v>
      </c>
      <c r="BE166" s="136">
        <f t="shared" si="14"/>
        <v>0</v>
      </c>
      <c r="BF166" s="136">
        <f t="shared" si="15"/>
        <v>0</v>
      </c>
      <c r="BG166" s="136">
        <f t="shared" si="16"/>
        <v>0</v>
      </c>
      <c r="BH166" s="136">
        <f t="shared" si="17"/>
        <v>0</v>
      </c>
      <c r="BI166" s="136">
        <f t="shared" si="18"/>
        <v>0</v>
      </c>
      <c r="BJ166" s="16" t="s">
        <v>20</v>
      </c>
      <c r="BK166" s="136">
        <f t="shared" si="19"/>
        <v>0</v>
      </c>
      <c r="BL166" s="16" t="s">
        <v>124</v>
      </c>
      <c r="BM166" s="16" t="s">
        <v>235</v>
      </c>
    </row>
    <row r="167" spans="2:65" s="9" customFormat="1" ht="29.85" customHeight="1" x14ac:dyDescent="0.35">
      <c r="B167" s="116"/>
      <c r="C167" s="117"/>
      <c r="D167" s="126" t="s">
        <v>100</v>
      </c>
      <c r="E167" s="126"/>
      <c r="F167" s="126"/>
      <c r="G167" s="126"/>
      <c r="H167" s="126"/>
      <c r="I167" s="126"/>
      <c r="J167" s="126"/>
      <c r="K167" s="126"/>
      <c r="L167" s="126"/>
      <c r="M167" s="126"/>
      <c r="N167" s="242">
        <f>BK167</f>
        <v>0</v>
      </c>
      <c r="O167" s="243"/>
      <c r="P167" s="243"/>
      <c r="Q167" s="243"/>
      <c r="R167" s="119"/>
      <c r="T167" s="120"/>
      <c r="U167" s="117"/>
      <c r="V167" s="117"/>
      <c r="W167" s="121">
        <f>SUM(W168:W183)</f>
        <v>8.0860000000000003</v>
      </c>
      <c r="X167" s="117"/>
      <c r="Y167" s="121">
        <f>SUM(Y168:Y183)</f>
        <v>1.0227000000000002</v>
      </c>
      <c r="Z167" s="117"/>
      <c r="AA167" s="122">
        <f>SUM(AA168:AA183)</f>
        <v>0</v>
      </c>
      <c r="AR167" s="123" t="s">
        <v>20</v>
      </c>
      <c r="AT167" s="124" t="s">
        <v>74</v>
      </c>
      <c r="AU167" s="124" t="s">
        <v>20</v>
      </c>
      <c r="AY167" s="123" t="s">
        <v>118</v>
      </c>
      <c r="BK167" s="125">
        <f>SUM(BK168:BK183)</f>
        <v>0</v>
      </c>
    </row>
    <row r="168" spans="2:65" s="1" customFormat="1" ht="44.25" customHeight="1" x14ac:dyDescent="0.3">
      <c r="B168" s="127"/>
      <c r="C168" s="128" t="s">
        <v>236</v>
      </c>
      <c r="D168" s="128" t="s">
        <v>120</v>
      </c>
      <c r="E168" s="129" t="s">
        <v>237</v>
      </c>
      <c r="F168" s="224" t="s">
        <v>238</v>
      </c>
      <c r="G168" s="225"/>
      <c r="H168" s="225"/>
      <c r="I168" s="225"/>
      <c r="J168" s="130" t="s">
        <v>195</v>
      </c>
      <c r="K168" s="131">
        <v>8.5</v>
      </c>
      <c r="L168" s="226"/>
      <c r="M168" s="225"/>
      <c r="N168" s="226">
        <f>ROUND(L168*K168,2)</f>
        <v>0</v>
      </c>
      <c r="O168" s="225"/>
      <c r="P168" s="225"/>
      <c r="Q168" s="225"/>
      <c r="R168" s="132"/>
      <c r="T168" s="133" t="s">
        <v>3</v>
      </c>
      <c r="U168" s="39" t="s">
        <v>41</v>
      </c>
      <c r="V168" s="134">
        <v>0.68600000000000005</v>
      </c>
      <c r="W168" s="134">
        <f>V168*K168</f>
        <v>5.8310000000000004</v>
      </c>
      <c r="X168" s="134">
        <v>8.0000000000000007E-5</v>
      </c>
      <c r="Y168" s="134">
        <f>X168*K168</f>
        <v>6.8000000000000005E-4</v>
      </c>
      <c r="Z168" s="134">
        <v>0</v>
      </c>
      <c r="AA168" s="135">
        <f>Z168*K168</f>
        <v>0</v>
      </c>
      <c r="AR168" s="16" t="s">
        <v>124</v>
      </c>
      <c r="AT168" s="16" t="s">
        <v>120</v>
      </c>
      <c r="AU168" s="16" t="s">
        <v>84</v>
      </c>
      <c r="AY168" s="16" t="s">
        <v>118</v>
      </c>
      <c r="BE168" s="136">
        <f>IF(U168="základní",N168,0)</f>
        <v>0</v>
      </c>
      <c r="BF168" s="136">
        <f>IF(U168="snížená",N168,0)</f>
        <v>0</v>
      </c>
      <c r="BG168" s="136">
        <f>IF(U168="zákl. přenesená",N168,0)</f>
        <v>0</v>
      </c>
      <c r="BH168" s="136">
        <f>IF(U168="sníž. přenesená",N168,0)</f>
        <v>0</v>
      </c>
      <c r="BI168" s="136">
        <f>IF(U168="nulová",N168,0)</f>
        <v>0</v>
      </c>
      <c r="BJ168" s="16" t="s">
        <v>20</v>
      </c>
      <c r="BK168" s="136">
        <f>ROUND(L168*K168,2)</f>
        <v>0</v>
      </c>
      <c r="BL168" s="16" t="s">
        <v>124</v>
      </c>
      <c r="BM168" s="16" t="s">
        <v>239</v>
      </c>
    </row>
    <row r="169" spans="2:65" s="1" customFormat="1" ht="31.5" customHeight="1" x14ac:dyDescent="0.3">
      <c r="B169" s="127"/>
      <c r="C169" s="153" t="s">
        <v>240</v>
      </c>
      <c r="D169" s="153" t="s">
        <v>171</v>
      </c>
      <c r="E169" s="154" t="s">
        <v>241</v>
      </c>
      <c r="F169" s="237" t="s">
        <v>242</v>
      </c>
      <c r="G169" s="238"/>
      <c r="H169" s="238"/>
      <c r="I169" s="238"/>
      <c r="J169" s="155" t="s">
        <v>195</v>
      </c>
      <c r="K169" s="156">
        <v>8.5</v>
      </c>
      <c r="L169" s="239"/>
      <c r="M169" s="238"/>
      <c r="N169" s="239">
        <f>ROUND(L169*K169,2)</f>
        <v>0</v>
      </c>
      <c r="O169" s="225"/>
      <c r="P169" s="225"/>
      <c r="Q169" s="225"/>
      <c r="R169" s="132"/>
      <c r="T169" s="133" t="s">
        <v>3</v>
      </c>
      <c r="U169" s="39" t="s">
        <v>41</v>
      </c>
      <c r="V169" s="134">
        <v>0</v>
      </c>
      <c r="W169" s="134">
        <f>V169*K169</f>
        <v>0</v>
      </c>
      <c r="X169" s="134">
        <v>0.1</v>
      </c>
      <c r="Y169" s="134">
        <f>X169*K169</f>
        <v>0.85000000000000009</v>
      </c>
      <c r="Z169" s="134">
        <v>0</v>
      </c>
      <c r="AA169" s="135">
        <f>Z169*K169</f>
        <v>0</v>
      </c>
      <c r="AR169" s="16" t="s">
        <v>161</v>
      </c>
      <c r="AT169" s="16" t="s">
        <v>171</v>
      </c>
      <c r="AU169" s="16" t="s">
        <v>84</v>
      </c>
      <c r="AY169" s="16" t="s">
        <v>118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16" t="s">
        <v>20</v>
      </c>
      <c r="BK169" s="136">
        <f>ROUND(L169*K169,2)</f>
        <v>0</v>
      </c>
      <c r="BL169" s="16" t="s">
        <v>124</v>
      </c>
      <c r="BM169" s="16" t="s">
        <v>243</v>
      </c>
    </row>
    <row r="170" spans="2:65" s="1" customFormat="1" ht="31.5" customHeight="1" x14ac:dyDescent="0.3">
      <c r="B170" s="127"/>
      <c r="C170" s="128" t="s">
        <v>137</v>
      </c>
      <c r="D170" s="128" t="s">
        <v>120</v>
      </c>
      <c r="E170" s="129" t="s">
        <v>244</v>
      </c>
      <c r="F170" s="224" t="s">
        <v>245</v>
      </c>
      <c r="G170" s="225"/>
      <c r="H170" s="225"/>
      <c r="I170" s="225"/>
      <c r="J170" s="130" t="s">
        <v>195</v>
      </c>
      <c r="K170" s="131">
        <v>8.5</v>
      </c>
      <c r="L170" s="226"/>
      <c r="M170" s="225"/>
      <c r="N170" s="226">
        <f>ROUND(L170*K170,2)</f>
        <v>0</v>
      </c>
      <c r="O170" s="225"/>
      <c r="P170" s="225"/>
      <c r="Q170" s="225"/>
      <c r="R170" s="132"/>
      <c r="T170" s="133" t="s">
        <v>3</v>
      </c>
      <c r="U170" s="39" t="s">
        <v>41</v>
      </c>
      <c r="V170" s="134">
        <v>6.6000000000000003E-2</v>
      </c>
      <c r="W170" s="134">
        <f>V170*K170</f>
        <v>0.56100000000000005</v>
      </c>
      <c r="X170" s="134">
        <v>0</v>
      </c>
      <c r="Y170" s="134">
        <f>X170*K170</f>
        <v>0</v>
      </c>
      <c r="Z170" s="134">
        <v>0</v>
      </c>
      <c r="AA170" s="135">
        <f>Z170*K170</f>
        <v>0</v>
      </c>
      <c r="AR170" s="16" t="s">
        <v>124</v>
      </c>
      <c r="AT170" s="16" t="s">
        <v>120</v>
      </c>
      <c r="AU170" s="16" t="s">
        <v>84</v>
      </c>
      <c r="AY170" s="16" t="s">
        <v>118</v>
      </c>
      <c r="BE170" s="136">
        <f>IF(U170="základní",N170,0)</f>
        <v>0</v>
      </c>
      <c r="BF170" s="136">
        <f>IF(U170="snížená",N170,0)</f>
        <v>0</v>
      </c>
      <c r="BG170" s="136">
        <f>IF(U170="zákl. přenesená",N170,0)</f>
        <v>0</v>
      </c>
      <c r="BH170" s="136">
        <f>IF(U170="sníž. přenesená",N170,0)</f>
        <v>0</v>
      </c>
      <c r="BI170" s="136">
        <f>IF(U170="nulová",N170,0)</f>
        <v>0</v>
      </c>
      <c r="BJ170" s="16" t="s">
        <v>20</v>
      </c>
      <c r="BK170" s="136">
        <f>ROUND(L170*K170,2)</f>
        <v>0</v>
      </c>
      <c r="BL170" s="16" t="s">
        <v>124</v>
      </c>
      <c r="BM170" s="16" t="s">
        <v>246</v>
      </c>
    </row>
    <row r="171" spans="2:65" s="10" customFormat="1" ht="22.5" customHeight="1" x14ac:dyDescent="0.3">
      <c r="B171" s="137"/>
      <c r="C171" s="138"/>
      <c r="D171" s="138"/>
      <c r="E171" s="139" t="s">
        <v>3</v>
      </c>
      <c r="F171" s="232" t="s">
        <v>247</v>
      </c>
      <c r="G171" s="233"/>
      <c r="H171" s="233"/>
      <c r="I171" s="233"/>
      <c r="J171" s="138"/>
      <c r="K171" s="140">
        <v>8.5</v>
      </c>
      <c r="L171" s="138"/>
      <c r="M171" s="138"/>
      <c r="N171" s="138"/>
      <c r="O171" s="138"/>
      <c r="P171" s="138"/>
      <c r="Q171" s="138"/>
      <c r="R171" s="141"/>
      <c r="T171" s="142"/>
      <c r="U171" s="138"/>
      <c r="V171" s="138"/>
      <c r="W171" s="138"/>
      <c r="X171" s="138"/>
      <c r="Y171" s="138"/>
      <c r="Z171" s="138"/>
      <c r="AA171" s="143"/>
      <c r="AT171" s="144" t="s">
        <v>135</v>
      </c>
      <c r="AU171" s="144" t="s">
        <v>84</v>
      </c>
      <c r="AV171" s="10" t="s">
        <v>84</v>
      </c>
      <c r="AW171" s="10" t="s">
        <v>34</v>
      </c>
      <c r="AX171" s="10" t="s">
        <v>20</v>
      </c>
      <c r="AY171" s="144" t="s">
        <v>118</v>
      </c>
    </row>
    <row r="172" spans="2:65" s="1" customFormat="1" ht="31.5" customHeight="1" x14ac:dyDescent="0.3">
      <c r="B172" s="127"/>
      <c r="C172" s="128" t="s">
        <v>8</v>
      </c>
      <c r="D172" s="128" t="s">
        <v>120</v>
      </c>
      <c r="E172" s="129" t="s">
        <v>248</v>
      </c>
      <c r="F172" s="224" t="s">
        <v>249</v>
      </c>
      <c r="G172" s="225"/>
      <c r="H172" s="225"/>
      <c r="I172" s="225"/>
      <c r="J172" s="130" t="s">
        <v>250</v>
      </c>
      <c r="K172" s="131">
        <v>1</v>
      </c>
      <c r="L172" s="226"/>
      <c r="M172" s="225"/>
      <c r="N172" s="226">
        <f>ROUND(L172*K172,2)</f>
        <v>0</v>
      </c>
      <c r="O172" s="225"/>
      <c r="P172" s="225"/>
      <c r="Q172" s="225"/>
      <c r="R172" s="132"/>
      <c r="T172" s="133" t="s">
        <v>3</v>
      </c>
      <c r="U172" s="39" t="s">
        <v>41</v>
      </c>
      <c r="V172" s="134">
        <v>1.694</v>
      </c>
      <c r="W172" s="134">
        <f>V172*K172</f>
        <v>1.694</v>
      </c>
      <c r="X172" s="134">
        <v>7.0200000000000002E-3</v>
      </c>
      <c r="Y172" s="134">
        <f>X172*K172</f>
        <v>7.0200000000000002E-3</v>
      </c>
      <c r="Z172" s="134">
        <v>0</v>
      </c>
      <c r="AA172" s="135">
        <f>Z172*K172</f>
        <v>0</v>
      </c>
      <c r="AR172" s="16" t="s">
        <v>124</v>
      </c>
      <c r="AT172" s="16" t="s">
        <v>120</v>
      </c>
      <c r="AU172" s="16" t="s">
        <v>84</v>
      </c>
      <c r="AY172" s="16" t="s">
        <v>118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16" t="s">
        <v>20</v>
      </c>
      <c r="BK172" s="136">
        <f>ROUND(L172*K172,2)</f>
        <v>0</v>
      </c>
      <c r="BL172" s="16" t="s">
        <v>124</v>
      </c>
      <c r="BM172" s="16" t="s">
        <v>251</v>
      </c>
    </row>
    <row r="173" spans="2:65" s="10" customFormat="1" ht="22.5" customHeight="1" x14ac:dyDescent="0.3">
      <c r="B173" s="137"/>
      <c r="C173" s="138"/>
      <c r="D173" s="138"/>
      <c r="E173" s="139" t="s">
        <v>3</v>
      </c>
      <c r="F173" s="232" t="s">
        <v>20</v>
      </c>
      <c r="G173" s="233"/>
      <c r="H173" s="233"/>
      <c r="I173" s="233"/>
      <c r="J173" s="138"/>
      <c r="K173" s="140">
        <v>1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135</v>
      </c>
      <c r="AU173" s="144" t="s">
        <v>84</v>
      </c>
      <c r="AV173" s="10" t="s">
        <v>84</v>
      </c>
      <c r="AW173" s="10" t="s">
        <v>34</v>
      </c>
      <c r="AX173" s="10" t="s">
        <v>20</v>
      </c>
      <c r="AY173" s="144" t="s">
        <v>118</v>
      </c>
    </row>
    <row r="174" spans="2:65" s="1" customFormat="1" ht="31.5" customHeight="1" x14ac:dyDescent="0.3">
      <c r="B174" s="127"/>
      <c r="C174" s="153" t="s">
        <v>252</v>
      </c>
      <c r="D174" s="153" t="s">
        <v>171</v>
      </c>
      <c r="E174" s="154" t="s">
        <v>253</v>
      </c>
      <c r="F174" s="237" t="s">
        <v>254</v>
      </c>
      <c r="G174" s="238"/>
      <c r="H174" s="238"/>
      <c r="I174" s="238"/>
      <c r="J174" s="155" t="s">
        <v>250</v>
      </c>
      <c r="K174" s="156">
        <v>1</v>
      </c>
      <c r="L174" s="239"/>
      <c r="M174" s="238"/>
      <c r="N174" s="239">
        <f>ROUND(L174*K174,2)</f>
        <v>0</v>
      </c>
      <c r="O174" s="225"/>
      <c r="P174" s="225"/>
      <c r="Q174" s="225"/>
      <c r="R174" s="132"/>
      <c r="T174" s="133" t="s">
        <v>3</v>
      </c>
      <c r="U174" s="39" t="s">
        <v>41</v>
      </c>
      <c r="V174" s="134">
        <v>0</v>
      </c>
      <c r="W174" s="134">
        <f>V174*K174</f>
        <v>0</v>
      </c>
      <c r="X174" s="134">
        <v>0.16500000000000001</v>
      </c>
      <c r="Y174" s="134">
        <f>X174*K174</f>
        <v>0.16500000000000001</v>
      </c>
      <c r="Z174" s="134">
        <v>0</v>
      </c>
      <c r="AA174" s="135">
        <f>Z174*K174</f>
        <v>0</v>
      </c>
      <c r="AR174" s="16" t="s">
        <v>161</v>
      </c>
      <c r="AT174" s="16" t="s">
        <v>171</v>
      </c>
      <c r="AU174" s="16" t="s">
        <v>84</v>
      </c>
      <c r="AY174" s="16" t="s">
        <v>118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16" t="s">
        <v>20</v>
      </c>
      <c r="BK174" s="136">
        <f>ROUND(L174*K174,2)</f>
        <v>0</v>
      </c>
      <c r="BL174" s="16" t="s">
        <v>124</v>
      </c>
      <c r="BM174" s="16" t="s">
        <v>255</v>
      </c>
    </row>
    <row r="175" spans="2:65" s="10" customFormat="1" ht="22.5" customHeight="1" x14ac:dyDescent="0.3">
      <c r="B175" s="137"/>
      <c r="C175" s="138"/>
      <c r="D175" s="138"/>
      <c r="E175" s="139" t="s">
        <v>3</v>
      </c>
      <c r="F175" s="232" t="s">
        <v>20</v>
      </c>
      <c r="G175" s="233"/>
      <c r="H175" s="233"/>
      <c r="I175" s="233"/>
      <c r="J175" s="138"/>
      <c r="K175" s="140">
        <v>1</v>
      </c>
      <c r="L175" s="138"/>
      <c r="M175" s="138"/>
      <c r="N175" s="138"/>
      <c r="O175" s="138"/>
      <c r="P175" s="138"/>
      <c r="Q175" s="138"/>
      <c r="R175" s="141"/>
      <c r="T175" s="142"/>
      <c r="U175" s="138"/>
      <c r="V175" s="138"/>
      <c r="W175" s="138"/>
      <c r="X175" s="138"/>
      <c r="Y175" s="138"/>
      <c r="Z175" s="138"/>
      <c r="AA175" s="143"/>
      <c r="AT175" s="144" t="s">
        <v>135</v>
      </c>
      <c r="AU175" s="144" t="s">
        <v>84</v>
      </c>
      <c r="AV175" s="10" t="s">
        <v>84</v>
      </c>
      <c r="AW175" s="10" t="s">
        <v>34</v>
      </c>
      <c r="AX175" s="10" t="s">
        <v>20</v>
      </c>
      <c r="AY175" s="144" t="s">
        <v>118</v>
      </c>
    </row>
    <row r="176" spans="2:65" s="1" customFormat="1" ht="44.25" customHeight="1" x14ac:dyDescent="0.3">
      <c r="B176" s="127"/>
      <c r="C176" s="128" t="s">
        <v>256</v>
      </c>
      <c r="D176" s="128" t="s">
        <v>120</v>
      </c>
      <c r="E176" s="129" t="s">
        <v>257</v>
      </c>
      <c r="F176" s="224" t="s">
        <v>258</v>
      </c>
      <c r="G176" s="225"/>
      <c r="H176" s="225"/>
      <c r="I176" s="225"/>
      <c r="J176" s="130" t="s">
        <v>250</v>
      </c>
      <c r="K176" s="131">
        <v>1</v>
      </c>
      <c r="L176" s="226"/>
      <c r="M176" s="225"/>
      <c r="N176" s="226">
        <f>ROUND(L176*K176,2)</f>
        <v>0</v>
      </c>
      <c r="O176" s="225"/>
      <c r="P176" s="225"/>
      <c r="Q176" s="225"/>
      <c r="R176" s="132"/>
      <c r="T176" s="133" t="s">
        <v>3</v>
      </c>
      <c r="U176" s="39" t="s">
        <v>41</v>
      </c>
      <c r="V176" s="134">
        <v>0</v>
      </c>
      <c r="W176" s="134">
        <f>V176*K176</f>
        <v>0</v>
      </c>
      <c r="X176" s="134">
        <v>0</v>
      </c>
      <c r="Y176" s="134">
        <f>X176*K176</f>
        <v>0</v>
      </c>
      <c r="Z176" s="134">
        <v>0</v>
      </c>
      <c r="AA176" s="135">
        <f>Z176*K176</f>
        <v>0</v>
      </c>
      <c r="AR176" s="16" t="s">
        <v>124</v>
      </c>
      <c r="AT176" s="16" t="s">
        <v>120</v>
      </c>
      <c r="AU176" s="16" t="s">
        <v>84</v>
      </c>
      <c r="AY176" s="16" t="s">
        <v>118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16" t="s">
        <v>20</v>
      </c>
      <c r="BK176" s="136">
        <f>ROUND(L176*K176,2)</f>
        <v>0</v>
      </c>
      <c r="BL176" s="16" t="s">
        <v>124</v>
      </c>
      <c r="BM176" s="16" t="s">
        <v>259</v>
      </c>
    </row>
    <row r="177" spans="2:65" s="10" customFormat="1" ht="22.5" customHeight="1" x14ac:dyDescent="0.3">
      <c r="B177" s="137"/>
      <c r="C177" s="138"/>
      <c r="D177" s="138"/>
      <c r="E177" s="139" t="s">
        <v>3</v>
      </c>
      <c r="F177" s="232" t="s">
        <v>20</v>
      </c>
      <c r="G177" s="233"/>
      <c r="H177" s="233"/>
      <c r="I177" s="233"/>
      <c r="J177" s="138"/>
      <c r="K177" s="140">
        <v>1</v>
      </c>
      <c r="L177" s="138"/>
      <c r="M177" s="138"/>
      <c r="N177" s="138"/>
      <c r="O177" s="138"/>
      <c r="P177" s="138"/>
      <c r="Q177" s="138"/>
      <c r="R177" s="141"/>
      <c r="T177" s="142"/>
      <c r="U177" s="138"/>
      <c r="V177" s="138"/>
      <c r="W177" s="138"/>
      <c r="X177" s="138"/>
      <c r="Y177" s="138"/>
      <c r="Z177" s="138"/>
      <c r="AA177" s="143"/>
      <c r="AT177" s="144" t="s">
        <v>135</v>
      </c>
      <c r="AU177" s="144" t="s">
        <v>84</v>
      </c>
      <c r="AV177" s="10" t="s">
        <v>84</v>
      </c>
      <c r="AW177" s="10" t="s">
        <v>34</v>
      </c>
      <c r="AX177" s="10" t="s">
        <v>20</v>
      </c>
      <c r="AY177" s="144" t="s">
        <v>118</v>
      </c>
    </row>
    <row r="178" spans="2:65" s="1" customFormat="1" ht="44.25" customHeight="1" x14ac:dyDescent="0.3">
      <c r="B178" s="127"/>
      <c r="C178" s="128" t="s">
        <v>260</v>
      </c>
      <c r="D178" s="128" t="s">
        <v>120</v>
      </c>
      <c r="E178" s="129" t="s">
        <v>261</v>
      </c>
      <c r="F178" s="224" t="s">
        <v>262</v>
      </c>
      <c r="G178" s="225"/>
      <c r="H178" s="225"/>
      <c r="I178" s="225"/>
      <c r="J178" s="130" t="s">
        <v>250</v>
      </c>
      <c r="K178" s="131">
        <v>1</v>
      </c>
      <c r="L178" s="226"/>
      <c r="M178" s="225"/>
      <c r="N178" s="226">
        <f>ROUND(L178*K178,2)</f>
        <v>0</v>
      </c>
      <c r="O178" s="225"/>
      <c r="P178" s="225"/>
      <c r="Q178" s="225"/>
      <c r="R178" s="132"/>
      <c r="T178" s="133" t="s">
        <v>3</v>
      </c>
      <c r="U178" s="39" t="s">
        <v>41</v>
      </c>
      <c r="V178" s="134">
        <v>0</v>
      </c>
      <c r="W178" s="134">
        <f>V178*K178</f>
        <v>0</v>
      </c>
      <c r="X178" s="134">
        <v>0</v>
      </c>
      <c r="Y178" s="134">
        <f>X178*K178</f>
        <v>0</v>
      </c>
      <c r="Z178" s="134">
        <v>0</v>
      </c>
      <c r="AA178" s="135">
        <f>Z178*K178</f>
        <v>0</v>
      </c>
      <c r="AR178" s="16" t="s">
        <v>124</v>
      </c>
      <c r="AT178" s="16" t="s">
        <v>120</v>
      </c>
      <c r="AU178" s="16" t="s">
        <v>84</v>
      </c>
      <c r="AY178" s="16" t="s">
        <v>118</v>
      </c>
      <c r="BE178" s="136">
        <f>IF(U178="základní",N178,0)</f>
        <v>0</v>
      </c>
      <c r="BF178" s="136">
        <f>IF(U178="snížená",N178,0)</f>
        <v>0</v>
      </c>
      <c r="BG178" s="136">
        <f>IF(U178="zákl. přenesená",N178,0)</f>
        <v>0</v>
      </c>
      <c r="BH178" s="136">
        <f>IF(U178="sníž. přenesená",N178,0)</f>
        <v>0</v>
      </c>
      <c r="BI178" s="136">
        <f>IF(U178="nulová",N178,0)</f>
        <v>0</v>
      </c>
      <c r="BJ178" s="16" t="s">
        <v>20</v>
      </c>
      <c r="BK178" s="136">
        <f>ROUND(L178*K178,2)</f>
        <v>0</v>
      </c>
      <c r="BL178" s="16" t="s">
        <v>124</v>
      </c>
      <c r="BM178" s="16" t="s">
        <v>263</v>
      </c>
    </row>
    <row r="179" spans="2:65" s="12" customFormat="1" ht="22.5" customHeight="1" x14ac:dyDescent="0.3">
      <c r="B179" s="157"/>
      <c r="C179" s="158"/>
      <c r="D179" s="158"/>
      <c r="E179" s="159" t="s">
        <v>3</v>
      </c>
      <c r="F179" s="240" t="s">
        <v>264</v>
      </c>
      <c r="G179" s="241"/>
      <c r="H179" s="241"/>
      <c r="I179" s="241"/>
      <c r="J179" s="158"/>
      <c r="K179" s="160" t="s">
        <v>3</v>
      </c>
      <c r="L179" s="158"/>
      <c r="M179" s="158"/>
      <c r="N179" s="158"/>
      <c r="O179" s="158"/>
      <c r="P179" s="158"/>
      <c r="Q179" s="158"/>
      <c r="R179" s="161"/>
      <c r="T179" s="162"/>
      <c r="U179" s="158"/>
      <c r="V179" s="158"/>
      <c r="W179" s="158"/>
      <c r="X179" s="158"/>
      <c r="Y179" s="158"/>
      <c r="Z179" s="158"/>
      <c r="AA179" s="163"/>
      <c r="AT179" s="164" t="s">
        <v>135</v>
      </c>
      <c r="AU179" s="164" t="s">
        <v>84</v>
      </c>
      <c r="AV179" s="12" t="s">
        <v>20</v>
      </c>
      <c r="AW179" s="12" t="s">
        <v>34</v>
      </c>
      <c r="AX179" s="12" t="s">
        <v>75</v>
      </c>
      <c r="AY179" s="164" t="s">
        <v>118</v>
      </c>
    </row>
    <row r="180" spans="2:65" s="10" customFormat="1" ht="22.5" customHeight="1" x14ac:dyDescent="0.3">
      <c r="B180" s="137"/>
      <c r="C180" s="138"/>
      <c r="D180" s="138"/>
      <c r="E180" s="139" t="s">
        <v>3</v>
      </c>
      <c r="F180" s="236" t="s">
        <v>20</v>
      </c>
      <c r="G180" s="233"/>
      <c r="H180" s="233"/>
      <c r="I180" s="233"/>
      <c r="J180" s="138"/>
      <c r="K180" s="140">
        <v>1</v>
      </c>
      <c r="L180" s="138"/>
      <c r="M180" s="138"/>
      <c r="N180" s="138"/>
      <c r="O180" s="138"/>
      <c r="P180" s="138"/>
      <c r="Q180" s="138"/>
      <c r="R180" s="141"/>
      <c r="T180" s="142"/>
      <c r="U180" s="138"/>
      <c r="V180" s="138"/>
      <c r="W180" s="138"/>
      <c r="X180" s="138"/>
      <c r="Y180" s="138"/>
      <c r="Z180" s="138"/>
      <c r="AA180" s="143"/>
      <c r="AT180" s="144" t="s">
        <v>135</v>
      </c>
      <c r="AU180" s="144" t="s">
        <v>84</v>
      </c>
      <c r="AV180" s="10" t="s">
        <v>84</v>
      </c>
      <c r="AW180" s="10" t="s">
        <v>34</v>
      </c>
      <c r="AX180" s="10" t="s">
        <v>20</v>
      </c>
      <c r="AY180" s="144" t="s">
        <v>118</v>
      </c>
    </row>
    <row r="181" spans="2:65" s="1" customFormat="1" ht="44.25" customHeight="1" x14ac:dyDescent="0.3">
      <c r="B181" s="127"/>
      <c r="C181" s="128" t="s">
        <v>265</v>
      </c>
      <c r="D181" s="128" t="s">
        <v>120</v>
      </c>
      <c r="E181" s="129" t="s">
        <v>266</v>
      </c>
      <c r="F181" s="224" t="s">
        <v>267</v>
      </c>
      <c r="G181" s="225"/>
      <c r="H181" s="225"/>
      <c r="I181" s="225"/>
      <c r="J181" s="130" t="s">
        <v>250</v>
      </c>
      <c r="K181" s="131">
        <v>1</v>
      </c>
      <c r="L181" s="226"/>
      <c r="M181" s="225"/>
      <c r="N181" s="226">
        <f>ROUND(L181*K181,2)</f>
        <v>0</v>
      </c>
      <c r="O181" s="225"/>
      <c r="P181" s="225"/>
      <c r="Q181" s="225"/>
      <c r="R181" s="132"/>
      <c r="T181" s="133" t="s">
        <v>3</v>
      </c>
      <c r="U181" s="39" t="s">
        <v>41</v>
      </c>
      <c r="V181" s="134">
        <v>0</v>
      </c>
      <c r="W181" s="134">
        <f>V181*K181</f>
        <v>0</v>
      </c>
      <c r="X181" s="134">
        <v>0</v>
      </c>
      <c r="Y181" s="134">
        <f>X181*K181</f>
        <v>0</v>
      </c>
      <c r="Z181" s="134">
        <v>0</v>
      </c>
      <c r="AA181" s="135">
        <f>Z181*K181</f>
        <v>0</v>
      </c>
      <c r="AR181" s="16" t="s">
        <v>124</v>
      </c>
      <c r="AT181" s="16" t="s">
        <v>120</v>
      </c>
      <c r="AU181" s="16" t="s">
        <v>84</v>
      </c>
      <c r="AY181" s="16" t="s">
        <v>118</v>
      </c>
      <c r="BE181" s="136">
        <f>IF(U181="základní",N181,0)</f>
        <v>0</v>
      </c>
      <c r="BF181" s="136">
        <f>IF(U181="snížená",N181,0)</f>
        <v>0</v>
      </c>
      <c r="BG181" s="136">
        <f>IF(U181="zákl. přenesená",N181,0)</f>
        <v>0</v>
      </c>
      <c r="BH181" s="136">
        <f>IF(U181="sníž. přenesená",N181,0)</f>
        <v>0</v>
      </c>
      <c r="BI181" s="136">
        <f>IF(U181="nulová",N181,0)</f>
        <v>0</v>
      </c>
      <c r="BJ181" s="16" t="s">
        <v>20</v>
      </c>
      <c r="BK181" s="136">
        <f>ROUND(L181*K181,2)</f>
        <v>0</v>
      </c>
      <c r="BL181" s="16" t="s">
        <v>124</v>
      </c>
      <c r="BM181" s="16" t="s">
        <v>268</v>
      </c>
    </row>
    <row r="182" spans="2:65" s="10" customFormat="1" ht="22.5" customHeight="1" x14ac:dyDescent="0.3">
      <c r="B182" s="137"/>
      <c r="C182" s="138"/>
      <c r="D182" s="138"/>
      <c r="E182" s="139" t="s">
        <v>3</v>
      </c>
      <c r="F182" s="232" t="s">
        <v>20</v>
      </c>
      <c r="G182" s="233"/>
      <c r="H182" s="233"/>
      <c r="I182" s="233"/>
      <c r="J182" s="138"/>
      <c r="K182" s="140">
        <v>1</v>
      </c>
      <c r="L182" s="138"/>
      <c r="M182" s="138"/>
      <c r="N182" s="138"/>
      <c r="O182" s="138"/>
      <c r="P182" s="138"/>
      <c r="Q182" s="138"/>
      <c r="R182" s="141"/>
      <c r="T182" s="142"/>
      <c r="U182" s="138"/>
      <c r="V182" s="138"/>
      <c r="W182" s="138"/>
      <c r="X182" s="138"/>
      <c r="Y182" s="138"/>
      <c r="Z182" s="138"/>
      <c r="AA182" s="143"/>
      <c r="AT182" s="144" t="s">
        <v>135</v>
      </c>
      <c r="AU182" s="144" t="s">
        <v>84</v>
      </c>
      <c r="AV182" s="10" t="s">
        <v>84</v>
      </c>
      <c r="AW182" s="10" t="s">
        <v>34</v>
      </c>
      <c r="AX182" s="10" t="s">
        <v>20</v>
      </c>
      <c r="AY182" s="144" t="s">
        <v>118</v>
      </c>
    </row>
    <row r="183" spans="2:65" s="1" customFormat="1" ht="22.5" customHeight="1" x14ac:dyDescent="0.3">
      <c r="B183" s="127"/>
      <c r="C183" s="128" t="s">
        <v>269</v>
      </c>
      <c r="D183" s="128" t="s">
        <v>120</v>
      </c>
      <c r="E183" s="129" t="s">
        <v>270</v>
      </c>
      <c r="F183" s="224" t="s">
        <v>271</v>
      </c>
      <c r="G183" s="225"/>
      <c r="H183" s="225"/>
      <c r="I183" s="225"/>
      <c r="J183" s="130" t="s">
        <v>250</v>
      </c>
      <c r="K183" s="131">
        <v>1</v>
      </c>
      <c r="L183" s="226"/>
      <c r="M183" s="225"/>
      <c r="N183" s="226">
        <f>ROUND(L183*K183,2)</f>
        <v>0</v>
      </c>
      <c r="O183" s="225"/>
      <c r="P183" s="225"/>
      <c r="Q183" s="225"/>
      <c r="R183" s="132"/>
      <c r="T183" s="133" t="s">
        <v>3</v>
      </c>
      <c r="U183" s="39" t="s">
        <v>41</v>
      </c>
      <c r="V183" s="134">
        <v>0</v>
      </c>
      <c r="W183" s="134">
        <f>V183*K183</f>
        <v>0</v>
      </c>
      <c r="X183" s="134">
        <v>0</v>
      </c>
      <c r="Y183" s="134">
        <f>X183*K183</f>
        <v>0</v>
      </c>
      <c r="Z183" s="134">
        <v>0</v>
      </c>
      <c r="AA183" s="135">
        <f>Z183*K183</f>
        <v>0</v>
      </c>
      <c r="AR183" s="16" t="s">
        <v>124</v>
      </c>
      <c r="AT183" s="16" t="s">
        <v>120</v>
      </c>
      <c r="AU183" s="16" t="s">
        <v>84</v>
      </c>
      <c r="AY183" s="16" t="s">
        <v>118</v>
      </c>
      <c r="BE183" s="136">
        <f>IF(U183="základní",N183,0)</f>
        <v>0</v>
      </c>
      <c r="BF183" s="136">
        <f>IF(U183="snížená",N183,0)</f>
        <v>0</v>
      </c>
      <c r="BG183" s="136">
        <f>IF(U183="zákl. přenesená",N183,0)</f>
        <v>0</v>
      </c>
      <c r="BH183" s="136">
        <f>IF(U183="sníž. přenesená",N183,0)</f>
        <v>0</v>
      </c>
      <c r="BI183" s="136">
        <f>IF(U183="nulová",N183,0)</f>
        <v>0</v>
      </c>
      <c r="BJ183" s="16" t="s">
        <v>20</v>
      </c>
      <c r="BK183" s="136">
        <f>ROUND(L183*K183,2)</f>
        <v>0</v>
      </c>
      <c r="BL183" s="16" t="s">
        <v>124</v>
      </c>
      <c r="BM183" s="16" t="s">
        <v>272</v>
      </c>
    </row>
    <row r="184" spans="2:65" s="9" customFormat="1" ht="29.85" customHeight="1" x14ac:dyDescent="0.35">
      <c r="B184" s="116"/>
      <c r="C184" s="117"/>
      <c r="D184" s="126" t="s">
        <v>101</v>
      </c>
      <c r="E184" s="126"/>
      <c r="F184" s="126"/>
      <c r="G184" s="126"/>
      <c r="H184" s="126"/>
      <c r="I184" s="126"/>
      <c r="J184" s="126"/>
      <c r="K184" s="126"/>
      <c r="L184" s="126"/>
      <c r="M184" s="126"/>
      <c r="N184" s="242">
        <f>BK184</f>
        <v>0</v>
      </c>
      <c r="O184" s="243"/>
      <c r="P184" s="243"/>
      <c r="Q184" s="243"/>
      <c r="R184" s="119"/>
      <c r="T184" s="120"/>
      <c r="U184" s="117"/>
      <c r="V184" s="117"/>
      <c r="W184" s="121">
        <f>SUM(W185:W186)</f>
        <v>2.48</v>
      </c>
      <c r="X184" s="117"/>
      <c r="Y184" s="121">
        <f>SUM(Y185:Y186)</f>
        <v>0</v>
      </c>
      <c r="Z184" s="117"/>
      <c r="AA184" s="122">
        <f>SUM(AA185:AA186)</f>
        <v>0</v>
      </c>
      <c r="AR184" s="123" t="s">
        <v>20</v>
      </c>
      <c r="AT184" s="124" t="s">
        <v>74</v>
      </c>
      <c r="AU184" s="124" t="s">
        <v>20</v>
      </c>
      <c r="AY184" s="123" t="s">
        <v>118</v>
      </c>
      <c r="BK184" s="125">
        <f>SUM(BK185:BK186)</f>
        <v>0</v>
      </c>
    </row>
    <row r="185" spans="2:65" s="1" customFormat="1" ht="22.5" customHeight="1" x14ac:dyDescent="0.3">
      <c r="B185" s="127"/>
      <c r="C185" s="128" t="s">
        <v>273</v>
      </c>
      <c r="D185" s="128" t="s">
        <v>120</v>
      </c>
      <c r="E185" s="129" t="s">
        <v>274</v>
      </c>
      <c r="F185" s="224" t="s">
        <v>275</v>
      </c>
      <c r="G185" s="225"/>
      <c r="H185" s="225"/>
      <c r="I185" s="225"/>
      <c r="J185" s="130" t="s">
        <v>195</v>
      </c>
      <c r="K185" s="131">
        <v>16</v>
      </c>
      <c r="L185" s="226"/>
      <c r="M185" s="225"/>
      <c r="N185" s="226">
        <f>ROUND(L185*K185,2)</f>
        <v>0</v>
      </c>
      <c r="O185" s="225"/>
      <c r="P185" s="225"/>
      <c r="Q185" s="225"/>
      <c r="R185" s="132"/>
      <c r="T185" s="133" t="s">
        <v>3</v>
      </c>
      <c r="U185" s="39" t="s">
        <v>41</v>
      </c>
      <c r="V185" s="134">
        <v>0.155</v>
      </c>
      <c r="W185" s="134">
        <f>V185*K185</f>
        <v>2.48</v>
      </c>
      <c r="X185" s="134">
        <v>0</v>
      </c>
      <c r="Y185" s="134">
        <f>X185*K185</f>
        <v>0</v>
      </c>
      <c r="Z185" s="134">
        <v>0</v>
      </c>
      <c r="AA185" s="135">
        <f>Z185*K185</f>
        <v>0</v>
      </c>
      <c r="AR185" s="16" t="s">
        <v>124</v>
      </c>
      <c r="AT185" s="16" t="s">
        <v>120</v>
      </c>
      <c r="AU185" s="16" t="s">
        <v>84</v>
      </c>
      <c r="AY185" s="16" t="s">
        <v>118</v>
      </c>
      <c r="BE185" s="136">
        <f>IF(U185="základní",N185,0)</f>
        <v>0</v>
      </c>
      <c r="BF185" s="136">
        <f>IF(U185="snížená",N185,0)</f>
        <v>0</v>
      </c>
      <c r="BG185" s="136">
        <f>IF(U185="zákl. přenesená",N185,0)</f>
        <v>0</v>
      </c>
      <c r="BH185" s="136">
        <f>IF(U185="sníž. přenesená",N185,0)</f>
        <v>0</v>
      </c>
      <c r="BI185" s="136">
        <f>IF(U185="nulová",N185,0)</f>
        <v>0</v>
      </c>
      <c r="BJ185" s="16" t="s">
        <v>20</v>
      </c>
      <c r="BK185" s="136">
        <f>ROUND(L185*K185,2)</f>
        <v>0</v>
      </c>
      <c r="BL185" s="16" t="s">
        <v>124</v>
      </c>
      <c r="BM185" s="16" t="s">
        <v>276</v>
      </c>
    </row>
    <row r="186" spans="2:65" s="10" customFormat="1" ht="22.5" customHeight="1" x14ac:dyDescent="0.3">
      <c r="B186" s="137"/>
      <c r="C186" s="138"/>
      <c r="D186" s="138"/>
      <c r="E186" s="139" t="s">
        <v>3</v>
      </c>
      <c r="F186" s="232" t="s">
        <v>202</v>
      </c>
      <c r="G186" s="233"/>
      <c r="H186" s="233"/>
      <c r="I186" s="233"/>
      <c r="J186" s="138"/>
      <c r="K186" s="140">
        <v>16</v>
      </c>
      <c r="L186" s="138"/>
      <c r="M186" s="138"/>
      <c r="N186" s="138"/>
      <c r="O186" s="138"/>
      <c r="P186" s="138"/>
      <c r="Q186" s="138"/>
      <c r="R186" s="141"/>
      <c r="T186" s="142"/>
      <c r="U186" s="138"/>
      <c r="V186" s="138"/>
      <c r="W186" s="138"/>
      <c r="X186" s="138"/>
      <c r="Y186" s="138"/>
      <c r="Z186" s="138"/>
      <c r="AA186" s="143"/>
      <c r="AT186" s="144" t="s">
        <v>135</v>
      </c>
      <c r="AU186" s="144" t="s">
        <v>84</v>
      </c>
      <c r="AV186" s="10" t="s">
        <v>84</v>
      </c>
      <c r="AW186" s="10" t="s">
        <v>34</v>
      </c>
      <c r="AX186" s="10" t="s">
        <v>20</v>
      </c>
      <c r="AY186" s="144" t="s">
        <v>118</v>
      </c>
    </row>
    <row r="187" spans="2:65" s="9" customFormat="1" ht="29.85" customHeight="1" x14ac:dyDescent="0.35">
      <c r="B187" s="116"/>
      <c r="C187" s="117"/>
      <c r="D187" s="126" t="s">
        <v>102</v>
      </c>
      <c r="E187" s="126"/>
      <c r="F187" s="126"/>
      <c r="G187" s="126"/>
      <c r="H187" s="126"/>
      <c r="I187" s="126"/>
      <c r="J187" s="126"/>
      <c r="K187" s="126"/>
      <c r="L187" s="126"/>
      <c r="M187" s="126"/>
      <c r="N187" s="230">
        <f>BK187</f>
        <v>0</v>
      </c>
      <c r="O187" s="231"/>
      <c r="P187" s="231"/>
      <c r="Q187" s="231"/>
      <c r="R187" s="119"/>
      <c r="T187" s="120"/>
      <c r="U187" s="117"/>
      <c r="V187" s="117"/>
      <c r="W187" s="121">
        <f>SUM(W188:W194)</f>
        <v>10.095712000000001</v>
      </c>
      <c r="X187" s="117"/>
      <c r="Y187" s="121">
        <f>SUM(Y188:Y194)</f>
        <v>0</v>
      </c>
      <c r="Z187" s="117"/>
      <c r="AA187" s="122">
        <f>SUM(AA188:AA194)</f>
        <v>0</v>
      </c>
      <c r="AR187" s="123" t="s">
        <v>20</v>
      </c>
      <c r="AT187" s="124" t="s">
        <v>74</v>
      </c>
      <c r="AU187" s="124" t="s">
        <v>20</v>
      </c>
      <c r="AY187" s="123" t="s">
        <v>118</v>
      </c>
      <c r="BK187" s="125">
        <f>SUM(BK188:BK194)</f>
        <v>0</v>
      </c>
    </row>
    <row r="188" spans="2:65" s="1" customFormat="1" ht="22.5" customHeight="1" x14ac:dyDescent="0.3">
      <c r="B188" s="127"/>
      <c r="C188" s="128" t="s">
        <v>277</v>
      </c>
      <c r="D188" s="128" t="s">
        <v>120</v>
      </c>
      <c r="E188" s="129" t="s">
        <v>278</v>
      </c>
      <c r="F188" s="224" t="s">
        <v>279</v>
      </c>
      <c r="G188" s="225"/>
      <c r="H188" s="225"/>
      <c r="I188" s="225"/>
      <c r="J188" s="130" t="s">
        <v>174</v>
      </c>
      <c r="K188" s="131">
        <v>8.0960000000000001</v>
      </c>
      <c r="L188" s="226"/>
      <c r="M188" s="225"/>
      <c r="N188" s="226">
        <f>ROUND(L188*K188,2)</f>
        <v>0</v>
      </c>
      <c r="O188" s="225"/>
      <c r="P188" s="225"/>
      <c r="Q188" s="225"/>
      <c r="R188" s="132"/>
      <c r="T188" s="133" t="s">
        <v>3</v>
      </c>
      <c r="U188" s="39" t="s">
        <v>41</v>
      </c>
      <c r="V188" s="134">
        <v>0.83499999999999996</v>
      </c>
      <c r="W188" s="134">
        <f>V188*K188</f>
        <v>6.7601599999999999</v>
      </c>
      <c r="X188" s="134">
        <v>0</v>
      </c>
      <c r="Y188" s="134">
        <f>X188*K188</f>
        <v>0</v>
      </c>
      <c r="Z188" s="134">
        <v>0</v>
      </c>
      <c r="AA188" s="135">
        <f>Z188*K188</f>
        <v>0</v>
      </c>
      <c r="AR188" s="16" t="s">
        <v>124</v>
      </c>
      <c r="AT188" s="16" t="s">
        <v>120</v>
      </c>
      <c r="AU188" s="16" t="s">
        <v>84</v>
      </c>
      <c r="AY188" s="16" t="s">
        <v>118</v>
      </c>
      <c r="BE188" s="136">
        <f>IF(U188="základní",N188,0)</f>
        <v>0</v>
      </c>
      <c r="BF188" s="136">
        <f>IF(U188="snížená",N188,0)</f>
        <v>0</v>
      </c>
      <c r="BG188" s="136">
        <f>IF(U188="zákl. přenesená",N188,0)</f>
        <v>0</v>
      </c>
      <c r="BH188" s="136">
        <f>IF(U188="sníž. přenesená",N188,0)</f>
        <v>0</v>
      </c>
      <c r="BI188" s="136">
        <f>IF(U188="nulová",N188,0)</f>
        <v>0</v>
      </c>
      <c r="BJ188" s="16" t="s">
        <v>20</v>
      </c>
      <c r="BK188" s="136">
        <f>ROUND(L188*K188,2)</f>
        <v>0</v>
      </c>
      <c r="BL188" s="16" t="s">
        <v>124</v>
      </c>
      <c r="BM188" s="16" t="s">
        <v>280</v>
      </c>
    </row>
    <row r="189" spans="2:65" s="1" customFormat="1" ht="31.5" customHeight="1" x14ac:dyDescent="0.3">
      <c r="B189" s="127"/>
      <c r="C189" s="128" t="s">
        <v>281</v>
      </c>
      <c r="D189" s="128" t="s">
        <v>120</v>
      </c>
      <c r="E189" s="129" t="s">
        <v>282</v>
      </c>
      <c r="F189" s="224" t="s">
        <v>283</v>
      </c>
      <c r="G189" s="225"/>
      <c r="H189" s="225"/>
      <c r="I189" s="225"/>
      <c r="J189" s="130" t="s">
        <v>174</v>
      </c>
      <c r="K189" s="131">
        <v>72.864000000000004</v>
      </c>
      <c r="L189" s="226"/>
      <c r="M189" s="225"/>
      <c r="N189" s="226">
        <f>ROUND(L189*K189,2)</f>
        <v>0</v>
      </c>
      <c r="O189" s="225"/>
      <c r="P189" s="225"/>
      <c r="Q189" s="225"/>
      <c r="R189" s="132"/>
      <c r="T189" s="133" t="s">
        <v>3</v>
      </c>
      <c r="U189" s="39" t="s">
        <v>41</v>
      </c>
      <c r="V189" s="134">
        <v>4.0000000000000001E-3</v>
      </c>
      <c r="W189" s="134">
        <f>V189*K189</f>
        <v>0.29145600000000005</v>
      </c>
      <c r="X189" s="134">
        <v>0</v>
      </c>
      <c r="Y189" s="134">
        <f>X189*K189</f>
        <v>0</v>
      </c>
      <c r="Z189" s="134">
        <v>0</v>
      </c>
      <c r="AA189" s="135">
        <f>Z189*K189</f>
        <v>0</v>
      </c>
      <c r="AR189" s="16" t="s">
        <v>124</v>
      </c>
      <c r="AT189" s="16" t="s">
        <v>120</v>
      </c>
      <c r="AU189" s="16" t="s">
        <v>84</v>
      </c>
      <c r="AY189" s="16" t="s">
        <v>118</v>
      </c>
      <c r="BE189" s="136">
        <f>IF(U189="základní",N189,0)</f>
        <v>0</v>
      </c>
      <c r="BF189" s="136">
        <f>IF(U189="snížená",N189,0)</f>
        <v>0</v>
      </c>
      <c r="BG189" s="136">
        <f>IF(U189="zákl. přenesená",N189,0)</f>
        <v>0</v>
      </c>
      <c r="BH189" s="136">
        <f>IF(U189="sníž. přenesená",N189,0)</f>
        <v>0</v>
      </c>
      <c r="BI189" s="136">
        <f>IF(U189="nulová",N189,0)</f>
        <v>0</v>
      </c>
      <c r="BJ189" s="16" t="s">
        <v>20</v>
      </c>
      <c r="BK189" s="136">
        <f>ROUND(L189*K189,2)</f>
        <v>0</v>
      </c>
      <c r="BL189" s="16" t="s">
        <v>124</v>
      </c>
      <c r="BM189" s="16" t="s">
        <v>284</v>
      </c>
    </row>
    <row r="190" spans="2:65" s="1" customFormat="1" ht="31.5" customHeight="1" x14ac:dyDescent="0.3">
      <c r="B190" s="127"/>
      <c r="C190" s="128" t="s">
        <v>285</v>
      </c>
      <c r="D190" s="128" t="s">
        <v>120</v>
      </c>
      <c r="E190" s="129" t="s">
        <v>286</v>
      </c>
      <c r="F190" s="224" t="s">
        <v>287</v>
      </c>
      <c r="G190" s="225"/>
      <c r="H190" s="225"/>
      <c r="I190" s="225"/>
      <c r="J190" s="130" t="s">
        <v>174</v>
      </c>
      <c r="K190" s="131">
        <v>8.0960000000000001</v>
      </c>
      <c r="L190" s="226"/>
      <c r="M190" s="225"/>
      <c r="N190" s="226">
        <f>ROUND(L190*K190,2)</f>
        <v>0</v>
      </c>
      <c r="O190" s="225"/>
      <c r="P190" s="225"/>
      <c r="Q190" s="225"/>
      <c r="R190" s="132"/>
      <c r="T190" s="133" t="s">
        <v>3</v>
      </c>
      <c r="U190" s="39" t="s">
        <v>41</v>
      </c>
      <c r="V190" s="134">
        <v>0.376</v>
      </c>
      <c r="W190" s="134">
        <f>V190*K190</f>
        <v>3.0440960000000001</v>
      </c>
      <c r="X190" s="134">
        <v>0</v>
      </c>
      <c r="Y190" s="134">
        <f>X190*K190</f>
        <v>0</v>
      </c>
      <c r="Z190" s="134">
        <v>0</v>
      </c>
      <c r="AA190" s="135">
        <f>Z190*K190</f>
        <v>0</v>
      </c>
      <c r="AR190" s="16" t="s">
        <v>124</v>
      </c>
      <c r="AT190" s="16" t="s">
        <v>120</v>
      </c>
      <c r="AU190" s="16" t="s">
        <v>84</v>
      </c>
      <c r="AY190" s="16" t="s">
        <v>118</v>
      </c>
      <c r="BE190" s="136">
        <f>IF(U190="základní",N190,0)</f>
        <v>0</v>
      </c>
      <c r="BF190" s="136">
        <f>IF(U190="snížená",N190,0)</f>
        <v>0</v>
      </c>
      <c r="BG190" s="136">
        <f>IF(U190="zákl. přenesená",N190,0)</f>
        <v>0</v>
      </c>
      <c r="BH190" s="136">
        <f>IF(U190="sníž. přenesená",N190,0)</f>
        <v>0</v>
      </c>
      <c r="BI190" s="136">
        <f>IF(U190="nulová",N190,0)</f>
        <v>0</v>
      </c>
      <c r="BJ190" s="16" t="s">
        <v>20</v>
      </c>
      <c r="BK190" s="136">
        <f>ROUND(L190*K190,2)</f>
        <v>0</v>
      </c>
      <c r="BL190" s="16" t="s">
        <v>124</v>
      </c>
      <c r="BM190" s="16" t="s">
        <v>288</v>
      </c>
    </row>
    <row r="191" spans="2:65" s="1" customFormat="1" ht="31.5" customHeight="1" x14ac:dyDescent="0.3">
      <c r="B191" s="127"/>
      <c r="C191" s="128" t="s">
        <v>289</v>
      </c>
      <c r="D191" s="128" t="s">
        <v>120</v>
      </c>
      <c r="E191" s="129" t="s">
        <v>290</v>
      </c>
      <c r="F191" s="224" t="s">
        <v>291</v>
      </c>
      <c r="G191" s="225"/>
      <c r="H191" s="225"/>
      <c r="I191" s="225"/>
      <c r="J191" s="130" t="s">
        <v>174</v>
      </c>
      <c r="K191" s="131">
        <v>4.0960000000000001</v>
      </c>
      <c r="L191" s="226"/>
      <c r="M191" s="225"/>
      <c r="N191" s="226">
        <f>ROUND(L191*K191,2)</f>
        <v>0</v>
      </c>
      <c r="O191" s="225"/>
      <c r="P191" s="225"/>
      <c r="Q191" s="225"/>
      <c r="R191" s="132"/>
      <c r="T191" s="133" t="s">
        <v>3</v>
      </c>
      <c r="U191" s="39" t="s">
        <v>41</v>
      </c>
      <c r="V191" s="134">
        <v>0</v>
      </c>
      <c r="W191" s="134">
        <f>V191*K191</f>
        <v>0</v>
      </c>
      <c r="X191" s="134">
        <v>0</v>
      </c>
      <c r="Y191" s="134">
        <f>X191*K191</f>
        <v>0</v>
      </c>
      <c r="Z191" s="134">
        <v>0</v>
      </c>
      <c r="AA191" s="135">
        <f>Z191*K191</f>
        <v>0</v>
      </c>
      <c r="AR191" s="16" t="s">
        <v>124</v>
      </c>
      <c r="AT191" s="16" t="s">
        <v>120</v>
      </c>
      <c r="AU191" s="16" t="s">
        <v>84</v>
      </c>
      <c r="AY191" s="16" t="s">
        <v>118</v>
      </c>
      <c r="BE191" s="136">
        <f>IF(U191="základní",N191,0)</f>
        <v>0</v>
      </c>
      <c r="BF191" s="136">
        <f>IF(U191="snížená",N191,0)</f>
        <v>0</v>
      </c>
      <c r="BG191" s="136">
        <f>IF(U191="zákl. přenesená",N191,0)</f>
        <v>0</v>
      </c>
      <c r="BH191" s="136">
        <f>IF(U191="sníž. přenesená",N191,0)</f>
        <v>0</v>
      </c>
      <c r="BI191" s="136">
        <f>IF(U191="nulová",N191,0)</f>
        <v>0</v>
      </c>
      <c r="BJ191" s="16" t="s">
        <v>20</v>
      </c>
      <c r="BK191" s="136">
        <f>ROUND(L191*K191,2)</f>
        <v>0</v>
      </c>
      <c r="BL191" s="16" t="s">
        <v>124</v>
      </c>
      <c r="BM191" s="16" t="s">
        <v>292</v>
      </c>
    </row>
    <row r="192" spans="2:65" s="10" customFormat="1" ht="22.5" customHeight="1" x14ac:dyDescent="0.3">
      <c r="B192" s="137"/>
      <c r="C192" s="138"/>
      <c r="D192" s="138"/>
      <c r="E192" s="139" t="s">
        <v>3</v>
      </c>
      <c r="F192" s="232" t="s">
        <v>293</v>
      </c>
      <c r="G192" s="233"/>
      <c r="H192" s="233"/>
      <c r="I192" s="233"/>
      <c r="J192" s="138"/>
      <c r="K192" s="140">
        <v>4.0960000000000001</v>
      </c>
      <c r="L192" s="138"/>
      <c r="M192" s="138"/>
      <c r="N192" s="138"/>
      <c r="O192" s="138"/>
      <c r="P192" s="138"/>
      <c r="Q192" s="138"/>
      <c r="R192" s="141"/>
      <c r="T192" s="142"/>
      <c r="U192" s="138"/>
      <c r="V192" s="138"/>
      <c r="W192" s="138"/>
      <c r="X192" s="138"/>
      <c r="Y192" s="138"/>
      <c r="Z192" s="138"/>
      <c r="AA192" s="143"/>
      <c r="AT192" s="144" t="s">
        <v>135</v>
      </c>
      <c r="AU192" s="144" t="s">
        <v>84</v>
      </c>
      <c r="AV192" s="10" t="s">
        <v>84</v>
      </c>
      <c r="AW192" s="10" t="s">
        <v>34</v>
      </c>
      <c r="AX192" s="10" t="s">
        <v>20</v>
      </c>
      <c r="AY192" s="144" t="s">
        <v>118</v>
      </c>
    </row>
    <row r="193" spans="2:65" s="1" customFormat="1" ht="31.5" customHeight="1" x14ac:dyDescent="0.3">
      <c r="B193" s="127"/>
      <c r="C193" s="128" t="s">
        <v>294</v>
      </c>
      <c r="D193" s="128" t="s">
        <v>120</v>
      </c>
      <c r="E193" s="129" t="s">
        <v>295</v>
      </c>
      <c r="F193" s="224" t="s">
        <v>296</v>
      </c>
      <c r="G193" s="225"/>
      <c r="H193" s="225"/>
      <c r="I193" s="225"/>
      <c r="J193" s="130" t="s">
        <v>174</v>
      </c>
      <c r="K193" s="131">
        <v>4</v>
      </c>
      <c r="L193" s="226"/>
      <c r="M193" s="225"/>
      <c r="N193" s="226">
        <f>ROUND(L193*K193,2)</f>
        <v>0</v>
      </c>
      <c r="O193" s="225"/>
      <c r="P193" s="225"/>
      <c r="Q193" s="225"/>
      <c r="R193" s="132"/>
      <c r="T193" s="133" t="s">
        <v>3</v>
      </c>
      <c r="U193" s="39" t="s">
        <v>41</v>
      </c>
      <c r="V193" s="134">
        <v>0</v>
      </c>
      <c r="W193" s="134">
        <f>V193*K193</f>
        <v>0</v>
      </c>
      <c r="X193" s="134">
        <v>0</v>
      </c>
      <c r="Y193" s="134">
        <f>X193*K193</f>
        <v>0</v>
      </c>
      <c r="Z193" s="134">
        <v>0</v>
      </c>
      <c r="AA193" s="135">
        <f>Z193*K193</f>
        <v>0</v>
      </c>
      <c r="AR193" s="16" t="s">
        <v>124</v>
      </c>
      <c r="AT193" s="16" t="s">
        <v>120</v>
      </c>
      <c r="AU193" s="16" t="s">
        <v>84</v>
      </c>
      <c r="AY193" s="16" t="s">
        <v>118</v>
      </c>
      <c r="BE193" s="136">
        <f>IF(U193="základní",N193,0)</f>
        <v>0</v>
      </c>
      <c r="BF193" s="136">
        <f>IF(U193="snížená",N193,0)</f>
        <v>0</v>
      </c>
      <c r="BG193" s="136">
        <f>IF(U193="zákl. přenesená",N193,0)</f>
        <v>0</v>
      </c>
      <c r="BH193" s="136">
        <f>IF(U193="sníž. přenesená",N193,0)</f>
        <v>0</v>
      </c>
      <c r="BI193" s="136">
        <f>IF(U193="nulová",N193,0)</f>
        <v>0</v>
      </c>
      <c r="BJ193" s="16" t="s">
        <v>20</v>
      </c>
      <c r="BK193" s="136">
        <f>ROUND(L193*K193,2)</f>
        <v>0</v>
      </c>
      <c r="BL193" s="16" t="s">
        <v>124</v>
      </c>
      <c r="BM193" s="16" t="s">
        <v>297</v>
      </c>
    </row>
    <row r="194" spans="2:65" s="10" customFormat="1" ht="22.5" customHeight="1" x14ac:dyDescent="0.3">
      <c r="B194" s="137"/>
      <c r="C194" s="138"/>
      <c r="D194" s="138"/>
      <c r="E194" s="139" t="s">
        <v>3</v>
      </c>
      <c r="F194" s="232" t="s">
        <v>124</v>
      </c>
      <c r="G194" s="233"/>
      <c r="H194" s="233"/>
      <c r="I194" s="233"/>
      <c r="J194" s="138"/>
      <c r="K194" s="140">
        <v>4</v>
      </c>
      <c r="L194" s="138"/>
      <c r="M194" s="138"/>
      <c r="N194" s="138"/>
      <c r="O194" s="138"/>
      <c r="P194" s="138"/>
      <c r="Q194" s="138"/>
      <c r="R194" s="141"/>
      <c r="T194" s="142"/>
      <c r="U194" s="138"/>
      <c r="V194" s="138"/>
      <c r="W194" s="138"/>
      <c r="X194" s="138"/>
      <c r="Y194" s="138"/>
      <c r="Z194" s="138"/>
      <c r="AA194" s="143"/>
      <c r="AT194" s="144" t="s">
        <v>135</v>
      </c>
      <c r="AU194" s="144" t="s">
        <v>84</v>
      </c>
      <c r="AV194" s="10" t="s">
        <v>84</v>
      </c>
      <c r="AW194" s="10" t="s">
        <v>34</v>
      </c>
      <c r="AX194" s="10" t="s">
        <v>20</v>
      </c>
      <c r="AY194" s="144" t="s">
        <v>118</v>
      </c>
    </row>
    <row r="195" spans="2:65" s="9" customFormat="1" ht="29.85" customHeight="1" x14ac:dyDescent="0.35">
      <c r="B195" s="116"/>
      <c r="C195" s="117"/>
      <c r="D195" s="126" t="s">
        <v>103</v>
      </c>
      <c r="E195" s="126"/>
      <c r="F195" s="126"/>
      <c r="G195" s="126"/>
      <c r="H195" s="126"/>
      <c r="I195" s="126"/>
      <c r="J195" s="126"/>
      <c r="K195" s="126"/>
      <c r="L195" s="126"/>
      <c r="M195" s="126"/>
      <c r="N195" s="230">
        <f>BK195</f>
        <v>0</v>
      </c>
      <c r="O195" s="231"/>
      <c r="P195" s="231"/>
      <c r="Q195" s="231"/>
      <c r="R195" s="119"/>
      <c r="T195" s="120"/>
      <c r="U195" s="117"/>
      <c r="V195" s="117"/>
      <c r="W195" s="121">
        <f>W196</f>
        <v>67.104680000000002</v>
      </c>
      <c r="X195" s="117"/>
      <c r="Y195" s="121">
        <f>Y196</f>
        <v>0</v>
      </c>
      <c r="Z195" s="117"/>
      <c r="AA195" s="122">
        <f>AA196</f>
        <v>0</v>
      </c>
      <c r="AR195" s="123" t="s">
        <v>20</v>
      </c>
      <c r="AT195" s="124" t="s">
        <v>74</v>
      </c>
      <c r="AU195" s="124" t="s">
        <v>20</v>
      </c>
      <c r="AY195" s="123" t="s">
        <v>118</v>
      </c>
      <c r="BK195" s="125">
        <f>BK196</f>
        <v>0</v>
      </c>
    </row>
    <row r="196" spans="2:65" s="1" customFormat="1" ht="31.5" customHeight="1" x14ac:dyDescent="0.3">
      <c r="B196" s="127"/>
      <c r="C196" s="128" t="s">
        <v>298</v>
      </c>
      <c r="D196" s="128" t="s">
        <v>120</v>
      </c>
      <c r="E196" s="129" t="s">
        <v>299</v>
      </c>
      <c r="F196" s="224" t="s">
        <v>300</v>
      </c>
      <c r="G196" s="225"/>
      <c r="H196" s="225"/>
      <c r="I196" s="225"/>
      <c r="J196" s="130" t="s">
        <v>174</v>
      </c>
      <c r="K196" s="131">
        <v>45.341000000000001</v>
      </c>
      <c r="L196" s="226"/>
      <c r="M196" s="225"/>
      <c r="N196" s="226">
        <f>ROUND(L196*K196,2)</f>
        <v>0</v>
      </c>
      <c r="O196" s="225"/>
      <c r="P196" s="225"/>
      <c r="Q196" s="225"/>
      <c r="R196" s="132"/>
      <c r="T196" s="133" t="s">
        <v>3</v>
      </c>
      <c r="U196" s="165" t="s">
        <v>41</v>
      </c>
      <c r="V196" s="166">
        <v>1.48</v>
      </c>
      <c r="W196" s="166">
        <f>V196*K196</f>
        <v>67.104680000000002</v>
      </c>
      <c r="X196" s="166">
        <v>0</v>
      </c>
      <c r="Y196" s="166">
        <f>X196*K196</f>
        <v>0</v>
      </c>
      <c r="Z196" s="166">
        <v>0</v>
      </c>
      <c r="AA196" s="167">
        <f>Z196*K196</f>
        <v>0</v>
      </c>
      <c r="AR196" s="16" t="s">
        <v>124</v>
      </c>
      <c r="AT196" s="16" t="s">
        <v>120</v>
      </c>
      <c r="AU196" s="16" t="s">
        <v>84</v>
      </c>
      <c r="AY196" s="16" t="s">
        <v>118</v>
      </c>
      <c r="BE196" s="136">
        <f>IF(U196="základní",N196,0)</f>
        <v>0</v>
      </c>
      <c r="BF196" s="136">
        <f>IF(U196="snížená",N196,0)</f>
        <v>0</v>
      </c>
      <c r="BG196" s="136">
        <f>IF(U196="zákl. přenesená",N196,0)</f>
        <v>0</v>
      </c>
      <c r="BH196" s="136">
        <f>IF(U196="sníž. přenesená",N196,0)</f>
        <v>0</v>
      </c>
      <c r="BI196" s="136">
        <f>IF(U196="nulová",N196,0)</f>
        <v>0</v>
      </c>
      <c r="BJ196" s="16" t="s">
        <v>20</v>
      </c>
      <c r="BK196" s="136">
        <f>ROUND(L196*K196,2)</f>
        <v>0</v>
      </c>
      <c r="BL196" s="16" t="s">
        <v>124</v>
      </c>
      <c r="BM196" s="16" t="s">
        <v>301</v>
      </c>
    </row>
    <row r="197" spans="2:65" s="1" customFormat="1" ht="6.9" customHeight="1" x14ac:dyDescent="0.3">
      <c r="B197" s="54"/>
      <c r="C197" s="55"/>
      <c r="D197" s="55"/>
      <c r="E197" s="55"/>
      <c r="F197" s="55"/>
      <c r="G197" s="55"/>
      <c r="H197" s="55"/>
      <c r="I197" s="55"/>
      <c r="J197" s="55"/>
      <c r="K197" s="55"/>
      <c r="L197" s="55"/>
      <c r="M197" s="55"/>
      <c r="N197" s="55"/>
      <c r="O197" s="55"/>
      <c r="P197" s="55"/>
      <c r="Q197" s="55"/>
      <c r="R197" s="56"/>
    </row>
  </sheetData>
  <mergeCells count="221">
    <mergeCell ref="N151:Q151"/>
    <mergeCell ref="N160:Q160"/>
    <mergeCell ref="N167:Q167"/>
    <mergeCell ref="N184:Q184"/>
    <mergeCell ref="N187:Q187"/>
    <mergeCell ref="N195:Q195"/>
    <mergeCell ref="H1:K1"/>
    <mergeCell ref="S2:AC2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F180:I180"/>
    <mergeCell ref="F181:I181"/>
    <mergeCell ref="L181:M181"/>
    <mergeCell ref="N181:Q181"/>
    <mergeCell ref="F182:I182"/>
    <mergeCell ref="F183:I183"/>
    <mergeCell ref="L183:M183"/>
    <mergeCell ref="N183:Q183"/>
    <mergeCell ref="F196:I196"/>
    <mergeCell ref="L196:M196"/>
    <mergeCell ref="N196:Q196"/>
    <mergeCell ref="F186:I186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75:I175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F170:I170"/>
    <mergeCell ref="L170:M170"/>
    <mergeCell ref="N170:Q170"/>
    <mergeCell ref="F171:I171"/>
    <mergeCell ref="F172:I172"/>
    <mergeCell ref="L172:M172"/>
    <mergeCell ref="N172:Q172"/>
    <mergeCell ref="F173:I173"/>
    <mergeCell ref="F174:I174"/>
    <mergeCell ref="L174:M174"/>
    <mergeCell ref="N174:Q174"/>
    <mergeCell ref="F166:I166"/>
    <mergeCell ref="L166:M166"/>
    <mergeCell ref="N166:Q166"/>
    <mergeCell ref="F168:I168"/>
    <mergeCell ref="L168:M168"/>
    <mergeCell ref="N168:Q168"/>
    <mergeCell ref="F169:I169"/>
    <mergeCell ref="L169:M169"/>
    <mergeCell ref="N169:Q169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7:I157"/>
    <mergeCell ref="F158:I158"/>
    <mergeCell ref="L158:M158"/>
    <mergeCell ref="N158:Q158"/>
    <mergeCell ref="F159:I159"/>
    <mergeCell ref="F161:I161"/>
    <mergeCell ref="L161:M161"/>
    <mergeCell ref="N161:Q161"/>
    <mergeCell ref="F162:I162"/>
    <mergeCell ref="L162:M162"/>
    <mergeCell ref="N162:Q162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44:I144"/>
    <mergeCell ref="F146:I146"/>
    <mergeCell ref="L146:M146"/>
    <mergeCell ref="N146:Q146"/>
    <mergeCell ref="F147:I147"/>
    <mergeCell ref="F149:I149"/>
    <mergeCell ref="L149:M149"/>
    <mergeCell ref="N149:Q149"/>
    <mergeCell ref="F150:I150"/>
    <mergeCell ref="N145:Q145"/>
    <mergeCell ref="N148:Q148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34:I134"/>
    <mergeCell ref="L134:M134"/>
    <mergeCell ref="N134:Q134"/>
    <mergeCell ref="F135:I135"/>
    <mergeCell ref="L135:M135"/>
    <mergeCell ref="N135:Q135"/>
    <mergeCell ref="F136:I136"/>
    <mergeCell ref="F137:I137"/>
    <mergeCell ref="F138:I138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6:I126"/>
    <mergeCell ref="F127:I127"/>
    <mergeCell ref="F128:I128"/>
    <mergeCell ref="F129:I129"/>
    <mergeCell ref="L129:M129"/>
    <mergeCell ref="N129:Q129"/>
    <mergeCell ref="F130:I130"/>
    <mergeCell ref="L130:M130"/>
    <mergeCell ref="N130:Q130"/>
    <mergeCell ref="F121:I121"/>
    <mergeCell ref="L121:M121"/>
    <mergeCell ref="N121:Q121"/>
    <mergeCell ref="F122:I122"/>
    <mergeCell ref="F123:I123"/>
    <mergeCell ref="F124:I124"/>
    <mergeCell ref="F125:I125"/>
    <mergeCell ref="L125:M125"/>
    <mergeCell ref="N125:Q125"/>
    <mergeCell ref="F119:I119"/>
    <mergeCell ref="L119:M119"/>
    <mergeCell ref="N119:Q119"/>
    <mergeCell ref="F120:I120"/>
    <mergeCell ref="L120:M120"/>
    <mergeCell ref="N120:Q120"/>
    <mergeCell ref="N116:Q116"/>
    <mergeCell ref="N117:Q117"/>
    <mergeCell ref="N118:Q118"/>
    <mergeCell ref="N97:Q97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8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6 - IO 02.4 - Kanalizace ...</vt:lpstr>
      <vt:lpstr>'6 - IO 02.4 - Kanalizace ...'!Názvy_tisku</vt:lpstr>
      <vt:lpstr>'Rekapitulace stavby'!Názvy_tisku</vt:lpstr>
      <vt:lpstr>'6 - IO 02.4 - Kanalizace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2018-02-23T07:38:17Z</dcterms:created>
  <dcterms:modified xsi:type="dcterms:W3CDTF">2018-03-22T10:07:41Z</dcterms:modified>
</cp:coreProperties>
</file>