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6_144_ZÁZEMÍ_VPP\07_Dps\Rozpočet\"/>
    </mc:Choice>
  </mc:AlternateContent>
  <bookViews>
    <workbookView xWindow="0" yWindow="0" windowWidth="13236" windowHeight="12996" activeTab="1"/>
  </bookViews>
  <sheets>
    <sheet name="Rekapitulace stavby" sheetId="1" r:id="rId1"/>
    <sheet name="SO 02 - D.1.4.1 - Zdr..." sheetId="2" r:id="rId2"/>
  </sheets>
  <definedNames>
    <definedName name="_xlnm.Print_Titles" localSheetId="0">'Rekapitulace stavby'!$84:$84</definedName>
    <definedName name="_xlnm.Print_Titles" localSheetId="1">'SO 02 - D.1.4.1 - Zdr...'!$112:$112</definedName>
    <definedName name="_xlnm.Print_Area" localSheetId="0">'Rekapitulace stavby'!$C$4:$AP$69,'Rekapitulace stavby'!$C$75:$AP$89</definedName>
    <definedName name="_xlnm.Print_Area" localSheetId="1">'SO 02 - D.1.4.1 - Zdr...'!$C$4:$Q$69,'SO 02 - D.1.4.1 - Zdr...'!$C$75:$Q$96,'SO 02 - D.1.4.1 - Zdr...'!$C$102:$Q$160</definedName>
  </definedNames>
  <calcPr calcId="152511"/>
</workbook>
</file>

<file path=xl/calcChain.xml><?xml version="1.0" encoding="utf-8"?>
<calcChain xmlns="http://schemas.openxmlformats.org/spreadsheetml/2006/main">
  <c r="AY87" i="1" l="1"/>
  <c r="AX87" i="1"/>
  <c r="BI160" i="2"/>
  <c r="BH160" i="2"/>
  <c r="BG160" i="2"/>
  <c r="BF160" i="2"/>
  <c r="AA160" i="2"/>
  <c r="Y160" i="2"/>
  <c r="W160" i="2"/>
  <c r="BK160" i="2"/>
  <c r="N160" i="2"/>
  <c r="BE160" i="2" s="1"/>
  <c r="BI158" i="2"/>
  <c r="BH158" i="2"/>
  <c r="BG158" i="2"/>
  <c r="BF158" i="2"/>
  <c r="AA158" i="2"/>
  <c r="Y158" i="2"/>
  <c r="W158" i="2"/>
  <c r="BK158" i="2"/>
  <c r="N158" i="2"/>
  <c r="BE158" i="2" s="1"/>
  <c r="BI157" i="2"/>
  <c r="BH157" i="2"/>
  <c r="BG157" i="2"/>
  <c r="BF157" i="2"/>
  <c r="AA157" i="2"/>
  <c r="Y157" i="2"/>
  <c r="W157" i="2"/>
  <c r="BK157" i="2"/>
  <c r="N157" i="2"/>
  <c r="BE157" i="2" s="1"/>
  <c r="BI153" i="2"/>
  <c r="BH153" i="2"/>
  <c r="BG153" i="2"/>
  <c r="BF153" i="2"/>
  <c r="AA153" i="2"/>
  <c r="Y153" i="2"/>
  <c r="W153" i="2"/>
  <c r="BK153" i="2"/>
  <c r="N153" i="2"/>
  <c r="BE153" i="2" s="1"/>
  <c r="BI152" i="2"/>
  <c r="BH152" i="2"/>
  <c r="BG152" i="2"/>
  <c r="BF152" i="2"/>
  <c r="AA152" i="2"/>
  <c r="Y152" i="2"/>
  <c r="W152" i="2"/>
  <c r="BK152" i="2"/>
  <c r="N152" i="2"/>
  <c r="BE152" i="2" s="1"/>
  <c r="BI149" i="2"/>
  <c r="BH149" i="2"/>
  <c r="BG149" i="2"/>
  <c r="BF149" i="2"/>
  <c r="AA149" i="2"/>
  <c r="AA148" i="2" s="1"/>
  <c r="AA147" i="2" s="1"/>
  <c r="Y149" i="2"/>
  <c r="Y148" i="2" s="1"/>
  <c r="Y147" i="2" s="1"/>
  <c r="W149" i="2"/>
  <c r="W148" i="2" s="1"/>
  <c r="W147" i="2" s="1"/>
  <c r="BK149" i="2"/>
  <c r="BK148" i="2" s="1"/>
  <c r="N149" i="2"/>
  <c r="BE149" i="2" s="1"/>
  <c r="BI145" i="2"/>
  <c r="BH145" i="2"/>
  <c r="BG145" i="2"/>
  <c r="BF145" i="2"/>
  <c r="AA145" i="2"/>
  <c r="AA144" i="2" s="1"/>
  <c r="Y145" i="2"/>
  <c r="Y144" i="2" s="1"/>
  <c r="W145" i="2"/>
  <c r="W144" i="2" s="1"/>
  <c r="BK145" i="2"/>
  <c r="BK144" i="2" s="1"/>
  <c r="N144" i="2" s="1"/>
  <c r="N90" i="2" s="1"/>
  <c r="N145" i="2"/>
  <c r="BE145" i="2" s="1"/>
  <c r="BI140" i="2"/>
  <c r="BH140" i="2"/>
  <c r="BG140" i="2"/>
  <c r="BF140" i="2"/>
  <c r="AA140" i="2"/>
  <c r="AA139" i="2" s="1"/>
  <c r="Y140" i="2"/>
  <c r="Y139" i="2" s="1"/>
  <c r="W140" i="2"/>
  <c r="W139" i="2" s="1"/>
  <c r="BK140" i="2"/>
  <c r="BK139" i="2" s="1"/>
  <c r="N139" i="2" s="1"/>
  <c r="N89" i="2" s="1"/>
  <c r="N140" i="2"/>
  <c r="BE140" i="2" s="1"/>
  <c r="BI137" i="2"/>
  <c r="BH137" i="2"/>
  <c r="BG137" i="2"/>
  <c r="BF137" i="2"/>
  <c r="AA137" i="2"/>
  <c r="Y137" i="2"/>
  <c r="W137" i="2"/>
  <c r="BK137" i="2"/>
  <c r="N137" i="2"/>
  <c r="BE137" i="2" s="1"/>
  <c r="BI132" i="2"/>
  <c r="BH132" i="2"/>
  <c r="BG132" i="2"/>
  <c r="BF132" i="2"/>
  <c r="AA132" i="2"/>
  <c r="Y132" i="2"/>
  <c r="W132" i="2"/>
  <c r="BK132" i="2"/>
  <c r="N132" i="2"/>
  <c r="BE132" i="2" s="1"/>
  <c r="BI128" i="2"/>
  <c r="BH128" i="2"/>
  <c r="BG128" i="2"/>
  <c r="BF128" i="2"/>
  <c r="AA128" i="2"/>
  <c r="Y128" i="2"/>
  <c r="W128" i="2"/>
  <c r="BK128" i="2"/>
  <c r="N128" i="2"/>
  <c r="BE128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2" i="2"/>
  <c r="BH122" i="2"/>
  <c r="BG122" i="2"/>
  <c r="BF122" i="2"/>
  <c r="AA122" i="2"/>
  <c r="Y122" i="2"/>
  <c r="W122" i="2"/>
  <c r="BK122" i="2"/>
  <c r="N122" i="2"/>
  <c r="BE122" i="2" s="1"/>
  <c r="BI120" i="2"/>
  <c r="BH120" i="2"/>
  <c r="BG120" i="2"/>
  <c r="BF120" i="2"/>
  <c r="AA120" i="2"/>
  <c r="Y120" i="2"/>
  <c r="W120" i="2"/>
  <c r="BK120" i="2"/>
  <c r="N120" i="2"/>
  <c r="BE120" i="2" s="1"/>
  <c r="BI119" i="2"/>
  <c r="BH119" i="2"/>
  <c r="BG119" i="2"/>
  <c r="BF119" i="2"/>
  <c r="AA119" i="2"/>
  <c r="Y119" i="2"/>
  <c r="W119" i="2"/>
  <c r="BK119" i="2"/>
  <c r="N119" i="2"/>
  <c r="BE119" i="2" s="1"/>
  <c r="BI115" i="2"/>
  <c r="BH115" i="2"/>
  <c r="BG115" i="2"/>
  <c r="BF115" i="2"/>
  <c r="AA115" i="2"/>
  <c r="AA114" i="2" s="1"/>
  <c r="Y115" i="2"/>
  <c r="W115" i="2"/>
  <c r="BK115" i="2"/>
  <c r="N115" i="2"/>
  <c r="BE115" i="2" s="1"/>
  <c r="M110" i="2"/>
  <c r="M109" i="2"/>
  <c r="F107" i="2"/>
  <c r="F105" i="2"/>
  <c r="AS87" i="1"/>
  <c r="AS86" i="1" s="1"/>
  <c r="M83" i="2"/>
  <c r="M82" i="2"/>
  <c r="F80" i="2"/>
  <c r="F78" i="2"/>
  <c r="O15" i="2"/>
  <c r="E15" i="2"/>
  <c r="F110" i="2" s="1"/>
  <c r="O14" i="2"/>
  <c r="O12" i="2"/>
  <c r="E12" i="2"/>
  <c r="F82" i="2" s="1"/>
  <c r="O11" i="2"/>
  <c r="O9" i="2"/>
  <c r="M80" i="2" s="1"/>
  <c r="F6" i="2"/>
  <c r="F77" i="2" s="1"/>
  <c r="AM82" i="1"/>
  <c r="L82" i="1"/>
  <c r="AM81" i="1"/>
  <c r="L81" i="1"/>
  <c r="AM79" i="1"/>
  <c r="L79" i="1"/>
  <c r="L77" i="1"/>
  <c r="L76" i="1"/>
  <c r="BK151" i="2" l="1"/>
  <c r="BK150" i="2" s="1"/>
  <c r="N150" i="2" s="1"/>
  <c r="N93" i="2" s="1"/>
  <c r="W151" i="2"/>
  <c r="W150" i="2" s="1"/>
  <c r="H34" i="2"/>
  <c r="BC87" i="1" s="1"/>
  <c r="BC86" i="1" s="1"/>
  <c r="AY86" i="1" s="1"/>
  <c r="BK114" i="2"/>
  <c r="N114" i="2" s="1"/>
  <c r="N88" i="2" s="1"/>
  <c r="H35" i="2"/>
  <c r="BD87" i="1" s="1"/>
  <c r="BD86" i="1" s="1"/>
  <c r="W34" i="1" s="1"/>
  <c r="W114" i="2"/>
  <c r="AW87" i="1"/>
  <c r="Y151" i="2"/>
  <c r="Y150" i="2" s="1"/>
  <c r="Y113" i="2" s="1"/>
  <c r="Y114" i="2"/>
  <c r="H33" i="2"/>
  <c r="BB87" i="1" s="1"/>
  <c r="BB86" i="1" s="1"/>
  <c r="W32" i="1" s="1"/>
  <c r="AA151" i="2"/>
  <c r="AA150" i="2" s="1"/>
  <c r="AA113" i="2" s="1"/>
  <c r="W113" i="2"/>
  <c r="AU87" i="1" s="1"/>
  <c r="AU86" i="1" s="1"/>
  <c r="N148" i="2"/>
  <c r="N92" i="2" s="1"/>
  <c r="BK147" i="2"/>
  <c r="N147" i="2" s="1"/>
  <c r="N91" i="2" s="1"/>
  <c r="W33" i="1"/>
  <c r="N151" i="2"/>
  <c r="N94" i="2" s="1"/>
  <c r="AX86" i="1"/>
  <c r="F83" i="2"/>
  <c r="M107" i="2"/>
  <c r="F104" i="2"/>
  <c r="F109" i="2"/>
  <c r="BA87" i="1"/>
  <c r="BA86" i="1" s="1"/>
  <c r="BK113" i="2" l="1"/>
  <c r="N113" i="2" s="1"/>
  <c r="N87" i="2" s="1"/>
  <c r="L96" i="2" s="1"/>
  <c r="AW86" i="1"/>
  <c r="M27" i="2" l="1"/>
  <c r="M29" i="2" s="1"/>
  <c r="H31" i="2" s="1"/>
  <c r="M31" i="2" l="1"/>
  <c r="AV87" i="1" s="1"/>
  <c r="AT87" i="1" s="1"/>
  <c r="AZ87" i="1"/>
  <c r="AZ86" i="1" s="1"/>
  <c r="AV86" i="1" s="1"/>
  <c r="AT86" i="1" s="1"/>
  <c r="AG87" i="1"/>
  <c r="L37" i="2" l="1"/>
  <c r="AN87" i="1"/>
  <c r="AG86" i="1"/>
  <c r="AG89" i="1" s="1"/>
  <c r="AK26" i="1" l="1"/>
  <c r="AN86" i="1"/>
  <c r="AN89" i="1" s="1"/>
  <c r="AK28" i="1" l="1"/>
  <c r="W30" i="1" s="1"/>
  <c r="AK30" i="1" s="1"/>
  <c r="AK36" i="1" l="1"/>
</calcChain>
</file>

<file path=xl/sharedStrings.xml><?xml version="1.0" encoding="utf-8"?>
<sst xmlns="http://schemas.openxmlformats.org/spreadsheetml/2006/main" count="722" uniqueCount="218">
  <si>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</si>
  <si>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</si>
  <si>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</si>
  <si>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</si>
  <si>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</si>
  <si>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</si>
  <si>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</si>
  <si>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</si>
  <si>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</si>
  <si>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</si>
  <si>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</si>
  <si>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</si>
  <si>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</si>
  <si>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</si>
  <si>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307</t>
  </si>
  <si>
    <t>Stavba:</t>
  </si>
  <si>
    <t>Zázemí pro VPP v Ostravě - Porubě</t>
  </si>
  <si>
    <t>0,1</t>
  </si>
  <si>
    <t>JKSO:</t>
  </si>
  <si>
    <t>CC-CZ:</t>
  </si>
  <si>
    <t>1</t>
  </si>
  <si>
    <t>Místo:</t>
  </si>
  <si>
    <t>Ostrava - Poruba</t>
  </si>
  <si>
    <t>Datum:</t>
  </si>
  <si>
    <t>16. 2. 2018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</si>
  <si>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</si>
  <si>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</si>
  <si>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</si>
  <si>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</si>
  <si>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</si>
  <si>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</si>
  <si>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</si>
  <si>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</si>
  <si>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Ing.Petr Kudlík</t>
  </si>
  <si>
    <t>True</t>
  </si>
  <si>
    <t>Zpracovatel:</t>
  </si>
  <si>
    <t>Lenka Jugová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</si>
  <si>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</si>
  <si>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</si>
  <si>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</si>
  <si>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</si>
  <si>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</si>
  <si>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</si>
  <si>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</si>
  <si>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</si>
  <si>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</si>
  <si>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</si>
  <si>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</si>
  <si>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</si>
  <si>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</si>
  <si>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</si>
  <si>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</si>
  <si>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</si>
  <si>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</si>
  <si>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</si>
  <si>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</si>
  <si>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</si>
  <si>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</si>
  <si>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</si>
  <si>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</si>
  <si>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</si>
  <si>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</si>
  <si>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</si>
  <si>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</si>
  <si>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</si>
  <si>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</si>
  <si>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</si>
  <si>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</si>
  <si>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</si>
  <si>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</si>
  <si>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</si>
  <si>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</si>
  <si>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</si>
  <si>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</si>
  <si>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</si>
  <si>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</si>
  <si>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</si>
  <si>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</si>
  <si>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</si>
  <si>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{44a83583-8d9c-4509-81f3-c3ffbb629954}</t>
  </si>
  <si>
    <t>{00000000-0000-0000-0000-000000000000}</t>
  </si>
  <si>
    <t>8</t>
  </si>
  <si>
    <t>SO 02 - D.1.4.1 - Zdravotně technické instalace</t>
  </si>
  <si>
    <t>{b38f00ec-7d8e-48df-b21e-4e026232cc50}</t>
  </si>
  <si>
    <t>Celkové náklady za stavbu 1) + 2)</t>
  </si>
  <si>
    <t>Zpět na list:</t>
  </si>
  <si>
    <t>2</t>
  </si>
  <si>
    <t>KRYCÍ LIST ROZPOČTU</t>
  </si>
  <si>
    <t>Objekt:</t>
  </si>
  <si>
    <t>8 - SO 02 - D.1.4.1 - Zdravotně technické instalace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</si>
  <si>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</si>
  <si>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</si>
  <si>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</si>
  <si>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</si>
  <si>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</si>
  <si>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</si>
  <si>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1 - Zemní práce</t>
  </si>
  <si>
    <t>2 - Zakládání</t>
  </si>
  <si>
    <t>4 - Vodorovné konstrukce</t>
  </si>
  <si>
    <t>9 - Ostatní konstrukce a práce-bourání</t>
  </si>
  <si>
    <t xml:space="preserve">    99 - Přesun hmot</t>
  </si>
  <si>
    <t>PSV - Práce a dodávky PSV</t>
  </si>
  <si>
    <t xml:space="preserve">    721 - Zdravotechnika - vnitřní kanalizace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</si>
  <si>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</si>
  <si>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</si>
  <si>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</si>
  <si>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</si>
  <si>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</si>
  <si>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</si>
  <si>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</si>
  <si>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</si>
  <si>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</si>
  <si>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</si>
  <si>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</si>
  <si>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</si>
  <si>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</si>
  <si>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</si>
  <si>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</si>
  <si>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</si>
  <si>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132201201</t>
  </si>
  <si>
    <t>Hloubení rýh š do 2000 mm v hornině tř. 3 objemu do 100 m3</t>
  </si>
  <si>
    <t>m3</t>
  </si>
  <si>
    <t>4</t>
  </si>
  <si>
    <t>-1122662679</t>
  </si>
  <si>
    <t>20,73*0,8*1,2+12,89*0,8*1,3+2,52*0,8*1,2</t>
  </si>
  <si>
    <t>VV</t>
  </si>
  <si>
    <t>Součet</t>
  </si>
  <si>
    <t>35,73</t>
  </si>
  <si>
    <t>161101101</t>
  </si>
  <si>
    <t>Svislé přemístění výkopku z horniny tř. 1 až 4 hl výkopu do 2,5 m</t>
  </si>
  <si>
    <t>2058652900</t>
  </si>
  <si>
    <t>3</t>
  </si>
  <si>
    <t>162201101</t>
  </si>
  <si>
    <t>Vodorovné přemístění do 20 m výkopku/sypaniny z horniny tř. 1 až 4</t>
  </si>
  <si>
    <t>-563174982</t>
  </si>
  <si>
    <t>19,11</t>
  </si>
  <si>
    <t>162701105</t>
  </si>
  <si>
    <t>Vodorovné přemístění do 10000 m výkopku/sypaniny z horniny tř. 1 až 4</t>
  </si>
  <si>
    <t>-903777025</t>
  </si>
  <si>
    <t>35,73-19,11</t>
  </si>
  <si>
    <t>18</t>
  </si>
  <si>
    <t>167101102</t>
  </si>
  <si>
    <t>1475496875</t>
  </si>
  <si>
    <t>5</t>
  </si>
  <si>
    <t>171201201</t>
  </si>
  <si>
    <t>Uložení sypaniny na skládky</t>
  </si>
  <si>
    <t>641178616</t>
  </si>
  <si>
    <t>6</t>
  </si>
  <si>
    <t>171201211</t>
  </si>
  <si>
    <t>Poplatek za uložení odpadu ze sypaniny na skládce (skládkovné)</t>
  </si>
  <si>
    <t>t</t>
  </si>
  <si>
    <t>962899549</t>
  </si>
  <si>
    <t>20*2</t>
  </si>
  <si>
    <t>7</t>
  </si>
  <si>
    <t>174101101</t>
  </si>
  <si>
    <t>Zásyp jam, šachet rýh nebo kolem objektů sypaninou se zhutněním</t>
  </si>
  <si>
    <t>-455503003</t>
  </si>
  <si>
    <t>35,73-(36,14*0,8*0,575)</t>
  </si>
  <si>
    <t>175101201</t>
  </si>
  <si>
    <t>Obsypání objektů bez prohození sypaniny z hornin tř. 1 až 4 uloženým do 30 m od kraje objektu</t>
  </si>
  <si>
    <t>-1109172905</t>
  </si>
  <si>
    <t>30,5*0,8*0,425</t>
  </si>
  <si>
    <t>11,5*0,8*0,46</t>
  </si>
  <si>
    <t>14,6</t>
  </si>
  <si>
    <t>9</t>
  </si>
  <si>
    <t>M</t>
  </si>
  <si>
    <t>583373020</t>
  </si>
  <si>
    <t>štěrkopísek frakce 0-16</t>
  </si>
  <si>
    <t>-595673458</t>
  </si>
  <si>
    <t>14,6*1,75</t>
  </si>
  <si>
    <t>215901101</t>
  </si>
  <si>
    <t>Zhutnění podloží z hornin soudržných do 92% PS nebo nesoudržných sypkých I(d) do 0,8</t>
  </si>
  <si>
    <t>m2</t>
  </si>
  <si>
    <t>2095424003</t>
  </si>
  <si>
    <t>36,14*0,8</t>
  </si>
  <si>
    <t>29</t>
  </si>
  <si>
    <t>11</t>
  </si>
  <si>
    <t>451573111</t>
  </si>
  <si>
    <t>Lože pod potrubí otevřený výkop ze štěrkopísku</t>
  </si>
  <si>
    <t>-1923741516</t>
  </si>
  <si>
    <t>29*0,15</t>
  </si>
  <si>
    <t>12</t>
  </si>
  <si>
    <t>998276101</t>
  </si>
  <si>
    <t>Přesun hmot pro trubní vedení z trub z plastických hmot otevřený výkop</t>
  </si>
  <si>
    <t>-1625878966</t>
  </si>
  <si>
    <t>13</t>
  </si>
  <si>
    <t>721173315</t>
  </si>
  <si>
    <t>Potrubí kanalizační plastové svislé systém KG DN 110</t>
  </si>
  <si>
    <t>m</t>
  </si>
  <si>
    <t>16</t>
  </si>
  <si>
    <t>1579336137</t>
  </si>
  <si>
    <t>14</t>
  </si>
  <si>
    <t>721173402</t>
  </si>
  <si>
    <t>Potrubí kanalizační plastové svodné systém KG DN 125</t>
  </si>
  <si>
    <t>-261779023</t>
  </si>
  <si>
    <t>33,62*1,15</t>
  </si>
  <si>
    <t>39</t>
  </si>
  <si>
    <t>721242115</t>
  </si>
  <si>
    <t>Lapač střešních splavenin z PP se zápachovou klapkou a lapacím košem DN 110</t>
  </si>
  <si>
    <t>kus</t>
  </si>
  <si>
    <t>-1567528158</t>
  </si>
  <si>
    <t>721290111</t>
  </si>
  <si>
    <t>Zkouška těsnosti potrubí kanalizace vodou do DN 125</t>
  </si>
  <si>
    <t>403652042</t>
  </si>
  <si>
    <t>2+39</t>
  </si>
  <si>
    <t>17</t>
  </si>
  <si>
    <t>998721101</t>
  </si>
  <si>
    <t>Přesun hmot tonážní pro vnitřní kanalizace v objektech v do 6 m</t>
  </si>
  <si>
    <t>2701792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</si>
  <si>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</si>
  <si>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</si>
  <si>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</si>
  <si>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</si>
  <si>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</si>
  <si>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</si>
  <si>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</si>
  <si>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Nakládání výkopku z hornin tř. 1 až 4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</si>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</sst>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horizontal="left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4" fillId="0" borderId="0" xfId="1" applyFont="1" applyAlignment="1">
      <alignment horizontal="center" vertical="center"/>
    </xf>
    <xf numFmtId="0" fontId="10" fillId="2" borderId="0" xfId="0" applyFont="1" applyFill="1" applyAlignment="1" applyProtection="1">
      <alignment horizontal="left" vertical="center"/>
    </xf>
    <xf numFmtId="0" fontId="36" fillId="2" borderId="0" xfId="0" applyFont="1" applyFill="1" applyAlignment="1" applyProtection="1">
      <alignment vertical="center"/>
    </xf>
    <xf numFmtId="0" fontId="35" fillId="2" borderId="0" xfId="0" applyFont="1" applyFill="1" applyAlignment="1" applyProtection="1">
      <alignment horizontal="left" vertical="center"/>
    </xf>
    <xf numFmtId="0" fontId="37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0" fillId="0" borderId="0" xfId="0"/>
    <xf numFmtId="0" fontId="12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0" fontId="25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1" fillId="3" borderId="0" xfId="0" applyFont="1" applyFill="1" applyAlignment="1">
      <alignment horizontal="center" vertical="center"/>
    </xf>
    <xf numFmtId="4" fontId="25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1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32" fillId="0" borderId="25" xfId="0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vertical="center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0" fontId="37" fillId="2" borderId="0" xfId="1" applyFont="1" applyFill="1" applyAlignment="1" applyProtection="1">
      <alignment horizontal="center" vertical="center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8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A812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F98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E3B13169-7641-4DC0-8E21-C858639DA66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9D1E2AAB-77E6-4501-B0C4-32805AABCE5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0"/>
  <sheetViews>
    <sheetView showGridLines="0" workbookViewId="0">
      <pane ySplit="1" topLeftCell="A2" activePane="bottomLeft" state="frozen"/>
      <selection pane="bottomLeft" activeCell="AK31" sqref="AK31:AO31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 x14ac:dyDescent="0.3">
      <c r="A1" s="160" t="s">
        <v>0</v>
      </c>
      <c r="B1" s="161"/>
      <c r="C1" s="161"/>
      <c r="D1" s="162" t="s">
        <v>1</v>
      </c>
      <c r="E1" s="161"/>
      <c r="F1" s="161"/>
      <c r="G1" s="161"/>
      <c r="H1" s="161"/>
      <c r="I1" s="161"/>
      <c r="J1" s="161"/>
      <c r="K1" s="163" t="s">
        <v>209</v>
      </c>
      <c r="L1" s="163"/>
      <c r="M1" s="163"/>
      <c r="N1" s="163"/>
      <c r="O1" s="163"/>
      <c r="P1" s="163"/>
      <c r="Q1" s="163"/>
      <c r="R1" s="163"/>
      <c r="S1" s="163"/>
      <c r="T1" s="161"/>
      <c r="U1" s="161"/>
      <c r="V1" s="161"/>
      <c r="W1" s="163" t="s">
        <v>210</v>
      </c>
      <c r="X1" s="163"/>
      <c r="Y1" s="163"/>
      <c r="Z1" s="163"/>
      <c r="AA1" s="163"/>
      <c r="AB1" s="163"/>
      <c r="AC1" s="163"/>
      <c r="AD1" s="163"/>
      <c r="AE1" s="163"/>
      <c r="AF1" s="163"/>
      <c r="AG1" s="161"/>
      <c r="AH1" s="161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4" t="s">
        <v>4</v>
      </c>
      <c r="BU1" s="14" t="s">
        <v>4</v>
      </c>
    </row>
    <row r="2" spans="1:73" ht="36.9" customHeight="1" x14ac:dyDescent="0.3">
      <c r="C2" s="168" t="s">
        <v>5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  <c r="V2" s="169"/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  <c r="AJ2" s="169"/>
      <c r="AK2" s="169"/>
      <c r="AL2" s="169"/>
      <c r="AM2" s="169"/>
      <c r="AN2" s="169"/>
      <c r="AO2" s="169"/>
      <c r="AP2" s="169"/>
      <c r="AR2" s="195" t="s">
        <v>6</v>
      </c>
      <c r="AS2" s="169"/>
      <c r="AT2" s="169"/>
      <c r="AU2" s="169"/>
      <c r="AV2" s="169"/>
      <c r="AW2" s="169"/>
      <c r="AX2" s="169"/>
      <c r="AY2" s="169"/>
      <c r="AZ2" s="169"/>
      <c r="BA2" s="169"/>
      <c r="BB2" s="169"/>
      <c r="BC2" s="169"/>
      <c r="BD2" s="169"/>
      <c r="BE2" s="169"/>
      <c r="BS2" s="15" t="s">
        <v>7</v>
      </c>
      <c r="BT2" s="15" t="s">
        <v>8</v>
      </c>
    </row>
    <row r="3" spans="1:73" ht="6.9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3" ht="36.9" customHeight="1" x14ac:dyDescent="0.3">
      <c r="B4" s="19"/>
      <c r="C4" s="170" t="s">
        <v>10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171"/>
      <c r="S4" s="171"/>
      <c r="T4" s="171"/>
      <c r="U4" s="171"/>
      <c r="V4" s="171"/>
      <c r="W4" s="171"/>
      <c r="X4" s="171"/>
      <c r="Y4" s="171"/>
      <c r="Z4" s="171"/>
      <c r="AA4" s="171"/>
      <c r="AB4" s="171"/>
      <c r="AC4" s="171"/>
      <c r="AD4" s="171"/>
      <c r="AE4" s="171"/>
      <c r="AF4" s="171"/>
      <c r="AG4" s="171"/>
      <c r="AH4" s="171"/>
      <c r="AI4" s="171"/>
      <c r="AJ4" s="171"/>
      <c r="AK4" s="171"/>
      <c r="AL4" s="171"/>
      <c r="AM4" s="171"/>
      <c r="AN4" s="171"/>
      <c r="AO4" s="171"/>
      <c r="AP4" s="171"/>
      <c r="AQ4" s="21"/>
      <c r="AS4" s="22" t="s">
        <v>11</v>
      </c>
      <c r="BS4" s="15" t="s">
        <v>12</v>
      </c>
    </row>
    <row r="5" spans="1:73" ht="14.4" customHeight="1" x14ac:dyDescent="0.3">
      <c r="B5" s="19"/>
      <c r="C5" s="20"/>
      <c r="D5" s="23" t="s">
        <v>13</v>
      </c>
      <c r="E5" s="20"/>
      <c r="F5" s="20"/>
      <c r="G5" s="20"/>
      <c r="H5" s="20"/>
      <c r="I5" s="20"/>
      <c r="J5" s="20"/>
      <c r="K5" s="172" t="s">
        <v>14</v>
      </c>
      <c r="L5" s="171"/>
      <c r="M5" s="171"/>
      <c r="N5" s="171"/>
      <c r="O5" s="171"/>
      <c r="P5" s="171"/>
      <c r="Q5" s="171"/>
      <c r="R5" s="171"/>
      <c r="S5" s="171"/>
      <c r="T5" s="171"/>
      <c r="U5" s="171"/>
      <c r="V5" s="171"/>
      <c r="W5" s="171"/>
      <c r="X5" s="171"/>
      <c r="Y5" s="171"/>
      <c r="Z5" s="171"/>
      <c r="AA5" s="171"/>
      <c r="AB5" s="171"/>
      <c r="AC5" s="171"/>
      <c r="AD5" s="171"/>
      <c r="AE5" s="171"/>
      <c r="AF5" s="171"/>
      <c r="AG5" s="171"/>
      <c r="AH5" s="171"/>
      <c r="AI5" s="171"/>
      <c r="AJ5" s="171"/>
      <c r="AK5" s="171"/>
      <c r="AL5" s="171"/>
      <c r="AM5" s="171"/>
      <c r="AN5" s="171"/>
      <c r="AO5" s="171"/>
      <c r="AP5" s="20"/>
      <c r="AQ5" s="21"/>
      <c r="BS5" s="15" t="s">
        <v>7</v>
      </c>
    </row>
    <row r="6" spans="1:73" ht="36.9" customHeight="1" x14ac:dyDescent="0.3">
      <c r="B6" s="19"/>
      <c r="C6" s="20"/>
      <c r="D6" s="25" t="s">
        <v>15</v>
      </c>
      <c r="E6" s="20"/>
      <c r="F6" s="20"/>
      <c r="G6" s="20"/>
      <c r="H6" s="20"/>
      <c r="I6" s="20"/>
      <c r="J6" s="20"/>
      <c r="K6" s="173" t="s">
        <v>16</v>
      </c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71"/>
      <c r="Y6" s="171"/>
      <c r="Z6" s="171"/>
      <c r="AA6" s="171"/>
      <c r="AB6" s="171"/>
      <c r="AC6" s="171"/>
      <c r="AD6" s="171"/>
      <c r="AE6" s="171"/>
      <c r="AF6" s="171"/>
      <c r="AG6" s="171"/>
      <c r="AH6" s="171"/>
      <c r="AI6" s="171"/>
      <c r="AJ6" s="171"/>
      <c r="AK6" s="171"/>
      <c r="AL6" s="171"/>
      <c r="AM6" s="171"/>
      <c r="AN6" s="171"/>
      <c r="AO6" s="171"/>
      <c r="AP6" s="20"/>
      <c r="AQ6" s="21"/>
      <c r="BS6" s="15" t="s">
        <v>17</v>
      </c>
    </row>
    <row r="7" spans="1:73" ht="14.4" customHeight="1" x14ac:dyDescent="0.3">
      <c r="B7" s="19"/>
      <c r="C7" s="20"/>
      <c r="D7" s="26" t="s">
        <v>18</v>
      </c>
      <c r="E7" s="20"/>
      <c r="F7" s="20"/>
      <c r="G7" s="20"/>
      <c r="H7" s="20"/>
      <c r="I7" s="20"/>
      <c r="J7" s="20"/>
      <c r="K7" s="24" t="s">
        <v>3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19</v>
      </c>
      <c r="AL7" s="20"/>
      <c r="AM7" s="20"/>
      <c r="AN7" s="24" t="s">
        <v>3</v>
      </c>
      <c r="AO7" s="20"/>
      <c r="AP7" s="20"/>
      <c r="AQ7" s="21"/>
      <c r="BS7" s="15" t="s">
        <v>20</v>
      </c>
    </row>
    <row r="8" spans="1:73" ht="14.4" customHeight="1" x14ac:dyDescent="0.3">
      <c r="B8" s="19"/>
      <c r="C8" s="20"/>
      <c r="D8" s="26" t="s">
        <v>21</v>
      </c>
      <c r="E8" s="20"/>
      <c r="F8" s="20"/>
      <c r="G8" s="20"/>
      <c r="H8" s="20"/>
      <c r="I8" s="20"/>
      <c r="J8" s="20"/>
      <c r="K8" s="24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23</v>
      </c>
      <c r="AL8" s="20"/>
      <c r="AM8" s="20"/>
      <c r="AN8" s="24" t="s">
        <v>24</v>
      </c>
      <c r="AO8" s="20"/>
      <c r="AP8" s="20"/>
      <c r="AQ8" s="21"/>
      <c r="BS8" s="15" t="s">
        <v>25</v>
      </c>
    </row>
    <row r="9" spans="1:73" ht="14.4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1"/>
      <c r="BS9" s="15" t="s">
        <v>26</v>
      </c>
    </row>
    <row r="10" spans="1:73" ht="14.4" customHeight="1" x14ac:dyDescent="0.3">
      <c r="B10" s="19"/>
      <c r="C10" s="20"/>
      <c r="D10" s="26" t="s">
        <v>27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28</v>
      </c>
      <c r="AL10" s="20"/>
      <c r="AM10" s="20"/>
      <c r="AN10" s="24" t="s">
        <v>3</v>
      </c>
      <c r="AO10" s="20"/>
      <c r="AP10" s="20"/>
      <c r="AQ10" s="21"/>
      <c r="BS10" s="15" t="s">
        <v>17</v>
      </c>
    </row>
    <row r="11" spans="1:73" ht="18.45" customHeight="1" x14ac:dyDescent="0.3">
      <c r="B11" s="19"/>
      <c r="C11" s="20"/>
      <c r="D11" s="20"/>
      <c r="E11" s="24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30</v>
      </c>
      <c r="AL11" s="20"/>
      <c r="AM11" s="20"/>
      <c r="AN11" s="24" t="s">
        <v>3</v>
      </c>
      <c r="AO11" s="20"/>
      <c r="AP11" s="20"/>
      <c r="AQ11" s="21"/>
      <c r="BS11" s="15" t="s">
        <v>17</v>
      </c>
    </row>
    <row r="12" spans="1:73" ht="6.9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1"/>
      <c r="BS12" s="15" t="s">
        <v>17</v>
      </c>
    </row>
    <row r="13" spans="1:73" ht="14.4" customHeight="1" x14ac:dyDescent="0.3">
      <c r="B13" s="19"/>
      <c r="C13" s="20"/>
      <c r="D13" s="26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28</v>
      </c>
      <c r="AL13" s="20"/>
      <c r="AM13" s="20"/>
      <c r="AN13" s="24" t="s">
        <v>3</v>
      </c>
      <c r="AO13" s="20"/>
      <c r="AP13" s="20"/>
      <c r="AQ13" s="21"/>
      <c r="BS13" s="15" t="s">
        <v>17</v>
      </c>
    </row>
    <row r="14" spans="1:73" ht="13.2" x14ac:dyDescent="0.3">
      <c r="B14" s="19"/>
      <c r="C14" s="20"/>
      <c r="D14" s="20"/>
      <c r="E14" s="24" t="s">
        <v>29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30</v>
      </c>
      <c r="AL14" s="20"/>
      <c r="AM14" s="20"/>
      <c r="AN14" s="24" t="s">
        <v>3</v>
      </c>
      <c r="AO14" s="20"/>
      <c r="AP14" s="20"/>
      <c r="AQ14" s="21"/>
      <c r="BS14" s="15" t="s">
        <v>17</v>
      </c>
    </row>
    <row r="15" spans="1:73" ht="6.9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1"/>
      <c r="BS15" s="15" t="s">
        <v>4</v>
      </c>
    </row>
    <row r="16" spans="1:73" ht="14.4" customHeight="1" x14ac:dyDescent="0.3">
      <c r="B16" s="19"/>
      <c r="C16" s="20"/>
      <c r="D16" s="26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28</v>
      </c>
      <c r="AL16" s="20"/>
      <c r="AM16" s="20"/>
      <c r="AN16" s="24" t="s">
        <v>3</v>
      </c>
      <c r="AO16" s="20"/>
      <c r="AP16" s="20"/>
      <c r="AQ16" s="21"/>
      <c r="BS16" s="15" t="s">
        <v>4</v>
      </c>
    </row>
    <row r="17" spans="2:71" ht="18.45" customHeight="1" x14ac:dyDescent="0.3">
      <c r="B17" s="19"/>
      <c r="C17" s="20"/>
      <c r="D17" s="20"/>
      <c r="E17" s="24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30</v>
      </c>
      <c r="AL17" s="20"/>
      <c r="AM17" s="20"/>
      <c r="AN17" s="24" t="s">
        <v>3</v>
      </c>
      <c r="AO17" s="20"/>
      <c r="AP17" s="20"/>
      <c r="AQ17" s="21"/>
      <c r="BS17" s="15" t="s">
        <v>34</v>
      </c>
    </row>
    <row r="18" spans="2:71" ht="6.9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1"/>
      <c r="BS18" s="15" t="s">
        <v>7</v>
      </c>
    </row>
    <row r="19" spans="2:71" ht="14.4" customHeight="1" x14ac:dyDescent="0.3">
      <c r="B19" s="19"/>
      <c r="C19" s="20"/>
      <c r="D19" s="26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28</v>
      </c>
      <c r="AL19" s="20"/>
      <c r="AM19" s="20"/>
      <c r="AN19" s="24" t="s">
        <v>3</v>
      </c>
      <c r="AO19" s="20"/>
      <c r="AP19" s="20"/>
      <c r="AQ19" s="21"/>
      <c r="BS19" s="15" t="s">
        <v>7</v>
      </c>
    </row>
    <row r="20" spans="2:71" ht="18.45" customHeight="1" x14ac:dyDescent="0.3">
      <c r="B20" s="19"/>
      <c r="C20" s="20"/>
      <c r="D20" s="20"/>
      <c r="E20" s="24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30</v>
      </c>
      <c r="AL20" s="20"/>
      <c r="AM20" s="20"/>
      <c r="AN20" s="24" t="s">
        <v>3</v>
      </c>
      <c r="AO20" s="20"/>
      <c r="AP20" s="20"/>
      <c r="AQ20" s="21"/>
    </row>
    <row r="21" spans="2:71" ht="6.9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1"/>
    </row>
    <row r="22" spans="2:71" ht="13.2" x14ac:dyDescent="0.3">
      <c r="B22" s="19"/>
      <c r="C22" s="20"/>
      <c r="D22" s="26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1"/>
    </row>
    <row r="23" spans="2:71" ht="22.5" customHeight="1" x14ac:dyDescent="0.3">
      <c r="B23" s="19"/>
      <c r="C23" s="20"/>
      <c r="D23" s="20"/>
      <c r="E23" s="174" t="s">
        <v>3</v>
      </c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O23" s="20"/>
      <c r="AP23" s="20"/>
      <c r="AQ23" s="21"/>
    </row>
    <row r="24" spans="2:71" ht="6.9" customHeight="1" x14ac:dyDescent="0.3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1"/>
    </row>
    <row r="25" spans="2:71" ht="6.9" customHeight="1" x14ac:dyDescent="0.3">
      <c r="B25" s="19"/>
      <c r="C25" s="20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0"/>
      <c r="AQ25" s="21"/>
    </row>
    <row r="26" spans="2:71" ht="14.4" customHeight="1" x14ac:dyDescent="0.3">
      <c r="B26" s="19"/>
      <c r="C26" s="20"/>
      <c r="D26" s="28" t="s">
        <v>38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197">
        <f>ROUND(AG86,2)</f>
        <v>0</v>
      </c>
      <c r="AL26" s="171"/>
      <c r="AM26" s="171"/>
      <c r="AN26" s="171"/>
      <c r="AO26" s="171"/>
      <c r="AP26" s="20"/>
      <c r="AQ26" s="21"/>
    </row>
    <row r="27" spans="2:71" s="1" customFormat="1" ht="6.9" customHeight="1" x14ac:dyDescent="0.3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1"/>
    </row>
    <row r="28" spans="2:71" s="1" customFormat="1" ht="25.95" customHeight="1" x14ac:dyDescent="0.3">
      <c r="B28" s="29"/>
      <c r="C28" s="30"/>
      <c r="D28" s="32" t="s">
        <v>39</v>
      </c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198">
        <f>AK26</f>
        <v>0</v>
      </c>
      <c r="AL28" s="199"/>
      <c r="AM28" s="199"/>
      <c r="AN28" s="199"/>
      <c r="AO28" s="199"/>
      <c r="AP28" s="30"/>
      <c r="AQ28" s="31"/>
    </row>
    <row r="29" spans="2:71" s="1" customFormat="1" ht="6.9" customHeight="1" x14ac:dyDescent="0.3"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1"/>
    </row>
    <row r="30" spans="2:71" s="2" customFormat="1" ht="14.4" customHeight="1" x14ac:dyDescent="0.3">
      <c r="B30" s="34"/>
      <c r="C30" s="35"/>
      <c r="D30" s="36" t="s">
        <v>40</v>
      </c>
      <c r="E30" s="35"/>
      <c r="F30" s="36" t="s">
        <v>41</v>
      </c>
      <c r="G30" s="35"/>
      <c r="H30" s="35"/>
      <c r="I30" s="35"/>
      <c r="J30" s="35"/>
      <c r="K30" s="35"/>
      <c r="L30" s="165">
        <v>0.21</v>
      </c>
      <c r="M30" s="166"/>
      <c r="N30" s="166"/>
      <c r="O30" s="166"/>
      <c r="P30" s="35"/>
      <c r="Q30" s="35"/>
      <c r="R30" s="35"/>
      <c r="S30" s="35"/>
      <c r="T30" s="38" t="s">
        <v>42</v>
      </c>
      <c r="U30" s="35"/>
      <c r="V30" s="35"/>
      <c r="W30" s="167">
        <f>AK28</f>
        <v>0</v>
      </c>
      <c r="X30" s="166"/>
      <c r="Y30" s="166"/>
      <c r="Z30" s="166"/>
      <c r="AA30" s="166"/>
      <c r="AB30" s="166"/>
      <c r="AC30" s="166"/>
      <c r="AD30" s="166"/>
      <c r="AE30" s="166"/>
      <c r="AF30" s="35"/>
      <c r="AG30" s="35"/>
      <c r="AH30" s="35"/>
      <c r="AI30" s="35"/>
      <c r="AJ30" s="35"/>
      <c r="AK30" s="167">
        <f>W30*0.21</f>
        <v>0</v>
      </c>
      <c r="AL30" s="166"/>
      <c r="AM30" s="166"/>
      <c r="AN30" s="166"/>
      <c r="AO30" s="166"/>
      <c r="AP30" s="35"/>
      <c r="AQ30" s="39"/>
    </row>
    <row r="31" spans="2:71" s="2" customFormat="1" ht="14.4" customHeight="1" x14ac:dyDescent="0.3">
      <c r="B31" s="34"/>
      <c r="C31" s="35"/>
      <c r="D31" s="35"/>
      <c r="E31" s="35"/>
      <c r="F31" s="36" t="s">
        <v>43</v>
      </c>
      <c r="G31" s="35"/>
      <c r="H31" s="35"/>
      <c r="I31" s="35"/>
      <c r="J31" s="35"/>
      <c r="K31" s="35"/>
      <c r="L31" s="165">
        <v>0.15</v>
      </c>
      <c r="M31" s="166"/>
      <c r="N31" s="166"/>
      <c r="O31" s="166"/>
      <c r="P31" s="35"/>
      <c r="Q31" s="35"/>
      <c r="R31" s="35"/>
      <c r="S31" s="35"/>
      <c r="T31" s="38" t="s">
        <v>42</v>
      </c>
      <c r="U31" s="35"/>
      <c r="V31" s="35"/>
      <c r="W31" s="167"/>
      <c r="X31" s="166"/>
      <c r="Y31" s="166"/>
      <c r="Z31" s="166"/>
      <c r="AA31" s="166"/>
      <c r="AB31" s="166"/>
      <c r="AC31" s="166"/>
      <c r="AD31" s="166"/>
      <c r="AE31" s="166"/>
      <c r="AF31" s="35"/>
      <c r="AG31" s="35"/>
      <c r="AH31" s="35"/>
      <c r="AI31" s="35"/>
      <c r="AJ31" s="35"/>
      <c r="AK31" s="167"/>
      <c r="AL31" s="166"/>
      <c r="AM31" s="166"/>
      <c r="AN31" s="166"/>
      <c r="AO31" s="166"/>
      <c r="AP31" s="35"/>
      <c r="AQ31" s="39"/>
    </row>
    <row r="32" spans="2:71" s="2" customFormat="1" ht="14.4" hidden="1" customHeight="1" x14ac:dyDescent="0.3">
      <c r="B32" s="34"/>
      <c r="C32" s="35"/>
      <c r="D32" s="35"/>
      <c r="E32" s="35"/>
      <c r="F32" s="36" t="s">
        <v>44</v>
      </c>
      <c r="G32" s="35"/>
      <c r="H32" s="35"/>
      <c r="I32" s="35"/>
      <c r="J32" s="35"/>
      <c r="K32" s="35"/>
      <c r="L32" s="165">
        <v>0.21</v>
      </c>
      <c r="M32" s="166"/>
      <c r="N32" s="166"/>
      <c r="O32" s="166"/>
      <c r="P32" s="35"/>
      <c r="Q32" s="35"/>
      <c r="R32" s="35"/>
      <c r="S32" s="35"/>
      <c r="T32" s="38" t="s">
        <v>42</v>
      </c>
      <c r="U32" s="35"/>
      <c r="V32" s="35"/>
      <c r="W32" s="167" t="e">
        <f>ROUND(BB86+SUM(#REF!),2)</f>
        <v>#REF!</v>
      </c>
      <c r="X32" s="166"/>
      <c r="Y32" s="166"/>
      <c r="Z32" s="166"/>
      <c r="AA32" s="166"/>
      <c r="AB32" s="166"/>
      <c r="AC32" s="166"/>
      <c r="AD32" s="166"/>
      <c r="AE32" s="166"/>
      <c r="AF32" s="35"/>
      <c r="AG32" s="35"/>
      <c r="AH32" s="35"/>
      <c r="AI32" s="35"/>
      <c r="AJ32" s="35"/>
      <c r="AK32" s="167">
        <v>0</v>
      </c>
      <c r="AL32" s="166"/>
      <c r="AM32" s="166"/>
      <c r="AN32" s="166"/>
      <c r="AO32" s="166"/>
      <c r="AP32" s="35"/>
      <c r="AQ32" s="39"/>
    </row>
    <row r="33" spans="2:43" s="2" customFormat="1" ht="14.4" hidden="1" customHeight="1" x14ac:dyDescent="0.3">
      <c r="B33" s="34"/>
      <c r="C33" s="35"/>
      <c r="D33" s="35"/>
      <c r="E33" s="35"/>
      <c r="F33" s="36" t="s">
        <v>45</v>
      </c>
      <c r="G33" s="35"/>
      <c r="H33" s="35"/>
      <c r="I33" s="35"/>
      <c r="J33" s="35"/>
      <c r="K33" s="35"/>
      <c r="L33" s="165">
        <v>0.15</v>
      </c>
      <c r="M33" s="166"/>
      <c r="N33" s="166"/>
      <c r="O33" s="166"/>
      <c r="P33" s="35"/>
      <c r="Q33" s="35"/>
      <c r="R33" s="35"/>
      <c r="S33" s="35"/>
      <c r="T33" s="38" t="s">
        <v>42</v>
      </c>
      <c r="U33" s="35"/>
      <c r="V33" s="35"/>
      <c r="W33" s="167" t="e">
        <f>ROUND(BC86+SUM(#REF!),2)</f>
        <v>#REF!</v>
      </c>
      <c r="X33" s="166"/>
      <c r="Y33" s="166"/>
      <c r="Z33" s="166"/>
      <c r="AA33" s="166"/>
      <c r="AB33" s="166"/>
      <c r="AC33" s="166"/>
      <c r="AD33" s="166"/>
      <c r="AE33" s="166"/>
      <c r="AF33" s="35"/>
      <c r="AG33" s="35"/>
      <c r="AH33" s="35"/>
      <c r="AI33" s="35"/>
      <c r="AJ33" s="35"/>
      <c r="AK33" s="167">
        <v>0</v>
      </c>
      <c r="AL33" s="166"/>
      <c r="AM33" s="166"/>
      <c r="AN33" s="166"/>
      <c r="AO33" s="166"/>
      <c r="AP33" s="35"/>
      <c r="AQ33" s="39"/>
    </row>
    <row r="34" spans="2:43" s="2" customFormat="1" ht="14.4" hidden="1" customHeight="1" x14ac:dyDescent="0.3">
      <c r="B34" s="34"/>
      <c r="C34" s="35"/>
      <c r="D34" s="35"/>
      <c r="E34" s="35"/>
      <c r="F34" s="36" t="s">
        <v>46</v>
      </c>
      <c r="G34" s="35"/>
      <c r="H34" s="35"/>
      <c r="I34" s="35"/>
      <c r="J34" s="35"/>
      <c r="K34" s="35"/>
      <c r="L34" s="165">
        <v>0</v>
      </c>
      <c r="M34" s="166"/>
      <c r="N34" s="166"/>
      <c r="O34" s="166"/>
      <c r="P34" s="35"/>
      <c r="Q34" s="35"/>
      <c r="R34" s="35"/>
      <c r="S34" s="35"/>
      <c r="T34" s="38" t="s">
        <v>42</v>
      </c>
      <c r="U34" s="35"/>
      <c r="V34" s="35"/>
      <c r="W34" s="167" t="e">
        <f>ROUND(BD86+SUM(#REF!),2)</f>
        <v>#REF!</v>
      </c>
      <c r="X34" s="166"/>
      <c r="Y34" s="166"/>
      <c r="Z34" s="166"/>
      <c r="AA34" s="166"/>
      <c r="AB34" s="166"/>
      <c r="AC34" s="166"/>
      <c r="AD34" s="166"/>
      <c r="AE34" s="166"/>
      <c r="AF34" s="35"/>
      <c r="AG34" s="35"/>
      <c r="AH34" s="35"/>
      <c r="AI34" s="35"/>
      <c r="AJ34" s="35"/>
      <c r="AK34" s="167">
        <v>0</v>
      </c>
      <c r="AL34" s="166"/>
      <c r="AM34" s="166"/>
      <c r="AN34" s="166"/>
      <c r="AO34" s="166"/>
      <c r="AP34" s="35"/>
      <c r="AQ34" s="39"/>
    </row>
    <row r="35" spans="2:43" s="1" customFormat="1" ht="6.9" customHeight="1" x14ac:dyDescent="0.3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1"/>
    </row>
    <row r="36" spans="2:43" s="1" customFormat="1" ht="25.95" customHeight="1" x14ac:dyDescent="0.3">
      <c r="B36" s="29"/>
      <c r="C36" s="40"/>
      <c r="D36" s="41" t="s">
        <v>47</v>
      </c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3" t="s">
        <v>48</v>
      </c>
      <c r="U36" s="42"/>
      <c r="V36" s="42"/>
      <c r="W36" s="42"/>
      <c r="X36" s="175" t="s">
        <v>49</v>
      </c>
      <c r="Y36" s="176"/>
      <c r="Z36" s="176"/>
      <c r="AA36" s="176"/>
      <c r="AB36" s="176"/>
      <c r="AC36" s="42"/>
      <c r="AD36" s="42"/>
      <c r="AE36" s="42"/>
      <c r="AF36" s="42"/>
      <c r="AG36" s="42"/>
      <c r="AH36" s="42"/>
      <c r="AI36" s="42"/>
      <c r="AJ36" s="42"/>
      <c r="AK36" s="177">
        <f>SUM(AK28:AK34)</f>
        <v>0</v>
      </c>
      <c r="AL36" s="176"/>
      <c r="AM36" s="176"/>
      <c r="AN36" s="176"/>
      <c r="AO36" s="178"/>
      <c r="AP36" s="40"/>
      <c r="AQ36" s="31"/>
    </row>
    <row r="37" spans="2:43" s="1" customFormat="1" ht="14.4" customHeight="1" x14ac:dyDescent="0.3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1"/>
    </row>
    <row r="38" spans="2:43" x14ac:dyDescent="0.3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1"/>
    </row>
    <row r="39" spans="2:43" x14ac:dyDescent="0.3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1"/>
    </row>
    <row r="40" spans="2:43" x14ac:dyDescent="0.3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1"/>
    </row>
    <row r="41" spans="2:43" x14ac:dyDescent="0.3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1"/>
    </row>
    <row r="42" spans="2:43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1"/>
    </row>
    <row r="43" spans="2:43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1"/>
    </row>
    <row r="44" spans="2:43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1"/>
    </row>
    <row r="45" spans="2:43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1"/>
    </row>
    <row r="46" spans="2:43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1"/>
    </row>
    <row r="47" spans="2:43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1"/>
    </row>
    <row r="48" spans="2:43" s="1" customFormat="1" ht="14.4" x14ac:dyDescent="0.3">
      <c r="B48" s="29"/>
      <c r="C48" s="30"/>
      <c r="D48" s="44" t="s">
        <v>50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6"/>
      <c r="AA48" s="30"/>
      <c r="AB48" s="30"/>
      <c r="AC48" s="44" t="s">
        <v>51</v>
      </c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6"/>
      <c r="AP48" s="30"/>
      <c r="AQ48" s="31"/>
    </row>
    <row r="49" spans="2:43" x14ac:dyDescent="0.3">
      <c r="B49" s="19"/>
      <c r="C49" s="20"/>
      <c r="D49" s="47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48"/>
      <c r="AA49" s="20"/>
      <c r="AB49" s="20"/>
      <c r="AC49" s="47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48"/>
      <c r="AP49" s="20"/>
      <c r="AQ49" s="21"/>
    </row>
    <row r="50" spans="2:43" x14ac:dyDescent="0.3">
      <c r="B50" s="19"/>
      <c r="C50" s="20"/>
      <c r="D50" s="47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48"/>
      <c r="AA50" s="20"/>
      <c r="AB50" s="20"/>
      <c r="AC50" s="47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48"/>
      <c r="AP50" s="20"/>
      <c r="AQ50" s="21"/>
    </row>
    <row r="51" spans="2:43" x14ac:dyDescent="0.3">
      <c r="B51" s="19"/>
      <c r="C51" s="20"/>
      <c r="D51" s="47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48"/>
      <c r="AA51" s="20"/>
      <c r="AB51" s="20"/>
      <c r="AC51" s="47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48"/>
      <c r="AP51" s="20"/>
      <c r="AQ51" s="21"/>
    </row>
    <row r="52" spans="2:43" x14ac:dyDescent="0.3">
      <c r="B52" s="19"/>
      <c r="C52" s="20"/>
      <c r="D52" s="47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48"/>
      <c r="AA52" s="20"/>
      <c r="AB52" s="20"/>
      <c r="AC52" s="47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48"/>
      <c r="AP52" s="20"/>
      <c r="AQ52" s="21"/>
    </row>
    <row r="53" spans="2:43" x14ac:dyDescent="0.3">
      <c r="B53" s="19"/>
      <c r="C53" s="20"/>
      <c r="D53" s="47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48"/>
      <c r="AA53" s="20"/>
      <c r="AB53" s="20"/>
      <c r="AC53" s="47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48"/>
      <c r="AP53" s="20"/>
      <c r="AQ53" s="21"/>
    </row>
    <row r="54" spans="2:43" x14ac:dyDescent="0.3">
      <c r="B54" s="19"/>
      <c r="C54" s="20"/>
      <c r="D54" s="47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48"/>
      <c r="AA54" s="20"/>
      <c r="AB54" s="20"/>
      <c r="AC54" s="47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48"/>
      <c r="AP54" s="20"/>
      <c r="AQ54" s="21"/>
    </row>
    <row r="55" spans="2:43" x14ac:dyDescent="0.3">
      <c r="B55" s="19"/>
      <c r="C55" s="20"/>
      <c r="D55" s="47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48"/>
      <c r="AA55" s="20"/>
      <c r="AB55" s="20"/>
      <c r="AC55" s="4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48"/>
      <c r="AP55" s="20"/>
      <c r="AQ55" s="21"/>
    </row>
    <row r="56" spans="2:43" x14ac:dyDescent="0.3">
      <c r="B56" s="19"/>
      <c r="C56" s="20"/>
      <c r="D56" s="47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48"/>
      <c r="AA56" s="20"/>
      <c r="AB56" s="20"/>
      <c r="AC56" s="47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48"/>
      <c r="AP56" s="20"/>
      <c r="AQ56" s="21"/>
    </row>
    <row r="57" spans="2:43" s="1" customFormat="1" ht="14.4" x14ac:dyDescent="0.3">
      <c r="B57" s="29"/>
      <c r="C57" s="30"/>
      <c r="D57" s="49" t="s">
        <v>52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1" t="s">
        <v>53</v>
      </c>
      <c r="S57" s="50"/>
      <c r="T57" s="50"/>
      <c r="U57" s="50"/>
      <c r="V57" s="50"/>
      <c r="W57" s="50"/>
      <c r="X57" s="50"/>
      <c r="Y57" s="50"/>
      <c r="Z57" s="52"/>
      <c r="AA57" s="30"/>
      <c r="AB57" s="30"/>
      <c r="AC57" s="49" t="s">
        <v>52</v>
      </c>
      <c r="AD57" s="50"/>
      <c r="AE57" s="50"/>
      <c r="AF57" s="50"/>
      <c r="AG57" s="50"/>
      <c r="AH57" s="50"/>
      <c r="AI57" s="50"/>
      <c r="AJ57" s="50"/>
      <c r="AK57" s="50"/>
      <c r="AL57" s="50"/>
      <c r="AM57" s="51" t="s">
        <v>53</v>
      </c>
      <c r="AN57" s="50"/>
      <c r="AO57" s="52"/>
      <c r="AP57" s="30"/>
      <c r="AQ57" s="31"/>
    </row>
    <row r="58" spans="2:43" x14ac:dyDescent="0.3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1"/>
    </row>
    <row r="59" spans="2:43" s="1" customFormat="1" ht="14.4" x14ac:dyDescent="0.3">
      <c r="B59" s="29"/>
      <c r="C59" s="30"/>
      <c r="D59" s="44" t="s">
        <v>54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6"/>
      <c r="AA59" s="30"/>
      <c r="AB59" s="30"/>
      <c r="AC59" s="44" t="s">
        <v>55</v>
      </c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6"/>
      <c r="AP59" s="30"/>
      <c r="AQ59" s="31"/>
    </row>
    <row r="60" spans="2:43" x14ac:dyDescent="0.3">
      <c r="B60" s="19"/>
      <c r="C60" s="20"/>
      <c r="D60" s="47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48"/>
      <c r="AA60" s="20"/>
      <c r="AB60" s="20"/>
      <c r="AC60" s="47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48"/>
      <c r="AP60" s="20"/>
      <c r="AQ60" s="21"/>
    </row>
    <row r="61" spans="2:43" x14ac:dyDescent="0.3">
      <c r="B61" s="19"/>
      <c r="C61" s="20"/>
      <c r="D61" s="47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48"/>
      <c r="AA61" s="20"/>
      <c r="AB61" s="20"/>
      <c r="AC61" s="47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48"/>
      <c r="AP61" s="20"/>
      <c r="AQ61" s="21"/>
    </row>
    <row r="62" spans="2:43" x14ac:dyDescent="0.3">
      <c r="B62" s="19"/>
      <c r="C62" s="20"/>
      <c r="D62" s="47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48"/>
      <c r="AA62" s="20"/>
      <c r="AB62" s="20"/>
      <c r="AC62" s="47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48"/>
      <c r="AP62" s="20"/>
      <c r="AQ62" s="21"/>
    </row>
    <row r="63" spans="2:43" x14ac:dyDescent="0.3">
      <c r="B63" s="19"/>
      <c r="C63" s="20"/>
      <c r="D63" s="47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48"/>
      <c r="AA63" s="20"/>
      <c r="AB63" s="20"/>
      <c r="AC63" s="47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48"/>
      <c r="AP63" s="20"/>
      <c r="AQ63" s="21"/>
    </row>
    <row r="64" spans="2:43" x14ac:dyDescent="0.3">
      <c r="B64" s="19"/>
      <c r="C64" s="20"/>
      <c r="D64" s="47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8"/>
      <c r="AA64" s="20"/>
      <c r="AB64" s="20"/>
      <c r="AC64" s="47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48"/>
      <c r="AP64" s="20"/>
      <c r="AQ64" s="21"/>
    </row>
    <row r="65" spans="2:43" x14ac:dyDescent="0.3">
      <c r="B65" s="19"/>
      <c r="C65" s="20"/>
      <c r="D65" s="47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8"/>
      <c r="AA65" s="20"/>
      <c r="AB65" s="20"/>
      <c r="AC65" s="47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48"/>
      <c r="AP65" s="20"/>
      <c r="AQ65" s="21"/>
    </row>
    <row r="66" spans="2:43" x14ac:dyDescent="0.3">
      <c r="B66" s="19"/>
      <c r="C66" s="20"/>
      <c r="D66" s="47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8"/>
      <c r="AA66" s="20"/>
      <c r="AB66" s="20"/>
      <c r="AC66" s="47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48"/>
      <c r="AP66" s="20"/>
      <c r="AQ66" s="21"/>
    </row>
    <row r="67" spans="2:43" x14ac:dyDescent="0.3">
      <c r="B67" s="19"/>
      <c r="C67" s="20"/>
      <c r="D67" s="47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8"/>
      <c r="AA67" s="20"/>
      <c r="AB67" s="20"/>
      <c r="AC67" s="47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48"/>
      <c r="AP67" s="20"/>
      <c r="AQ67" s="21"/>
    </row>
    <row r="68" spans="2:43" s="1" customFormat="1" ht="14.4" x14ac:dyDescent="0.3">
      <c r="B68" s="29"/>
      <c r="C68" s="30"/>
      <c r="D68" s="49" t="s">
        <v>52</v>
      </c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1" t="s">
        <v>53</v>
      </c>
      <c r="S68" s="50"/>
      <c r="T68" s="50"/>
      <c r="U68" s="50"/>
      <c r="V68" s="50"/>
      <c r="W68" s="50"/>
      <c r="X68" s="50"/>
      <c r="Y68" s="50"/>
      <c r="Z68" s="52"/>
      <c r="AA68" s="30"/>
      <c r="AB68" s="30"/>
      <c r="AC68" s="49" t="s">
        <v>52</v>
      </c>
      <c r="AD68" s="50"/>
      <c r="AE68" s="50"/>
      <c r="AF68" s="50"/>
      <c r="AG68" s="50"/>
      <c r="AH68" s="50"/>
      <c r="AI68" s="50"/>
      <c r="AJ68" s="50"/>
      <c r="AK68" s="50"/>
      <c r="AL68" s="50"/>
      <c r="AM68" s="51" t="s">
        <v>53</v>
      </c>
      <c r="AN68" s="50"/>
      <c r="AO68" s="52"/>
      <c r="AP68" s="30"/>
      <c r="AQ68" s="31"/>
    </row>
    <row r="69" spans="2:43" s="1" customFormat="1" ht="6.9" customHeight="1" x14ac:dyDescent="0.3"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1"/>
    </row>
    <row r="70" spans="2:43" s="1" customFormat="1" ht="6.9" customHeight="1" x14ac:dyDescent="0.3"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5"/>
    </row>
    <row r="74" spans="2:43" s="1" customFormat="1" ht="6.9" customHeight="1" x14ac:dyDescent="0.3"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8"/>
    </row>
    <row r="75" spans="2:43" s="1" customFormat="1" ht="36.9" customHeight="1" x14ac:dyDescent="0.3">
      <c r="B75" s="29"/>
      <c r="C75" s="170" t="s">
        <v>56</v>
      </c>
      <c r="D75" s="179"/>
      <c r="E75" s="179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179"/>
      <c r="S75" s="179"/>
      <c r="T75" s="179"/>
      <c r="U75" s="179"/>
      <c r="V75" s="179"/>
      <c r="W75" s="179"/>
      <c r="X75" s="179"/>
      <c r="Y75" s="179"/>
      <c r="Z75" s="179"/>
      <c r="AA75" s="179"/>
      <c r="AB75" s="179"/>
      <c r="AC75" s="179"/>
      <c r="AD75" s="179"/>
      <c r="AE75" s="179"/>
      <c r="AF75" s="179"/>
      <c r="AG75" s="179"/>
      <c r="AH75" s="179"/>
      <c r="AI75" s="179"/>
      <c r="AJ75" s="179"/>
      <c r="AK75" s="179"/>
      <c r="AL75" s="179"/>
      <c r="AM75" s="179"/>
      <c r="AN75" s="179"/>
      <c r="AO75" s="179"/>
      <c r="AP75" s="179"/>
      <c r="AQ75" s="31"/>
    </row>
    <row r="76" spans="2:43" s="3" customFormat="1" ht="14.4" customHeight="1" x14ac:dyDescent="0.3">
      <c r="B76" s="59"/>
      <c r="C76" s="26" t="s">
        <v>13</v>
      </c>
      <c r="D76" s="60"/>
      <c r="E76" s="60"/>
      <c r="F76" s="60"/>
      <c r="G76" s="60"/>
      <c r="H76" s="60"/>
      <c r="I76" s="60"/>
      <c r="J76" s="60"/>
      <c r="K76" s="60"/>
      <c r="L76" s="60" t="str">
        <f>K5</f>
        <v>307</v>
      </c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1"/>
    </row>
    <row r="77" spans="2:43" s="4" customFormat="1" ht="36.9" customHeight="1" x14ac:dyDescent="0.3">
      <c r="B77" s="62"/>
      <c r="C77" s="63" t="s">
        <v>15</v>
      </c>
      <c r="D77" s="64"/>
      <c r="E77" s="64"/>
      <c r="F77" s="64"/>
      <c r="G77" s="64"/>
      <c r="H77" s="64"/>
      <c r="I77" s="64"/>
      <c r="J77" s="64"/>
      <c r="K77" s="64"/>
      <c r="L77" s="180" t="str">
        <f>K6</f>
        <v>Zázemí pro VPP v Ostravě - Porubě</v>
      </c>
      <c r="M77" s="181"/>
      <c r="N77" s="181"/>
      <c r="O77" s="181"/>
      <c r="P77" s="181"/>
      <c r="Q77" s="181"/>
      <c r="R77" s="181"/>
      <c r="S77" s="181"/>
      <c r="T77" s="181"/>
      <c r="U77" s="181"/>
      <c r="V77" s="181"/>
      <c r="W77" s="181"/>
      <c r="X77" s="181"/>
      <c r="Y77" s="181"/>
      <c r="Z77" s="181"/>
      <c r="AA77" s="181"/>
      <c r="AB77" s="181"/>
      <c r="AC77" s="181"/>
      <c r="AD77" s="181"/>
      <c r="AE77" s="181"/>
      <c r="AF77" s="181"/>
      <c r="AG77" s="181"/>
      <c r="AH77" s="181"/>
      <c r="AI77" s="181"/>
      <c r="AJ77" s="181"/>
      <c r="AK77" s="181"/>
      <c r="AL77" s="181"/>
      <c r="AM77" s="181"/>
      <c r="AN77" s="181"/>
      <c r="AO77" s="181"/>
      <c r="AP77" s="64"/>
      <c r="AQ77" s="65"/>
    </row>
    <row r="78" spans="2:43" s="1" customFormat="1" ht="6.9" customHeight="1" x14ac:dyDescent="0.3"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1"/>
    </row>
    <row r="79" spans="2:43" s="1" customFormat="1" ht="13.2" x14ac:dyDescent="0.3">
      <c r="B79" s="29"/>
      <c r="C79" s="26" t="s">
        <v>21</v>
      </c>
      <c r="D79" s="30"/>
      <c r="E79" s="30"/>
      <c r="F79" s="30"/>
      <c r="G79" s="30"/>
      <c r="H79" s="30"/>
      <c r="I79" s="30"/>
      <c r="J79" s="30"/>
      <c r="K79" s="30"/>
      <c r="L79" s="66" t="str">
        <f>IF(K8="","",K8)</f>
        <v>Ostrava - Poruba</v>
      </c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26" t="s">
        <v>23</v>
      </c>
      <c r="AJ79" s="30"/>
      <c r="AK79" s="30"/>
      <c r="AL79" s="30"/>
      <c r="AM79" s="67" t="str">
        <f>IF(AN8= "","",AN8)</f>
        <v>16. 2. 2018</v>
      </c>
      <c r="AN79" s="30"/>
      <c r="AO79" s="30"/>
      <c r="AP79" s="30"/>
      <c r="AQ79" s="31"/>
    </row>
    <row r="80" spans="2:43" s="1" customFormat="1" ht="6.9" customHeight="1" x14ac:dyDescent="0.3"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1"/>
    </row>
    <row r="81" spans="1:76" s="1" customFormat="1" ht="13.2" x14ac:dyDescent="0.3">
      <c r="B81" s="29"/>
      <c r="C81" s="26" t="s">
        <v>27</v>
      </c>
      <c r="D81" s="30"/>
      <c r="E81" s="30"/>
      <c r="F81" s="30"/>
      <c r="G81" s="30"/>
      <c r="H81" s="30"/>
      <c r="I81" s="30"/>
      <c r="J81" s="30"/>
      <c r="K81" s="30"/>
      <c r="L81" s="60" t="str">
        <f>IF(E11= "","",E11)</f>
        <v xml:space="preserve"> </v>
      </c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26" t="s">
        <v>32</v>
      </c>
      <c r="AJ81" s="30"/>
      <c r="AK81" s="30"/>
      <c r="AL81" s="30"/>
      <c r="AM81" s="182" t="str">
        <f>IF(E17="","",E17)</f>
        <v>Ing.Petr Kudlík</v>
      </c>
      <c r="AN81" s="179"/>
      <c r="AO81" s="179"/>
      <c r="AP81" s="179"/>
      <c r="AQ81" s="31"/>
      <c r="AS81" s="187" t="s">
        <v>57</v>
      </c>
      <c r="AT81" s="188"/>
      <c r="AU81" s="45"/>
      <c r="AV81" s="45"/>
      <c r="AW81" s="45"/>
      <c r="AX81" s="45"/>
      <c r="AY81" s="45"/>
      <c r="AZ81" s="45"/>
      <c r="BA81" s="45"/>
      <c r="BB81" s="45"/>
      <c r="BC81" s="45"/>
      <c r="BD81" s="46"/>
    </row>
    <row r="82" spans="1:76" s="1" customFormat="1" ht="13.2" x14ac:dyDescent="0.3">
      <c r="B82" s="29"/>
      <c r="C82" s="26" t="s">
        <v>31</v>
      </c>
      <c r="D82" s="30"/>
      <c r="E82" s="30"/>
      <c r="F82" s="30"/>
      <c r="G82" s="30"/>
      <c r="H82" s="30"/>
      <c r="I82" s="30"/>
      <c r="J82" s="30"/>
      <c r="K82" s="30"/>
      <c r="L82" s="60" t="str">
        <f>IF(E14="","",E14)</f>
        <v xml:space="preserve"> 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6" t="s">
        <v>35</v>
      </c>
      <c r="AJ82" s="30"/>
      <c r="AK82" s="30"/>
      <c r="AL82" s="30"/>
      <c r="AM82" s="182" t="str">
        <f>IF(E20="","",E20)</f>
        <v>Lenka Jugová</v>
      </c>
      <c r="AN82" s="179"/>
      <c r="AO82" s="179"/>
      <c r="AP82" s="179"/>
      <c r="AQ82" s="31"/>
      <c r="AS82" s="189"/>
      <c r="AT82" s="179"/>
      <c r="AU82" s="30"/>
      <c r="AV82" s="30"/>
      <c r="AW82" s="30"/>
      <c r="AX82" s="30"/>
      <c r="AY82" s="30"/>
      <c r="AZ82" s="30"/>
      <c r="BA82" s="30"/>
      <c r="BB82" s="30"/>
      <c r="BC82" s="30"/>
      <c r="BD82" s="68"/>
    </row>
    <row r="83" spans="1:76" s="1" customFormat="1" ht="10.95" customHeight="1" x14ac:dyDescent="0.3"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1"/>
      <c r="AS83" s="189"/>
      <c r="AT83" s="179"/>
      <c r="AU83" s="30"/>
      <c r="AV83" s="30"/>
      <c r="AW83" s="30"/>
      <c r="AX83" s="30"/>
      <c r="AY83" s="30"/>
      <c r="AZ83" s="30"/>
      <c r="BA83" s="30"/>
      <c r="BB83" s="30"/>
      <c r="BC83" s="30"/>
      <c r="BD83" s="68"/>
    </row>
    <row r="84" spans="1:76" s="1" customFormat="1" ht="29.25" customHeight="1" x14ac:dyDescent="0.3">
      <c r="B84" s="29"/>
      <c r="C84" s="190" t="s">
        <v>58</v>
      </c>
      <c r="D84" s="191"/>
      <c r="E84" s="191"/>
      <c r="F84" s="191"/>
      <c r="G84" s="191"/>
      <c r="H84" s="69"/>
      <c r="I84" s="192" t="s">
        <v>59</v>
      </c>
      <c r="J84" s="191"/>
      <c r="K84" s="191"/>
      <c r="L84" s="191"/>
      <c r="M84" s="191"/>
      <c r="N84" s="191"/>
      <c r="O84" s="191"/>
      <c r="P84" s="191"/>
      <c r="Q84" s="191"/>
      <c r="R84" s="191"/>
      <c r="S84" s="191"/>
      <c r="T84" s="191"/>
      <c r="U84" s="191"/>
      <c r="V84" s="191"/>
      <c r="W84" s="191"/>
      <c r="X84" s="191"/>
      <c r="Y84" s="191"/>
      <c r="Z84" s="191"/>
      <c r="AA84" s="191"/>
      <c r="AB84" s="191"/>
      <c r="AC84" s="191"/>
      <c r="AD84" s="191"/>
      <c r="AE84" s="191"/>
      <c r="AF84" s="191"/>
      <c r="AG84" s="192" t="s">
        <v>60</v>
      </c>
      <c r="AH84" s="191"/>
      <c r="AI84" s="191"/>
      <c r="AJ84" s="191"/>
      <c r="AK84" s="191"/>
      <c r="AL84" s="191"/>
      <c r="AM84" s="191"/>
      <c r="AN84" s="192" t="s">
        <v>61</v>
      </c>
      <c r="AO84" s="191"/>
      <c r="AP84" s="193"/>
      <c r="AQ84" s="31"/>
      <c r="AS84" s="70" t="s">
        <v>62</v>
      </c>
      <c r="AT84" s="71" t="s">
        <v>63</v>
      </c>
      <c r="AU84" s="71" t="s">
        <v>64</v>
      </c>
      <c r="AV84" s="71" t="s">
        <v>65</v>
      </c>
      <c r="AW84" s="71" t="s">
        <v>66</v>
      </c>
      <c r="AX84" s="71" t="s">
        <v>67</v>
      </c>
      <c r="AY84" s="71" t="s">
        <v>68</v>
      </c>
      <c r="AZ84" s="71" t="s">
        <v>69</v>
      </c>
      <c r="BA84" s="71" t="s">
        <v>70</v>
      </c>
      <c r="BB84" s="71" t="s">
        <v>71</v>
      </c>
      <c r="BC84" s="71" t="s">
        <v>72</v>
      </c>
      <c r="BD84" s="72" t="s">
        <v>73</v>
      </c>
    </row>
    <row r="85" spans="1:76" s="1" customFormat="1" ht="10.95" customHeight="1" x14ac:dyDescent="0.3">
      <c r="B85" s="29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1"/>
      <c r="AS85" s="73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6"/>
    </row>
    <row r="86" spans="1:76" s="4" customFormat="1" ht="32.4" customHeight="1" x14ac:dyDescent="0.3">
      <c r="B86" s="62"/>
      <c r="C86" s="74" t="s">
        <v>74</v>
      </c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185">
        <f>ROUND(AG87,2)</f>
        <v>0</v>
      </c>
      <c r="AH86" s="185"/>
      <c r="AI86" s="185"/>
      <c r="AJ86" s="185"/>
      <c r="AK86" s="185"/>
      <c r="AL86" s="185"/>
      <c r="AM86" s="185"/>
      <c r="AN86" s="186">
        <f>SUM(AG86,AT86)</f>
        <v>0</v>
      </c>
      <c r="AO86" s="186"/>
      <c r="AP86" s="186"/>
      <c r="AQ86" s="65"/>
      <c r="AS86" s="76" t="e">
        <f>ROUND(AS87,2)</f>
        <v>#REF!</v>
      </c>
      <c r="AT86" s="77">
        <f>ROUND(SUM(AV86:AW86),2)</f>
        <v>0</v>
      </c>
      <c r="AU86" s="78">
        <f>ROUND(AU87,5)</f>
        <v>181.49753000000001</v>
      </c>
      <c r="AV86" s="77">
        <f>ROUND(AZ86*L30,2)</f>
        <v>0</v>
      </c>
      <c r="AW86" s="77">
        <f>ROUND(BA86*L31,2)</f>
        <v>0</v>
      </c>
      <c r="AX86" s="77" t="e">
        <f>ROUND(BB86*L30,2)</f>
        <v>#REF!</v>
      </c>
      <c r="AY86" s="77" t="e">
        <f>ROUND(BC86*L31,2)</f>
        <v>#REF!</v>
      </c>
      <c r="AZ86" s="77">
        <f>ROUND(AZ87,2)</f>
        <v>0</v>
      </c>
      <c r="BA86" s="77">
        <f>ROUND(BA87,2)</f>
        <v>0</v>
      </c>
      <c r="BB86" s="77" t="e">
        <f>ROUND(BB87,2)</f>
        <v>#REF!</v>
      </c>
      <c r="BC86" s="77" t="e">
        <f>ROUND(BC87,2)</f>
        <v>#REF!</v>
      </c>
      <c r="BD86" s="79" t="e">
        <f>ROUND(BD87,2)</f>
        <v>#REF!</v>
      </c>
      <c r="BS86" s="80" t="s">
        <v>75</v>
      </c>
      <c r="BT86" s="80" t="s">
        <v>76</v>
      </c>
      <c r="BU86" s="81" t="s">
        <v>77</v>
      </c>
      <c r="BV86" s="80" t="s">
        <v>78</v>
      </c>
      <c r="BW86" s="80" t="s">
        <v>79</v>
      </c>
      <c r="BX86" s="80" t="s">
        <v>80</v>
      </c>
    </row>
    <row r="87" spans="1:76" s="5" customFormat="1" ht="37.5" customHeight="1" x14ac:dyDescent="0.3">
      <c r="A87" s="159" t="s">
        <v>211</v>
      </c>
      <c r="B87" s="82"/>
      <c r="C87" s="83"/>
      <c r="D87" s="183" t="s">
        <v>81</v>
      </c>
      <c r="E87" s="184"/>
      <c r="F87" s="184"/>
      <c r="G87" s="184"/>
      <c r="H87" s="184"/>
      <c r="I87" s="84"/>
      <c r="J87" s="183" t="s">
        <v>82</v>
      </c>
      <c r="K87" s="184"/>
      <c r="L87" s="184"/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  <c r="AF87" s="184"/>
      <c r="AG87" s="196">
        <f>'SO 02 - D.1.4.1 - Zdr...'!M29</f>
        <v>0</v>
      </c>
      <c r="AH87" s="184"/>
      <c r="AI87" s="184"/>
      <c r="AJ87" s="184"/>
      <c r="AK87" s="184"/>
      <c r="AL87" s="184"/>
      <c r="AM87" s="184"/>
      <c r="AN87" s="196">
        <f>SUM(AG87,AT87)</f>
        <v>0</v>
      </c>
      <c r="AO87" s="184"/>
      <c r="AP87" s="184"/>
      <c r="AQ87" s="85"/>
      <c r="AS87" s="86" t="e">
        <f>'SO 02 - D.1.4.1 - Zdr...'!#REF!</f>
        <v>#REF!</v>
      </c>
      <c r="AT87" s="87">
        <f>ROUND(SUM(AV87:AW87),2)</f>
        <v>0</v>
      </c>
      <c r="AU87" s="88">
        <f>'SO 02 - D.1.4.1 - Zdr...'!W113</f>
        <v>181.49752999999993</v>
      </c>
      <c r="AV87" s="87">
        <f>'SO 02 - D.1.4.1 - Zdr...'!M31</f>
        <v>0</v>
      </c>
      <c r="AW87" s="87">
        <f>'SO 02 - D.1.4.1 - Zdr...'!M32</f>
        <v>0</v>
      </c>
      <c r="AX87" s="87">
        <f>'SO 02 - D.1.4.1 - Zdr...'!M33</f>
        <v>0</v>
      </c>
      <c r="AY87" s="87">
        <f>'SO 02 - D.1.4.1 - Zdr...'!M34</f>
        <v>0</v>
      </c>
      <c r="AZ87" s="87">
        <f>'SO 02 - D.1.4.1 - Zdr...'!H31</f>
        <v>0</v>
      </c>
      <c r="BA87" s="87">
        <f>'SO 02 - D.1.4.1 - Zdr...'!H32</f>
        <v>0</v>
      </c>
      <c r="BB87" s="87" t="e">
        <f>'SO 02 - D.1.4.1 - Zdr...'!H33</f>
        <v>#REF!</v>
      </c>
      <c r="BC87" s="87" t="e">
        <f>'SO 02 - D.1.4.1 - Zdr...'!H34</f>
        <v>#REF!</v>
      </c>
      <c r="BD87" s="89" t="e">
        <f>'SO 02 - D.1.4.1 - Zdr...'!H35</f>
        <v>#REF!</v>
      </c>
      <c r="BT87" s="90" t="s">
        <v>20</v>
      </c>
      <c r="BV87" s="90" t="s">
        <v>78</v>
      </c>
      <c r="BW87" s="90" t="s">
        <v>83</v>
      </c>
      <c r="BX87" s="90" t="s">
        <v>79</v>
      </c>
    </row>
    <row r="88" spans="1:76" x14ac:dyDescent="0.3"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1"/>
    </row>
    <row r="89" spans="1:76" s="1" customFormat="1" ht="30" customHeight="1" x14ac:dyDescent="0.3">
      <c r="B89" s="29"/>
      <c r="C89" s="91" t="s">
        <v>217</v>
      </c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92"/>
      <c r="S89" s="92"/>
      <c r="T89" s="92"/>
      <c r="U89" s="92"/>
      <c r="V89" s="92"/>
      <c r="W89" s="92"/>
      <c r="X89" s="92"/>
      <c r="Y89" s="92"/>
      <c r="Z89" s="92"/>
      <c r="AA89" s="92"/>
      <c r="AB89" s="92"/>
      <c r="AC89" s="92"/>
      <c r="AD89" s="92"/>
      <c r="AE89" s="92"/>
      <c r="AF89" s="92"/>
      <c r="AG89" s="194">
        <f>AG86</f>
        <v>0</v>
      </c>
      <c r="AH89" s="194"/>
      <c r="AI89" s="194"/>
      <c r="AJ89" s="194"/>
      <c r="AK89" s="194"/>
      <c r="AL89" s="194"/>
      <c r="AM89" s="194"/>
      <c r="AN89" s="194">
        <f>AN86</f>
        <v>0</v>
      </c>
      <c r="AO89" s="194"/>
      <c r="AP89" s="194"/>
      <c r="AQ89" s="31"/>
    </row>
    <row r="90" spans="1:76" s="1" customFormat="1" ht="6.9" customHeight="1" x14ac:dyDescent="0.3">
      <c r="B90" s="53"/>
      <c r="C90" s="54"/>
      <c r="D90" s="54"/>
      <c r="E90" s="54"/>
      <c r="F90" s="54"/>
      <c r="G90" s="54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  <c r="AB90" s="54"/>
      <c r="AC90" s="54"/>
      <c r="AD90" s="54"/>
      <c r="AE90" s="54"/>
      <c r="AF90" s="54"/>
      <c r="AG90" s="54"/>
      <c r="AH90" s="54"/>
      <c r="AI90" s="54"/>
      <c r="AJ90" s="54"/>
      <c r="AK90" s="54"/>
      <c r="AL90" s="54"/>
      <c r="AM90" s="54"/>
      <c r="AN90" s="54"/>
      <c r="AO90" s="54"/>
      <c r="AP90" s="54"/>
      <c r="AQ90" s="55"/>
    </row>
  </sheetData>
  <mergeCells count="42">
    <mergeCell ref="AG89:AM89"/>
    <mergeCell ref="AN89:AP89"/>
    <mergeCell ref="AR2:BE2"/>
    <mergeCell ref="AN87:AP87"/>
    <mergeCell ref="AG87:AM87"/>
    <mergeCell ref="AK26:AO26"/>
    <mergeCell ref="AK28:AO28"/>
    <mergeCell ref="D87:H87"/>
    <mergeCell ref="J87:AF87"/>
    <mergeCell ref="AG86:AM86"/>
    <mergeCell ref="AN86:AP86"/>
    <mergeCell ref="AS81:AT83"/>
    <mergeCell ref="AM82:AP82"/>
    <mergeCell ref="C84:G84"/>
    <mergeCell ref="I84:AF84"/>
    <mergeCell ref="AG84:AM84"/>
    <mergeCell ref="AN84:AP84"/>
    <mergeCell ref="X36:AB36"/>
    <mergeCell ref="AK36:AO36"/>
    <mergeCell ref="C75:AP75"/>
    <mergeCell ref="L77:AO77"/>
    <mergeCell ref="AM81:AP81"/>
    <mergeCell ref="L33:O33"/>
    <mergeCell ref="W33:AE33"/>
    <mergeCell ref="AK33:AO33"/>
    <mergeCell ref="L34:O34"/>
    <mergeCell ref="W34:AE34"/>
    <mergeCell ref="AK34:AO34"/>
    <mergeCell ref="L31:O31"/>
    <mergeCell ref="W31:AE31"/>
    <mergeCell ref="AK31:AO31"/>
    <mergeCell ref="L32:O32"/>
    <mergeCell ref="W32:AE32"/>
    <mergeCell ref="AK32:AO32"/>
    <mergeCell ref="L30:O30"/>
    <mergeCell ref="W30:AE30"/>
    <mergeCell ref="AK30:AO30"/>
    <mergeCell ref="C2:AP2"/>
    <mergeCell ref="C4:AP4"/>
    <mergeCell ref="K5:AO5"/>
    <mergeCell ref="K6:AO6"/>
    <mergeCell ref="E23:AN23"/>
  </mergeCells>
  <hyperlinks>
    <hyperlink ref="K1:S1" location="C2" tooltip="Souhrnný list stavby" display="1) Souhrnný list stavby"/>
    <hyperlink ref="W1:AF1" location="C87" tooltip="Rekapitulace objektů" display="2) Rekapitulace objektů"/>
    <hyperlink ref="A87" location="'8 - SO 02 - D.1.4.1 - Zdr...'!C2" tooltip="8 - SO 02 - D.1.4.1 - Zdr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61"/>
  <sheetViews>
    <sheetView showGridLines="0" tabSelected="1" workbookViewId="0">
      <pane ySplit="1" topLeftCell="A147" activePane="bottomLeft" state="frozen"/>
      <selection pane="bottomLeft" activeCell="K171" sqref="K171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4"/>
      <c r="B1" s="161"/>
      <c r="C1" s="161"/>
      <c r="D1" s="162" t="s">
        <v>1</v>
      </c>
      <c r="E1" s="161"/>
      <c r="F1" s="163" t="s">
        <v>212</v>
      </c>
      <c r="G1" s="163"/>
      <c r="H1" s="222" t="s">
        <v>213</v>
      </c>
      <c r="I1" s="222"/>
      <c r="J1" s="222"/>
      <c r="K1" s="222"/>
      <c r="L1" s="163" t="s">
        <v>214</v>
      </c>
      <c r="M1" s="161"/>
      <c r="N1" s="161"/>
      <c r="O1" s="162" t="s">
        <v>85</v>
      </c>
      <c r="P1" s="161"/>
      <c r="Q1" s="161"/>
      <c r="R1" s="161"/>
      <c r="S1" s="163" t="s">
        <v>215</v>
      </c>
      <c r="T1" s="163"/>
      <c r="U1" s="164"/>
      <c r="V1" s="164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" customHeight="1" x14ac:dyDescent="0.3">
      <c r="C2" s="168" t="s">
        <v>5</v>
      </c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S2" s="195" t="s">
        <v>6</v>
      </c>
      <c r="T2" s="169"/>
      <c r="U2" s="169"/>
      <c r="V2" s="169"/>
      <c r="W2" s="169"/>
      <c r="X2" s="169"/>
      <c r="Y2" s="169"/>
      <c r="Z2" s="169"/>
      <c r="AA2" s="169"/>
      <c r="AB2" s="169"/>
      <c r="AC2" s="169"/>
      <c r="AT2" s="15" t="s">
        <v>83</v>
      </c>
    </row>
    <row r="3" spans="1:66" ht="6.9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86</v>
      </c>
    </row>
    <row r="4" spans="1:66" ht="36.9" customHeight="1" x14ac:dyDescent="0.3">
      <c r="B4" s="19"/>
      <c r="C4" s="170" t="s">
        <v>87</v>
      </c>
      <c r="D4" s="171"/>
      <c r="E4" s="171"/>
      <c r="F4" s="171"/>
      <c r="G4" s="171"/>
      <c r="H4" s="171"/>
      <c r="I4" s="171"/>
      <c r="J4" s="171"/>
      <c r="K4" s="171"/>
      <c r="L4" s="171"/>
      <c r="M4" s="171"/>
      <c r="N4" s="171"/>
      <c r="O4" s="171"/>
      <c r="P4" s="171"/>
      <c r="Q4" s="171"/>
      <c r="R4" s="21"/>
      <c r="T4" s="22" t="s">
        <v>11</v>
      </c>
      <c r="AT4" s="15" t="s">
        <v>4</v>
      </c>
    </row>
    <row r="5" spans="1:66" ht="6.9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66" ht="25.35" customHeight="1" x14ac:dyDescent="0.3">
      <c r="B6" s="19"/>
      <c r="C6" s="20"/>
      <c r="D6" s="26" t="s">
        <v>15</v>
      </c>
      <c r="E6" s="20"/>
      <c r="F6" s="200" t="str">
        <f>'Rekapitulace stavby'!K6</f>
        <v>Zázemí pro VPP v Ostravě - Porubě</v>
      </c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20"/>
      <c r="R6" s="21"/>
    </row>
    <row r="7" spans="1:66" s="1" customFormat="1" ht="32.85" customHeight="1" x14ac:dyDescent="0.3">
      <c r="B7" s="29"/>
      <c r="C7" s="30"/>
      <c r="D7" s="25" t="s">
        <v>88</v>
      </c>
      <c r="E7" s="30"/>
      <c r="F7" s="173" t="s">
        <v>89</v>
      </c>
      <c r="G7" s="179"/>
      <c r="H7" s="179"/>
      <c r="I7" s="179"/>
      <c r="J7" s="179"/>
      <c r="K7" s="179"/>
      <c r="L7" s="179"/>
      <c r="M7" s="179"/>
      <c r="N7" s="179"/>
      <c r="O7" s="179"/>
      <c r="P7" s="179"/>
      <c r="Q7" s="30"/>
      <c r="R7" s="31"/>
    </row>
    <row r="8" spans="1:66" s="1" customFormat="1" ht="14.4" customHeight="1" x14ac:dyDescent="0.3">
      <c r="B8" s="29"/>
      <c r="C8" s="30"/>
      <c r="D8" s="26" t="s">
        <v>18</v>
      </c>
      <c r="E8" s="30"/>
      <c r="F8" s="24" t="s">
        <v>3</v>
      </c>
      <c r="G8" s="30"/>
      <c r="H8" s="30"/>
      <c r="I8" s="30"/>
      <c r="J8" s="30"/>
      <c r="K8" s="30"/>
      <c r="L8" s="30"/>
      <c r="M8" s="26" t="s">
        <v>19</v>
      </c>
      <c r="N8" s="30"/>
      <c r="O8" s="24" t="s">
        <v>3</v>
      </c>
      <c r="P8" s="30"/>
      <c r="Q8" s="30"/>
      <c r="R8" s="31"/>
    </row>
    <row r="9" spans="1:66" s="1" customFormat="1" ht="14.4" customHeight="1" x14ac:dyDescent="0.3">
      <c r="B9" s="29"/>
      <c r="C9" s="30"/>
      <c r="D9" s="26" t="s">
        <v>21</v>
      </c>
      <c r="E9" s="30"/>
      <c r="F9" s="24" t="s">
        <v>22</v>
      </c>
      <c r="G9" s="30"/>
      <c r="H9" s="30"/>
      <c r="I9" s="30"/>
      <c r="J9" s="30"/>
      <c r="K9" s="30"/>
      <c r="L9" s="30"/>
      <c r="M9" s="26" t="s">
        <v>23</v>
      </c>
      <c r="N9" s="30"/>
      <c r="O9" s="201" t="str">
        <f>'Rekapitulace stavby'!AN8</f>
        <v>16. 2. 2018</v>
      </c>
      <c r="P9" s="179"/>
      <c r="Q9" s="30"/>
      <c r="R9" s="31"/>
    </row>
    <row r="10" spans="1:66" s="1" customFormat="1" ht="10.95" customHeight="1" x14ac:dyDescent="0.3">
      <c r="B10" s="2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</row>
    <row r="11" spans="1:66" s="1" customFormat="1" ht="14.4" customHeight="1" x14ac:dyDescent="0.3">
      <c r="B11" s="29"/>
      <c r="C11" s="30"/>
      <c r="D11" s="26" t="s">
        <v>27</v>
      </c>
      <c r="E11" s="30"/>
      <c r="F11" s="30"/>
      <c r="G11" s="30"/>
      <c r="H11" s="30"/>
      <c r="I11" s="30"/>
      <c r="J11" s="30"/>
      <c r="K11" s="30"/>
      <c r="L11" s="30"/>
      <c r="M11" s="26" t="s">
        <v>28</v>
      </c>
      <c r="N11" s="30"/>
      <c r="O11" s="172" t="str">
        <f>IF('Rekapitulace stavby'!AN10="","",'Rekapitulace stavby'!AN10)</f>
        <v/>
      </c>
      <c r="P11" s="179"/>
      <c r="Q11" s="30"/>
      <c r="R11" s="31"/>
    </row>
    <row r="12" spans="1:66" s="1" customFormat="1" ht="18" customHeight="1" x14ac:dyDescent="0.3">
      <c r="B12" s="29"/>
      <c r="C12" s="30"/>
      <c r="D12" s="30"/>
      <c r="E12" s="24" t="str">
        <f>IF('Rekapitulace stavby'!E11="","",'Rekapitulace stavby'!E11)</f>
        <v xml:space="preserve"> </v>
      </c>
      <c r="F12" s="30"/>
      <c r="G12" s="30"/>
      <c r="H12" s="30"/>
      <c r="I12" s="30"/>
      <c r="J12" s="30"/>
      <c r="K12" s="30"/>
      <c r="L12" s="30"/>
      <c r="M12" s="26" t="s">
        <v>30</v>
      </c>
      <c r="N12" s="30"/>
      <c r="O12" s="172" t="str">
        <f>IF('Rekapitulace stavby'!AN11="","",'Rekapitulace stavby'!AN11)</f>
        <v/>
      </c>
      <c r="P12" s="179"/>
      <c r="Q12" s="30"/>
      <c r="R12" s="31"/>
    </row>
    <row r="13" spans="1:66" s="1" customFormat="1" ht="6.9" customHeight="1" x14ac:dyDescent="0.3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1"/>
    </row>
    <row r="14" spans="1:66" s="1" customFormat="1" ht="14.4" customHeight="1" x14ac:dyDescent="0.3">
      <c r="B14" s="29"/>
      <c r="C14" s="30"/>
      <c r="D14" s="26" t="s">
        <v>31</v>
      </c>
      <c r="E14" s="30"/>
      <c r="F14" s="30"/>
      <c r="G14" s="30"/>
      <c r="H14" s="30"/>
      <c r="I14" s="30"/>
      <c r="J14" s="30"/>
      <c r="K14" s="30"/>
      <c r="L14" s="30"/>
      <c r="M14" s="26" t="s">
        <v>28</v>
      </c>
      <c r="N14" s="30"/>
      <c r="O14" s="172" t="str">
        <f>IF('Rekapitulace stavby'!AN13="","",'Rekapitulace stavby'!AN13)</f>
        <v/>
      </c>
      <c r="P14" s="179"/>
      <c r="Q14" s="30"/>
      <c r="R14" s="31"/>
    </row>
    <row r="15" spans="1:66" s="1" customFormat="1" ht="18" customHeight="1" x14ac:dyDescent="0.3">
      <c r="B15" s="29"/>
      <c r="C15" s="30"/>
      <c r="D15" s="30"/>
      <c r="E15" s="24" t="str">
        <f>IF('Rekapitulace stavby'!E14="","",'Rekapitulace stavby'!E14)</f>
        <v xml:space="preserve"> </v>
      </c>
      <c r="F15" s="30"/>
      <c r="G15" s="30"/>
      <c r="H15" s="30"/>
      <c r="I15" s="30"/>
      <c r="J15" s="30"/>
      <c r="K15" s="30"/>
      <c r="L15" s="30"/>
      <c r="M15" s="26" t="s">
        <v>30</v>
      </c>
      <c r="N15" s="30"/>
      <c r="O15" s="172" t="str">
        <f>IF('Rekapitulace stavby'!AN14="","",'Rekapitulace stavby'!AN14)</f>
        <v/>
      </c>
      <c r="P15" s="179"/>
      <c r="Q15" s="30"/>
      <c r="R15" s="31"/>
    </row>
    <row r="16" spans="1:66" s="1" customFormat="1" ht="6.9" customHeight="1" x14ac:dyDescent="0.3"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/>
    </row>
    <row r="17" spans="2:18" s="1" customFormat="1" ht="14.4" customHeight="1" x14ac:dyDescent="0.3">
      <c r="B17" s="29"/>
      <c r="C17" s="30"/>
      <c r="D17" s="26" t="s">
        <v>32</v>
      </c>
      <c r="E17" s="30"/>
      <c r="F17" s="30"/>
      <c r="G17" s="30"/>
      <c r="H17" s="30"/>
      <c r="I17" s="30"/>
      <c r="J17" s="30"/>
      <c r="K17" s="30"/>
      <c r="L17" s="30"/>
      <c r="M17" s="26" t="s">
        <v>28</v>
      </c>
      <c r="N17" s="30"/>
      <c r="O17" s="172" t="s">
        <v>3</v>
      </c>
      <c r="P17" s="179"/>
      <c r="Q17" s="30"/>
      <c r="R17" s="31"/>
    </row>
    <row r="18" spans="2:18" s="1" customFormat="1" ht="18" customHeight="1" x14ac:dyDescent="0.3">
      <c r="B18" s="29"/>
      <c r="C18" s="30"/>
      <c r="D18" s="30"/>
      <c r="E18" s="24" t="s">
        <v>33</v>
      </c>
      <c r="F18" s="30"/>
      <c r="G18" s="30"/>
      <c r="H18" s="30"/>
      <c r="I18" s="30"/>
      <c r="J18" s="30"/>
      <c r="K18" s="30"/>
      <c r="L18" s="30"/>
      <c r="M18" s="26" t="s">
        <v>30</v>
      </c>
      <c r="N18" s="30"/>
      <c r="O18" s="172" t="s">
        <v>3</v>
      </c>
      <c r="P18" s="179"/>
      <c r="Q18" s="30"/>
      <c r="R18" s="31"/>
    </row>
    <row r="19" spans="2:18" s="1" customFormat="1" ht="6.9" customHeight="1" x14ac:dyDescent="0.3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1"/>
    </row>
    <row r="20" spans="2:18" s="1" customFormat="1" ht="14.4" customHeight="1" x14ac:dyDescent="0.3">
      <c r="B20" s="29"/>
      <c r="C20" s="30"/>
      <c r="D20" s="26" t="s">
        <v>35</v>
      </c>
      <c r="E20" s="30"/>
      <c r="F20" s="30"/>
      <c r="G20" s="30"/>
      <c r="H20" s="30"/>
      <c r="I20" s="30"/>
      <c r="J20" s="30"/>
      <c r="K20" s="30"/>
      <c r="L20" s="30"/>
      <c r="M20" s="26" t="s">
        <v>28</v>
      </c>
      <c r="N20" s="30"/>
      <c r="O20" s="172" t="s">
        <v>3</v>
      </c>
      <c r="P20" s="179"/>
      <c r="Q20" s="30"/>
      <c r="R20" s="31"/>
    </row>
    <row r="21" spans="2:18" s="1" customFormat="1" ht="18" customHeight="1" x14ac:dyDescent="0.3">
      <c r="B21" s="29"/>
      <c r="C21" s="30"/>
      <c r="D21" s="30"/>
      <c r="E21" s="24" t="s">
        <v>36</v>
      </c>
      <c r="F21" s="30"/>
      <c r="G21" s="30"/>
      <c r="H21" s="30"/>
      <c r="I21" s="30"/>
      <c r="J21" s="30"/>
      <c r="K21" s="30"/>
      <c r="L21" s="30"/>
      <c r="M21" s="26" t="s">
        <v>30</v>
      </c>
      <c r="N21" s="30"/>
      <c r="O21" s="172" t="s">
        <v>3</v>
      </c>
      <c r="P21" s="179"/>
      <c r="Q21" s="30"/>
      <c r="R21" s="31"/>
    </row>
    <row r="22" spans="2:18" s="1" customFormat="1" ht="6.9" customHeight="1" x14ac:dyDescent="0.3"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1"/>
    </row>
    <row r="23" spans="2:18" s="1" customFormat="1" ht="14.4" customHeight="1" x14ac:dyDescent="0.3">
      <c r="B23" s="29"/>
      <c r="C23" s="30"/>
      <c r="D23" s="26" t="s">
        <v>37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22.5" customHeight="1" x14ac:dyDescent="0.3">
      <c r="B24" s="29"/>
      <c r="C24" s="30"/>
      <c r="D24" s="30"/>
      <c r="E24" s="174" t="s">
        <v>3</v>
      </c>
      <c r="F24" s="179"/>
      <c r="G24" s="179"/>
      <c r="H24" s="179"/>
      <c r="I24" s="179"/>
      <c r="J24" s="179"/>
      <c r="K24" s="179"/>
      <c r="L24" s="179"/>
      <c r="M24" s="30"/>
      <c r="N24" s="30"/>
      <c r="O24" s="30"/>
      <c r="P24" s="30"/>
      <c r="Q24" s="30"/>
      <c r="R24" s="31"/>
    </row>
    <row r="25" spans="2:18" s="1" customFormat="1" ht="6.9" customHeight="1" x14ac:dyDescent="0.3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2:18" s="1" customFormat="1" ht="6.9" customHeight="1" x14ac:dyDescent="0.3">
      <c r="B26" s="29"/>
      <c r="C26" s="30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30"/>
      <c r="R26" s="31"/>
    </row>
    <row r="27" spans="2:18" s="1" customFormat="1" ht="14.4" customHeight="1" x14ac:dyDescent="0.3">
      <c r="B27" s="29"/>
      <c r="C27" s="30"/>
      <c r="D27" s="93" t="s">
        <v>90</v>
      </c>
      <c r="E27" s="30"/>
      <c r="F27" s="30"/>
      <c r="G27" s="30"/>
      <c r="H27" s="30"/>
      <c r="I27" s="30"/>
      <c r="J27" s="30"/>
      <c r="K27" s="30"/>
      <c r="L27" s="30"/>
      <c r="M27" s="197">
        <f>N87</f>
        <v>0</v>
      </c>
      <c r="N27" s="179"/>
      <c r="O27" s="179"/>
      <c r="P27" s="179"/>
      <c r="Q27" s="30"/>
      <c r="R27" s="31"/>
    </row>
    <row r="28" spans="2:18" s="1" customFormat="1" ht="6.9" customHeight="1" x14ac:dyDescent="0.3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1"/>
    </row>
    <row r="29" spans="2:18" s="1" customFormat="1" ht="25.35" customHeight="1" x14ac:dyDescent="0.3">
      <c r="B29" s="29"/>
      <c r="C29" s="30"/>
      <c r="D29" s="94" t="s">
        <v>39</v>
      </c>
      <c r="E29" s="30"/>
      <c r="F29" s="30"/>
      <c r="G29" s="30"/>
      <c r="H29" s="30"/>
      <c r="I29" s="30"/>
      <c r="J29" s="30"/>
      <c r="K29" s="30"/>
      <c r="L29" s="30"/>
      <c r="M29" s="202">
        <f>M27</f>
        <v>0</v>
      </c>
      <c r="N29" s="179"/>
      <c r="O29" s="179"/>
      <c r="P29" s="179"/>
      <c r="Q29" s="30"/>
      <c r="R29" s="31"/>
    </row>
    <row r="30" spans="2:18" s="1" customFormat="1" ht="6.9" customHeight="1" x14ac:dyDescent="0.3">
      <c r="B30" s="29"/>
      <c r="C30" s="30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30"/>
      <c r="R30" s="31"/>
    </row>
    <row r="31" spans="2:18" s="1" customFormat="1" ht="14.4" customHeight="1" x14ac:dyDescent="0.3">
      <c r="B31" s="29"/>
      <c r="C31" s="30"/>
      <c r="D31" s="36" t="s">
        <v>40</v>
      </c>
      <c r="E31" s="36" t="s">
        <v>41</v>
      </c>
      <c r="F31" s="37">
        <v>0.21</v>
      </c>
      <c r="G31" s="95" t="s">
        <v>42</v>
      </c>
      <c r="H31" s="203">
        <f>M29</f>
        <v>0</v>
      </c>
      <c r="I31" s="179"/>
      <c r="J31" s="179"/>
      <c r="K31" s="30"/>
      <c r="L31" s="30"/>
      <c r="M31" s="203">
        <f>H31*0.21</f>
        <v>0</v>
      </c>
      <c r="N31" s="179"/>
      <c r="O31" s="179"/>
      <c r="P31" s="179"/>
      <c r="Q31" s="30"/>
      <c r="R31" s="31"/>
    </row>
    <row r="32" spans="2:18" s="1" customFormat="1" ht="14.4" customHeight="1" x14ac:dyDescent="0.3">
      <c r="B32" s="29"/>
      <c r="C32" s="30"/>
      <c r="D32" s="30"/>
      <c r="E32" s="36" t="s">
        <v>43</v>
      </c>
      <c r="F32" s="37">
        <v>0.15</v>
      </c>
      <c r="G32" s="95" t="s">
        <v>42</v>
      </c>
      <c r="H32" s="203"/>
      <c r="I32" s="179"/>
      <c r="J32" s="179"/>
      <c r="K32" s="30"/>
      <c r="L32" s="30"/>
      <c r="M32" s="203"/>
      <c r="N32" s="179"/>
      <c r="O32" s="179"/>
      <c r="P32" s="179"/>
      <c r="Q32" s="30"/>
      <c r="R32" s="31"/>
    </row>
    <row r="33" spans="2:18" s="1" customFormat="1" ht="14.4" hidden="1" customHeight="1" x14ac:dyDescent="0.3">
      <c r="B33" s="29"/>
      <c r="C33" s="30"/>
      <c r="D33" s="30"/>
      <c r="E33" s="36" t="s">
        <v>44</v>
      </c>
      <c r="F33" s="37">
        <v>0.21</v>
      </c>
      <c r="G33" s="95" t="s">
        <v>42</v>
      </c>
      <c r="H33" s="203" t="e">
        <f>ROUND((SUM(#REF!)+SUM(BG113:BG160)), 2)</f>
        <v>#REF!</v>
      </c>
      <c r="I33" s="179"/>
      <c r="J33" s="179"/>
      <c r="K33" s="30"/>
      <c r="L33" s="30"/>
      <c r="M33" s="203">
        <v>0</v>
      </c>
      <c r="N33" s="179"/>
      <c r="O33" s="179"/>
      <c r="P33" s="179"/>
      <c r="Q33" s="30"/>
      <c r="R33" s="31"/>
    </row>
    <row r="34" spans="2:18" s="1" customFormat="1" ht="14.4" hidden="1" customHeight="1" x14ac:dyDescent="0.3">
      <c r="B34" s="29"/>
      <c r="C34" s="30"/>
      <c r="D34" s="30"/>
      <c r="E34" s="36" t="s">
        <v>45</v>
      </c>
      <c r="F34" s="37">
        <v>0.15</v>
      </c>
      <c r="G34" s="95" t="s">
        <v>42</v>
      </c>
      <c r="H34" s="203" t="e">
        <f>ROUND((SUM(#REF!)+SUM(BH113:BH160)), 2)</f>
        <v>#REF!</v>
      </c>
      <c r="I34" s="179"/>
      <c r="J34" s="179"/>
      <c r="K34" s="30"/>
      <c r="L34" s="30"/>
      <c r="M34" s="203">
        <v>0</v>
      </c>
      <c r="N34" s="179"/>
      <c r="O34" s="179"/>
      <c r="P34" s="179"/>
      <c r="Q34" s="30"/>
      <c r="R34" s="31"/>
    </row>
    <row r="35" spans="2:18" s="1" customFormat="1" ht="14.4" hidden="1" customHeight="1" x14ac:dyDescent="0.3">
      <c r="B35" s="29"/>
      <c r="C35" s="30"/>
      <c r="D35" s="30"/>
      <c r="E35" s="36" t="s">
        <v>46</v>
      </c>
      <c r="F35" s="37">
        <v>0</v>
      </c>
      <c r="G35" s="95" t="s">
        <v>42</v>
      </c>
      <c r="H35" s="203" t="e">
        <f>ROUND((SUM(#REF!)+SUM(BI113:BI160)), 2)</f>
        <v>#REF!</v>
      </c>
      <c r="I35" s="179"/>
      <c r="J35" s="179"/>
      <c r="K35" s="30"/>
      <c r="L35" s="30"/>
      <c r="M35" s="203">
        <v>0</v>
      </c>
      <c r="N35" s="179"/>
      <c r="O35" s="179"/>
      <c r="P35" s="179"/>
      <c r="Q35" s="30"/>
      <c r="R35" s="31"/>
    </row>
    <row r="36" spans="2:18" s="1" customFormat="1" ht="6.9" customHeight="1" x14ac:dyDescent="0.3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1"/>
    </row>
    <row r="37" spans="2:18" s="1" customFormat="1" ht="25.35" customHeight="1" x14ac:dyDescent="0.3">
      <c r="B37" s="29"/>
      <c r="C37" s="92"/>
      <c r="D37" s="96" t="s">
        <v>47</v>
      </c>
      <c r="E37" s="69"/>
      <c r="F37" s="69"/>
      <c r="G37" s="97" t="s">
        <v>48</v>
      </c>
      <c r="H37" s="98" t="s">
        <v>49</v>
      </c>
      <c r="I37" s="69"/>
      <c r="J37" s="69"/>
      <c r="K37" s="69"/>
      <c r="L37" s="204">
        <f>SUM(M29:M35)</f>
        <v>0</v>
      </c>
      <c r="M37" s="191"/>
      <c r="N37" s="191"/>
      <c r="O37" s="191"/>
      <c r="P37" s="193"/>
      <c r="Q37" s="92"/>
      <c r="R37" s="31"/>
    </row>
    <row r="38" spans="2:18" s="1" customFormat="1" ht="14.4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1"/>
    </row>
    <row r="39" spans="2:18" s="1" customFormat="1" ht="14.4" customHeight="1" x14ac:dyDescent="0.3">
      <c r="B39" s="29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1"/>
    </row>
    <row r="40" spans="2:18" x14ac:dyDescent="0.3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1"/>
    </row>
    <row r="41" spans="2:18" x14ac:dyDescent="0.3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</row>
    <row r="42" spans="2:18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</row>
    <row r="44" spans="2:18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</row>
    <row r="45" spans="2:18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</row>
    <row r="46" spans="2:18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</row>
    <row r="47" spans="2:18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</row>
    <row r="48" spans="2:18" x14ac:dyDescent="0.3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</row>
    <row r="49" spans="2:18" s="1" customFormat="1" ht="14.4" x14ac:dyDescent="0.3">
      <c r="B49" s="29"/>
      <c r="C49" s="30"/>
      <c r="D49" s="44" t="s">
        <v>50</v>
      </c>
      <c r="E49" s="45"/>
      <c r="F49" s="45"/>
      <c r="G49" s="45"/>
      <c r="H49" s="46"/>
      <c r="I49" s="30"/>
      <c r="J49" s="44" t="s">
        <v>51</v>
      </c>
      <c r="K49" s="45"/>
      <c r="L49" s="45"/>
      <c r="M49" s="45"/>
      <c r="N49" s="45"/>
      <c r="O49" s="45"/>
      <c r="P49" s="46"/>
      <c r="Q49" s="30"/>
      <c r="R49" s="31"/>
    </row>
    <row r="50" spans="2:18" x14ac:dyDescent="0.3">
      <c r="B50" s="19"/>
      <c r="C50" s="20"/>
      <c r="D50" s="47"/>
      <c r="E50" s="20"/>
      <c r="F50" s="20"/>
      <c r="G50" s="20"/>
      <c r="H50" s="48"/>
      <c r="I50" s="20"/>
      <c r="J50" s="47"/>
      <c r="K50" s="20"/>
      <c r="L50" s="20"/>
      <c r="M50" s="20"/>
      <c r="N50" s="20"/>
      <c r="O50" s="20"/>
      <c r="P50" s="48"/>
      <c r="Q50" s="20"/>
      <c r="R50" s="21"/>
    </row>
    <row r="51" spans="2:18" x14ac:dyDescent="0.3">
      <c r="B51" s="19"/>
      <c r="C51" s="20"/>
      <c r="D51" s="47"/>
      <c r="E51" s="20"/>
      <c r="F51" s="20"/>
      <c r="G51" s="20"/>
      <c r="H51" s="48"/>
      <c r="I51" s="20"/>
      <c r="J51" s="47"/>
      <c r="K51" s="20"/>
      <c r="L51" s="20"/>
      <c r="M51" s="20"/>
      <c r="N51" s="20"/>
      <c r="O51" s="20"/>
      <c r="P51" s="48"/>
      <c r="Q51" s="20"/>
      <c r="R51" s="21"/>
    </row>
    <row r="52" spans="2:18" x14ac:dyDescent="0.3">
      <c r="B52" s="19"/>
      <c r="C52" s="20"/>
      <c r="D52" s="47"/>
      <c r="E52" s="20"/>
      <c r="F52" s="20"/>
      <c r="G52" s="20"/>
      <c r="H52" s="48"/>
      <c r="I52" s="20"/>
      <c r="J52" s="47"/>
      <c r="K52" s="20"/>
      <c r="L52" s="20"/>
      <c r="M52" s="20"/>
      <c r="N52" s="20"/>
      <c r="O52" s="20"/>
      <c r="P52" s="48"/>
      <c r="Q52" s="20"/>
      <c r="R52" s="21"/>
    </row>
    <row r="53" spans="2:18" x14ac:dyDescent="0.3">
      <c r="B53" s="19"/>
      <c r="C53" s="20"/>
      <c r="D53" s="47"/>
      <c r="E53" s="20"/>
      <c r="F53" s="20"/>
      <c r="G53" s="20"/>
      <c r="H53" s="48"/>
      <c r="I53" s="20"/>
      <c r="J53" s="47"/>
      <c r="K53" s="20"/>
      <c r="L53" s="20"/>
      <c r="M53" s="20"/>
      <c r="N53" s="20"/>
      <c r="O53" s="20"/>
      <c r="P53" s="48"/>
      <c r="Q53" s="20"/>
      <c r="R53" s="21"/>
    </row>
    <row r="54" spans="2:18" x14ac:dyDescent="0.3">
      <c r="B54" s="19"/>
      <c r="C54" s="20"/>
      <c r="D54" s="47"/>
      <c r="E54" s="20"/>
      <c r="F54" s="20"/>
      <c r="G54" s="20"/>
      <c r="H54" s="48"/>
      <c r="I54" s="20"/>
      <c r="J54" s="47"/>
      <c r="K54" s="20"/>
      <c r="L54" s="20"/>
      <c r="M54" s="20"/>
      <c r="N54" s="20"/>
      <c r="O54" s="20"/>
      <c r="P54" s="48"/>
      <c r="Q54" s="20"/>
      <c r="R54" s="21"/>
    </row>
    <row r="55" spans="2:18" x14ac:dyDescent="0.3">
      <c r="B55" s="19"/>
      <c r="C55" s="20"/>
      <c r="D55" s="47"/>
      <c r="E55" s="20"/>
      <c r="F55" s="20"/>
      <c r="G55" s="20"/>
      <c r="H55" s="48"/>
      <c r="I55" s="20"/>
      <c r="J55" s="47"/>
      <c r="K55" s="20"/>
      <c r="L55" s="20"/>
      <c r="M55" s="20"/>
      <c r="N55" s="20"/>
      <c r="O55" s="20"/>
      <c r="P55" s="48"/>
      <c r="Q55" s="20"/>
      <c r="R55" s="21"/>
    </row>
    <row r="56" spans="2:18" x14ac:dyDescent="0.3">
      <c r="B56" s="19"/>
      <c r="C56" s="20"/>
      <c r="D56" s="47"/>
      <c r="E56" s="20"/>
      <c r="F56" s="20"/>
      <c r="G56" s="20"/>
      <c r="H56" s="48"/>
      <c r="I56" s="20"/>
      <c r="J56" s="47"/>
      <c r="K56" s="20"/>
      <c r="L56" s="20"/>
      <c r="M56" s="20"/>
      <c r="N56" s="20"/>
      <c r="O56" s="20"/>
      <c r="P56" s="48"/>
      <c r="Q56" s="20"/>
      <c r="R56" s="21"/>
    </row>
    <row r="57" spans="2:18" x14ac:dyDescent="0.3">
      <c r="B57" s="19"/>
      <c r="C57" s="20"/>
      <c r="D57" s="47"/>
      <c r="E57" s="20"/>
      <c r="F57" s="20"/>
      <c r="G57" s="20"/>
      <c r="H57" s="48"/>
      <c r="I57" s="20"/>
      <c r="J57" s="47"/>
      <c r="K57" s="20"/>
      <c r="L57" s="20"/>
      <c r="M57" s="20"/>
      <c r="N57" s="20"/>
      <c r="O57" s="20"/>
      <c r="P57" s="48"/>
      <c r="Q57" s="20"/>
      <c r="R57" s="21"/>
    </row>
    <row r="58" spans="2:18" s="1" customFormat="1" ht="14.4" x14ac:dyDescent="0.3">
      <c r="B58" s="29"/>
      <c r="C58" s="30"/>
      <c r="D58" s="49" t="s">
        <v>52</v>
      </c>
      <c r="E58" s="50"/>
      <c r="F58" s="50"/>
      <c r="G58" s="51" t="s">
        <v>53</v>
      </c>
      <c r="H58" s="52"/>
      <c r="I58" s="30"/>
      <c r="J58" s="49" t="s">
        <v>52</v>
      </c>
      <c r="K58" s="50"/>
      <c r="L58" s="50"/>
      <c r="M58" s="50"/>
      <c r="N58" s="51" t="s">
        <v>53</v>
      </c>
      <c r="O58" s="50"/>
      <c r="P58" s="52"/>
      <c r="Q58" s="30"/>
      <c r="R58" s="31"/>
    </row>
    <row r="59" spans="2:18" x14ac:dyDescent="0.3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1"/>
    </row>
    <row r="60" spans="2:18" s="1" customFormat="1" ht="14.4" x14ac:dyDescent="0.3">
      <c r="B60" s="29"/>
      <c r="C60" s="30"/>
      <c r="D60" s="44" t="s">
        <v>54</v>
      </c>
      <c r="E60" s="45"/>
      <c r="F60" s="45"/>
      <c r="G60" s="45"/>
      <c r="H60" s="46"/>
      <c r="I60" s="30"/>
      <c r="J60" s="44" t="s">
        <v>55</v>
      </c>
      <c r="K60" s="45"/>
      <c r="L60" s="45"/>
      <c r="M60" s="45"/>
      <c r="N60" s="45"/>
      <c r="O60" s="45"/>
      <c r="P60" s="46"/>
      <c r="Q60" s="30"/>
      <c r="R60" s="31"/>
    </row>
    <row r="61" spans="2:18" x14ac:dyDescent="0.3">
      <c r="B61" s="19"/>
      <c r="C61" s="20"/>
      <c r="D61" s="47"/>
      <c r="E61" s="20"/>
      <c r="F61" s="20"/>
      <c r="G61" s="20"/>
      <c r="H61" s="48"/>
      <c r="I61" s="20"/>
      <c r="J61" s="47"/>
      <c r="K61" s="20"/>
      <c r="L61" s="20"/>
      <c r="M61" s="20"/>
      <c r="N61" s="20"/>
      <c r="O61" s="20"/>
      <c r="P61" s="48"/>
      <c r="Q61" s="20"/>
      <c r="R61" s="21"/>
    </row>
    <row r="62" spans="2:18" x14ac:dyDescent="0.3">
      <c r="B62" s="19"/>
      <c r="C62" s="20"/>
      <c r="D62" s="47"/>
      <c r="E62" s="20"/>
      <c r="F62" s="20"/>
      <c r="G62" s="20"/>
      <c r="H62" s="48"/>
      <c r="I62" s="20"/>
      <c r="J62" s="47"/>
      <c r="K62" s="20"/>
      <c r="L62" s="20"/>
      <c r="M62" s="20"/>
      <c r="N62" s="20"/>
      <c r="O62" s="20"/>
      <c r="P62" s="48"/>
      <c r="Q62" s="20"/>
      <c r="R62" s="21"/>
    </row>
    <row r="63" spans="2:18" x14ac:dyDescent="0.3">
      <c r="B63" s="19"/>
      <c r="C63" s="20"/>
      <c r="D63" s="47"/>
      <c r="E63" s="20"/>
      <c r="F63" s="20"/>
      <c r="G63" s="20"/>
      <c r="H63" s="48"/>
      <c r="I63" s="20"/>
      <c r="J63" s="47"/>
      <c r="K63" s="20"/>
      <c r="L63" s="20"/>
      <c r="M63" s="20"/>
      <c r="N63" s="20"/>
      <c r="O63" s="20"/>
      <c r="P63" s="48"/>
      <c r="Q63" s="20"/>
      <c r="R63" s="21"/>
    </row>
    <row r="64" spans="2:18" x14ac:dyDescent="0.3">
      <c r="B64" s="19"/>
      <c r="C64" s="20"/>
      <c r="D64" s="47"/>
      <c r="E64" s="20"/>
      <c r="F64" s="20"/>
      <c r="G64" s="20"/>
      <c r="H64" s="48"/>
      <c r="I64" s="20"/>
      <c r="J64" s="47"/>
      <c r="K64" s="20"/>
      <c r="L64" s="20"/>
      <c r="M64" s="20"/>
      <c r="N64" s="20"/>
      <c r="O64" s="20"/>
      <c r="P64" s="48"/>
      <c r="Q64" s="20"/>
      <c r="R64" s="21"/>
    </row>
    <row r="65" spans="2:18" x14ac:dyDescent="0.3">
      <c r="B65" s="19"/>
      <c r="C65" s="20"/>
      <c r="D65" s="47"/>
      <c r="E65" s="20"/>
      <c r="F65" s="20"/>
      <c r="G65" s="20"/>
      <c r="H65" s="48"/>
      <c r="I65" s="20"/>
      <c r="J65" s="47"/>
      <c r="K65" s="20"/>
      <c r="L65" s="20"/>
      <c r="M65" s="20"/>
      <c r="N65" s="20"/>
      <c r="O65" s="20"/>
      <c r="P65" s="48"/>
      <c r="Q65" s="20"/>
      <c r="R65" s="21"/>
    </row>
    <row r="66" spans="2:18" x14ac:dyDescent="0.3">
      <c r="B66" s="19"/>
      <c r="C66" s="20"/>
      <c r="D66" s="47"/>
      <c r="E66" s="20"/>
      <c r="F66" s="20"/>
      <c r="G66" s="20"/>
      <c r="H66" s="48"/>
      <c r="I66" s="20"/>
      <c r="J66" s="47"/>
      <c r="K66" s="20"/>
      <c r="L66" s="20"/>
      <c r="M66" s="20"/>
      <c r="N66" s="20"/>
      <c r="O66" s="20"/>
      <c r="P66" s="48"/>
      <c r="Q66" s="20"/>
      <c r="R66" s="21"/>
    </row>
    <row r="67" spans="2:18" x14ac:dyDescent="0.3">
      <c r="B67" s="19"/>
      <c r="C67" s="20"/>
      <c r="D67" s="47"/>
      <c r="E67" s="20"/>
      <c r="F67" s="20"/>
      <c r="G67" s="20"/>
      <c r="H67" s="48"/>
      <c r="I67" s="20"/>
      <c r="J67" s="47"/>
      <c r="K67" s="20"/>
      <c r="L67" s="20"/>
      <c r="M67" s="20"/>
      <c r="N67" s="20"/>
      <c r="O67" s="20"/>
      <c r="P67" s="48"/>
      <c r="Q67" s="20"/>
      <c r="R67" s="21"/>
    </row>
    <row r="68" spans="2:18" x14ac:dyDescent="0.3">
      <c r="B68" s="19"/>
      <c r="C68" s="20"/>
      <c r="D68" s="47"/>
      <c r="E68" s="20"/>
      <c r="F68" s="20"/>
      <c r="G68" s="20"/>
      <c r="H68" s="48"/>
      <c r="I68" s="20"/>
      <c r="J68" s="47"/>
      <c r="K68" s="20"/>
      <c r="L68" s="20"/>
      <c r="M68" s="20"/>
      <c r="N68" s="20"/>
      <c r="O68" s="20"/>
      <c r="P68" s="48"/>
      <c r="Q68" s="20"/>
      <c r="R68" s="21"/>
    </row>
    <row r="69" spans="2:18" s="1" customFormat="1" ht="14.4" x14ac:dyDescent="0.3">
      <c r="B69" s="29"/>
      <c r="C69" s="30"/>
      <c r="D69" s="49" t="s">
        <v>52</v>
      </c>
      <c r="E69" s="50"/>
      <c r="F69" s="50"/>
      <c r="G69" s="51" t="s">
        <v>53</v>
      </c>
      <c r="H69" s="52"/>
      <c r="I69" s="30"/>
      <c r="J69" s="49" t="s">
        <v>52</v>
      </c>
      <c r="K69" s="50"/>
      <c r="L69" s="50"/>
      <c r="M69" s="50"/>
      <c r="N69" s="51" t="s">
        <v>53</v>
      </c>
      <c r="O69" s="50"/>
      <c r="P69" s="52"/>
      <c r="Q69" s="30"/>
      <c r="R69" s="31"/>
    </row>
    <row r="70" spans="2:18" s="1" customFormat="1" ht="14.4" customHeight="1" x14ac:dyDescent="0.3"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5"/>
    </row>
    <row r="74" spans="2:18" s="1" customFormat="1" ht="6.9" customHeight="1" x14ac:dyDescent="0.3"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8"/>
    </row>
    <row r="75" spans="2:18" s="1" customFormat="1" ht="36.9" customHeight="1" x14ac:dyDescent="0.3">
      <c r="B75" s="29"/>
      <c r="C75" s="170" t="s">
        <v>91</v>
      </c>
      <c r="D75" s="179"/>
      <c r="E75" s="179"/>
      <c r="F75" s="179"/>
      <c r="G75" s="179"/>
      <c r="H75" s="179"/>
      <c r="I75" s="179"/>
      <c r="J75" s="179"/>
      <c r="K75" s="179"/>
      <c r="L75" s="179"/>
      <c r="M75" s="179"/>
      <c r="N75" s="179"/>
      <c r="O75" s="179"/>
      <c r="P75" s="179"/>
      <c r="Q75" s="179"/>
      <c r="R75" s="31"/>
    </row>
    <row r="76" spans="2:18" s="1" customFormat="1" ht="6.9" customHeight="1" x14ac:dyDescent="0.3"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1"/>
    </row>
    <row r="77" spans="2:18" s="1" customFormat="1" ht="30" customHeight="1" x14ac:dyDescent="0.3">
      <c r="B77" s="29"/>
      <c r="C77" s="26" t="s">
        <v>15</v>
      </c>
      <c r="D77" s="30"/>
      <c r="E77" s="30"/>
      <c r="F77" s="200" t="str">
        <f>F6</f>
        <v>Zázemí pro VPP v Ostravě - Porubě</v>
      </c>
      <c r="G77" s="179"/>
      <c r="H77" s="179"/>
      <c r="I77" s="179"/>
      <c r="J77" s="179"/>
      <c r="K77" s="179"/>
      <c r="L77" s="179"/>
      <c r="M77" s="179"/>
      <c r="N77" s="179"/>
      <c r="O77" s="179"/>
      <c r="P77" s="179"/>
      <c r="Q77" s="30"/>
      <c r="R77" s="31"/>
    </row>
    <row r="78" spans="2:18" s="1" customFormat="1" ht="36.9" customHeight="1" x14ac:dyDescent="0.3">
      <c r="B78" s="29"/>
      <c r="C78" s="63" t="s">
        <v>88</v>
      </c>
      <c r="D78" s="30"/>
      <c r="E78" s="30"/>
      <c r="F78" s="180" t="str">
        <f>F7</f>
        <v>8 - SO 02 - D.1.4.1 - Zdravotně technické instalace</v>
      </c>
      <c r="G78" s="179"/>
      <c r="H78" s="179"/>
      <c r="I78" s="179"/>
      <c r="J78" s="179"/>
      <c r="K78" s="179"/>
      <c r="L78" s="179"/>
      <c r="M78" s="179"/>
      <c r="N78" s="179"/>
      <c r="O78" s="179"/>
      <c r="P78" s="179"/>
      <c r="Q78" s="30"/>
      <c r="R78" s="31"/>
    </row>
    <row r="79" spans="2:18" s="1" customFormat="1" ht="6.9" customHeight="1" x14ac:dyDescent="0.3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1"/>
    </row>
    <row r="80" spans="2:18" s="1" customFormat="1" ht="18" customHeight="1" x14ac:dyDescent="0.3">
      <c r="B80" s="29"/>
      <c r="C80" s="26" t="s">
        <v>21</v>
      </c>
      <c r="D80" s="30"/>
      <c r="E80" s="30"/>
      <c r="F80" s="24" t="str">
        <f>F9</f>
        <v>Ostrava - Poruba</v>
      </c>
      <c r="G80" s="30"/>
      <c r="H80" s="30"/>
      <c r="I80" s="30"/>
      <c r="J80" s="30"/>
      <c r="K80" s="26" t="s">
        <v>23</v>
      </c>
      <c r="L80" s="30"/>
      <c r="M80" s="201" t="str">
        <f>IF(O9="","",O9)</f>
        <v>16. 2. 2018</v>
      </c>
      <c r="N80" s="179"/>
      <c r="O80" s="179"/>
      <c r="P80" s="179"/>
      <c r="Q80" s="30"/>
      <c r="R80" s="31"/>
    </row>
    <row r="81" spans="2:47" s="1" customFormat="1" ht="6.9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1"/>
    </row>
    <row r="82" spans="2:47" s="1" customFormat="1" ht="13.2" x14ac:dyDescent="0.3">
      <c r="B82" s="29"/>
      <c r="C82" s="26" t="s">
        <v>27</v>
      </c>
      <c r="D82" s="30"/>
      <c r="E82" s="30"/>
      <c r="F82" s="24" t="str">
        <f>E12</f>
        <v xml:space="preserve"> </v>
      </c>
      <c r="G82" s="30"/>
      <c r="H82" s="30"/>
      <c r="I82" s="30"/>
      <c r="J82" s="30"/>
      <c r="K82" s="26" t="s">
        <v>32</v>
      </c>
      <c r="L82" s="30"/>
      <c r="M82" s="172" t="str">
        <f>E18</f>
        <v>Ing.Petr Kudlík</v>
      </c>
      <c r="N82" s="179"/>
      <c r="O82" s="179"/>
      <c r="P82" s="179"/>
      <c r="Q82" s="179"/>
      <c r="R82" s="31"/>
    </row>
    <row r="83" spans="2:47" s="1" customFormat="1" ht="14.4" customHeight="1" x14ac:dyDescent="0.3">
      <c r="B83" s="29"/>
      <c r="C83" s="26" t="s">
        <v>31</v>
      </c>
      <c r="D83" s="30"/>
      <c r="E83" s="30"/>
      <c r="F83" s="24" t="str">
        <f>IF(E15="","",E15)</f>
        <v xml:space="preserve"> </v>
      </c>
      <c r="G83" s="30"/>
      <c r="H83" s="30"/>
      <c r="I83" s="30"/>
      <c r="J83" s="30"/>
      <c r="K83" s="26" t="s">
        <v>35</v>
      </c>
      <c r="L83" s="30"/>
      <c r="M83" s="172" t="str">
        <f>E21</f>
        <v>Lenka Jugová</v>
      </c>
      <c r="N83" s="179"/>
      <c r="O83" s="179"/>
      <c r="P83" s="179"/>
      <c r="Q83" s="179"/>
      <c r="R83" s="31"/>
    </row>
    <row r="84" spans="2:47" s="1" customFormat="1" ht="10.35" customHeight="1" x14ac:dyDescent="0.3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1"/>
    </row>
    <row r="85" spans="2:47" s="1" customFormat="1" ht="29.25" customHeight="1" x14ac:dyDescent="0.3">
      <c r="B85" s="29"/>
      <c r="C85" s="210" t="s">
        <v>92</v>
      </c>
      <c r="D85" s="209"/>
      <c r="E85" s="209"/>
      <c r="F85" s="209"/>
      <c r="G85" s="209"/>
      <c r="H85" s="92"/>
      <c r="I85" s="92"/>
      <c r="J85" s="92"/>
      <c r="K85" s="92"/>
      <c r="L85" s="92"/>
      <c r="M85" s="92"/>
      <c r="N85" s="210" t="s">
        <v>93</v>
      </c>
      <c r="O85" s="179"/>
      <c r="P85" s="179"/>
      <c r="Q85" s="179"/>
      <c r="R85" s="31"/>
    </row>
    <row r="86" spans="2:47" s="1" customFormat="1" ht="10.35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1"/>
    </row>
    <row r="87" spans="2:47" s="1" customFormat="1" ht="29.25" customHeight="1" x14ac:dyDescent="0.3">
      <c r="B87" s="29"/>
      <c r="C87" s="99" t="s">
        <v>94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186">
        <f>N113</f>
        <v>0</v>
      </c>
      <c r="O87" s="179"/>
      <c r="P87" s="179"/>
      <c r="Q87" s="179"/>
      <c r="R87" s="31"/>
      <c r="AU87" s="15" t="s">
        <v>95</v>
      </c>
    </row>
    <row r="88" spans="2:47" s="6" customFormat="1" ht="24.9" customHeight="1" x14ac:dyDescent="0.3">
      <c r="B88" s="100"/>
      <c r="C88" s="101"/>
      <c r="D88" s="102" t="s">
        <v>96</v>
      </c>
      <c r="E88" s="101"/>
      <c r="F88" s="101"/>
      <c r="G88" s="101"/>
      <c r="H88" s="101"/>
      <c r="I88" s="101"/>
      <c r="J88" s="101"/>
      <c r="K88" s="101"/>
      <c r="L88" s="101"/>
      <c r="M88" s="101"/>
      <c r="N88" s="205">
        <f>N114</f>
        <v>0</v>
      </c>
      <c r="O88" s="206"/>
      <c r="P88" s="206"/>
      <c r="Q88" s="206"/>
      <c r="R88" s="103"/>
    </row>
    <row r="89" spans="2:47" s="6" customFormat="1" ht="24.9" customHeight="1" x14ac:dyDescent="0.3">
      <c r="B89" s="100"/>
      <c r="C89" s="101"/>
      <c r="D89" s="102" t="s">
        <v>97</v>
      </c>
      <c r="E89" s="101"/>
      <c r="F89" s="101"/>
      <c r="G89" s="101"/>
      <c r="H89" s="101"/>
      <c r="I89" s="101"/>
      <c r="J89" s="101"/>
      <c r="K89" s="101"/>
      <c r="L89" s="101"/>
      <c r="M89" s="101"/>
      <c r="N89" s="205">
        <f>N139</f>
        <v>0</v>
      </c>
      <c r="O89" s="206"/>
      <c r="P89" s="206"/>
      <c r="Q89" s="206"/>
      <c r="R89" s="103"/>
    </row>
    <row r="90" spans="2:47" s="6" customFormat="1" ht="24.9" customHeight="1" x14ac:dyDescent="0.3">
      <c r="B90" s="100"/>
      <c r="C90" s="101"/>
      <c r="D90" s="102" t="s">
        <v>98</v>
      </c>
      <c r="E90" s="101"/>
      <c r="F90" s="101"/>
      <c r="G90" s="101"/>
      <c r="H90" s="101"/>
      <c r="I90" s="101"/>
      <c r="J90" s="101"/>
      <c r="K90" s="101"/>
      <c r="L90" s="101"/>
      <c r="M90" s="101"/>
      <c r="N90" s="205">
        <f>N144</f>
        <v>0</v>
      </c>
      <c r="O90" s="206"/>
      <c r="P90" s="206"/>
      <c r="Q90" s="206"/>
      <c r="R90" s="103"/>
    </row>
    <row r="91" spans="2:47" s="6" customFormat="1" ht="24.9" customHeight="1" x14ac:dyDescent="0.3">
      <c r="B91" s="100"/>
      <c r="C91" s="101"/>
      <c r="D91" s="102" t="s">
        <v>99</v>
      </c>
      <c r="E91" s="101"/>
      <c r="F91" s="101"/>
      <c r="G91" s="101"/>
      <c r="H91" s="101"/>
      <c r="I91" s="101"/>
      <c r="J91" s="101"/>
      <c r="K91" s="101"/>
      <c r="L91" s="101"/>
      <c r="M91" s="101"/>
      <c r="N91" s="205">
        <f>N147</f>
        <v>0</v>
      </c>
      <c r="O91" s="206"/>
      <c r="P91" s="206"/>
      <c r="Q91" s="206"/>
      <c r="R91" s="103"/>
    </row>
    <row r="92" spans="2:47" s="7" customFormat="1" ht="19.95" customHeight="1" x14ac:dyDescent="0.3">
      <c r="B92" s="104"/>
      <c r="C92" s="105"/>
      <c r="D92" s="106" t="s">
        <v>100</v>
      </c>
      <c r="E92" s="105"/>
      <c r="F92" s="105"/>
      <c r="G92" s="105"/>
      <c r="H92" s="105"/>
      <c r="I92" s="105"/>
      <c r="J92" s="105"/>
      <c r="K92" s="105"/>
      <c r="L92" s="105"/>
      <c r="M92" s="105"/>
      <c r="N92" s="207">
        <f>N148</f>
        <v>0</v>
      </c>
      <c r="O92" s="208"/>
      <c r="P92" s="208"/>
      <c r="Q92" s="208"/>
      <c r="R92" s="107"/>
    </row>
    <row r="93" spans="2:47" s="6" customFormat="1" ht="24.9" customHeight="1" x14ac:dyDescent="0.3">
      <c r="B93" s="100"/>
      <c r="C93" s="101"/>
      <c r="D93" s="102" t="s">
        <v>101</v>
      </c>
      <c r="E93" s="101"/>
      <c r="F93" s="101"/>
      <c r="G93" s="101"/>
      <c r="H93" s="101"/>
      <c r="I93" s="101"/>
      <c r="J93" s="101"/>
      <c r="K93" s="101"/>
      <c r="L93" s="101"/>
      <c r="M93" s="101"/>
      <c r="N93" s="205">
        <f>N150</f>
        <v>0</v>
      </c>
      <c r="O93" s="206"/>
      <c r="P93" s="206"/>
      <c r="Q93" s="206"/>
      <c r="R93" s="103"/>
    </row>
    <row r="94" spans="2:47" s="7" customFormat="1" ht="19.95" customHeight="1" x14ac:dyDescent="0.3">
      <c r="B94" s="104"/>
      <c r="C94" s="105"/>
      <c r="D94" s="106" t="s">
        <v>102</v>
      </c>
      <c r="E94" s="105"/>
      <c r="F94" s="105"/>
      <c r="G94" s="105"/>
      <c r="H94" s="105"/>
      <c r="I94" s="105"/>
      <c r="J94" s="105"/>
      <c r="K94" s="105"/>
      <c r="L94" s="105"/>
      <c r="M94" s="105"/>
      <c r="N94" s="207">
        <f>N151</f>
        <v>0</v>
      </c>
      <c r="O94" s="208"/>
      <c r="P94" s="208"/>
      <c r="Q94" s="208"/>
      <c r="R94" s="107"/>
    </row>
    <row r="95" spans="2:47" s="1" customFormat="1" ht="21.75" customHeight="1" x14ac:dyDescent="0.3"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1"/>
    </row>
    <row r="96" spans="2:47" s="1" customFormat="1" ht="29.25" customHeight="1" x14ac:dyDescent="0.3">
      <c r="B96" s="29"/>
      <c r="C96" s="91" t="s">
        <v>84</v>
      </c>
      <c r="D96" s="92"/>
      <c r="E96" s="92"/>
      <c r="F96" s="92"/>
      <c r="G96" s="92"/>
      <c r="H96" s="92"/>
      <c r="I96" s="92"/>
      <c r="J96" s="92"/>
      <c r="K96" s="92"/>
      <c r="L96" s="194">
        <f>N87</f>
        <v>0</v>
      </c>
      <c r="M96" s="209"/>
      <c r="N96" s="209"/>
      <c r="O96" s="209"/>
      <c r="P96" s="209"/>
      <c r="Q96" s="209"/>
      <c r="R96" s="31"/>
    </row>
    <row r="97" spans="2:27" s="1" customFormat="1" ht="6.9" customHeight="1" x14ac:dyDescent="0.3"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5"/>
    </row>
    <row r="101" spans="2:27" s="1" customFormat="1" ht="6.9" customHeight="1" x14ac:dyDescent="0.3"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8"/>
    </row>
    <row r="102" spans="2:27" s="1" customFormat="1" ht="36.9" customHeight="1" x14ac:dyDescent="0.3">
      <c r="B102" s="29"/>
      <c r="C102" s="170" t="s">
        <v>103</v>
      </c>
      <c r="D102" s="179"/>
      <c r="E102" s="179"/>
      <c r="F102" s="179"/>
      <c r="G102" s="179"/>
      <c r="H102" s="179"/>
      <c r="I102" s="179"/>
      <c r="J102" s="179"/>
      <c r="K102" s="179"/>
      <c r="L102" s="179"/>
      <c r="M102" s="179"/>
      <c r="N102" s="179"/>
      <c r="O102" s="179"/>
      <c r="P102" s="179"/>
      <c r="Q102" s="179"/>
      <c r="R102" s="31"/>
    </row>
    <row r="103" spans="2:27" s="1" customFormat="1" ht="6.9" customHeight="1" x14ac:dyDescent="0.3"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1"/>
    </row>
    <row r="104" spans="2:27" s="1" customFormat="1" ht="30" customHeight="1" x14ac:dyDescent="0.3">
      <c r="B104" s="29"/>
      <c r="C104" s="26" t="s">
        <v>15</v>
      </c>
      <c r="D104" s="30"/>
      <c r="E104" s="30"/>
      <c r="F104" s="200" t="str">
        <f>F6</f>
        <v>Zázemí pro VPP v Ostravě - Porubě</v>
      </c>
      <c r="G104" s="179"/>
      <c r="H104" s="179"/>
      <c r="I104" s="179"/>
      <c r="J104" s="179"/>
      <c r="K104" s="179"/>
      <c r="L104" s="179"/>
      <c r="M104" s="179"/>
      <c r="N104" s="179"/>
      <c r="O104" s="179"/>
      <c r="P104" s="179"/>
      <c r="Q104" s="30"/>
      <c r="R104" s="31"/>
    </row>
    <row r="105" spans="2:27" s="1" customFormat="1" ht="36.9" customHeight="1" x14ac:dyDescent="0.3">
      <c r="B105" s="29"/>
      <c r="C105" s="63" t="s">
        <v>88</v>
      </c>
      <c r="D105" s="30"/>
      <c r="E105" s="30"/>
      <c r="F105" s="180" t="str">
        <f>F7</f>
        <v>8 - SO 02 - D.1.4.1 - Zdravotně technické instalace</v>
      </c>
      <c r="G105" s="179"/>
      <c r="H105" s="179"/>
      <c r="I105" s="179"/>
      <c r="J105" s="179"/>
      <c r="K105" s="179"/>
      <c r="L105" s="179"/>
      <c r="M105" s="179"/>
      <c r="N105" s="179"/>
      <c r="O105" s="179"/>
      <c r="P105" s="179"/>
      <c r="Q105" s="30"/>
      <c r="R105" s="31"/>
    </row>
    <row r="106" spans="2:27" s="1" customFormat="1" ht="6.9" customHeight="1" x14ac:dyDescent="0.3"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1"/>
    </row>
    <row r="107" spans="2:27" s="1" customFormat="1" ht="18" customHeight="1" x14ac:dyDescent="0.3">
      <c r="B107" s="29"/>
      <c r="C107" s="26" t="s">
        <v>21</v>
      </c>
      <c r="D107" s="30"/>
      <c r="E107" s="30"/>
      <c r="F107" s="24" t="str">
        <f>F9</f>
        <v>Ostrava - Poruba</v>
      </c>
      <c r="G107" s="30"/>
      <c r="H107" s="30"/>
      <c r="I107" s="30"/>
      <c r="J107" s="30"/>
      <c r="K107" s="26" t="s">
        <v>23</v>
      </c>
      <c r="L107" s="30"/>
      <c r="M107" s="201" t="str">
        <f>IF(O9="","",O9)</f>
        <v>16. 2. 2018</v>
      </c>
      <c r="N107" s="179"/>
      <c r="O107" s="179"/>
      <c r="P107" s="179"/>
      <c r="Q107" s="30"/>
      <c r="R107" s="31"/>
    </row>
    <row r="108" spans="2:27" s="1" customFormat="1" ht="6.9" customHeight="1" x14ac:dyDescent="0.3"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1"/>
    </row>
    <row r="109" spans="2:27" s="1" customFormat="1" ht="13.2" x14ac:dyDescent="0.3">
      <c r="B109" s="29"/>
      <c r="C109" s="26" t="s">
        <v>27</v>
      </c>
      <c r="D109" s="30"/>
      <c r="E109" s="30"/>
      <c r="F109" s="24" t="str">
        <f>E12</f>
        <v xml:space="preserve"> </v>
      </c>
      <c r="G109" s="30"/>
      <c r="H109" s="30"/>
      <c r="I109" s="30"/>
      <c r="J109" s="30"/>
      <c r="K109" s="26" t="s">
        <v>32</v>
      </c>
      <c r="L109" s="30"/>
      <c r="M109" s="172" t="str">
        <f>E18</f>
        <v>Ing.Petr Kudlík</v>
      </c>
      <c r="N109" s="179"/>
      <c r="O109" s="179"/>
      <c r="P109" s="179"/>
      <c r="Q109" s="179"/>
      <c r="R109" s="31"/>
    </row>
    <row r="110" spans="2:27" s="1" customFormat="1" ht="14.4" customHeight="1" x14ac:dyDescent="0.3">
      <c r="B110" s="29"/>
      <c r="C110" s="26" t="s">
        <v>31</v>
      </c>
      <c r="D110" s="30"/>
      <c r="E110" s="30"/>
      <c r="F110" s="24" t="str">
        <f>IF(E15="","",E15)</f>
        <v xml:space="preserve"> </v>
      </c>
      <c r="G110" s="30"/>
      <c r="H110" s="30"/>
      <c r="I110" s="30"/>
      <c r="J110" s="30"/>
      <c r="K110" s="26" t="s">
        <v>35</v>
      </c>
      <c r="L110" s="30"/>
      <c r="M110" s="172" t="str">
        <f>E21</f>
        <v>Lenka Jugová</v>
      </c>
      <c r="N110" s="179"/>
      <c r="O110" s="179"/>
      <c r="P110" s="179"/>
      <c r="Q110" s="179"/>
      <c r="R110" s="31"/>
    </row>
    <row r="111" spans="2:27" s="1" customFormat="1" ht="10.35" customHeight="1" x14ac:dyDescent="0.3"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1"/>
    </row>
    <row r="112" spans="2:27" s="8" customFormat="1" ht="29.25" customHeight="1" x14ac:dyDescent="0.3">
      <c r="B112" s="108"/>
      <c r="C112" s="109" t="s">
        <v>104</v>
      </c>
      <c r="D112" s="110" t="s">
        <v>105</v>
      </c>
      <c r="E112" s="110" t="s">
        <v>58</v>
      </c>
      <c r="F112" s="232" t="s">
        <v>106</v>
      </c>
      <c r="G112" s="233"/>
      <c r="H112" s="233"/>
      <c r="I112" s="233"/>
      <c r="J112" s="110" t="s">
        <v>107</v>
      </c>
      <c r="K112" s="110" t="s">
        <v>108</v>
      </c>
      <c r="L112" s="234" t="s">
        <v>109</v>
      </c>
      <c r="M112" s="233"/>
      <c r="N112" s="232" t="s">
        <v>93</v>
      </c>
      <c r="O112" s="233"/>
      <c r="P112" s="233"/>
      <c r="Q112" s="235"/>
      <c r="R112" s="111"/>
      <c r="T112" s="70" t="s">
        <v>110</v>
      </c>
      <c r="U112" s="71" t="s">
        <v>40</v>
      </c>
      <c r="V112" s="71" t="s">
        <v>111</v>
      </c>
      <c r="W112" s="71" t="s">
        <v>112</v>
      </c>
      <c r="X112" s="71" t="s">
        <v>113</v>
      </c>
      <c r="Y112" s="71" t="s">
        <v>114</v>
      </c>
      <c r="Z112" s="71" t="s">
        <v>115</v>
      </c>
      <c r="AA112" s="72" t="s">
        <v>116</v>
      </c>
    </row>
    <row r="113" spans="2:65" s="1" customFormat="1" ht="29.25" customHeight="1" x14ac:dyDescent="0.35">
      <c r="B113" s="29"/>
      <c r="C113" s="74" t="s">
        <v>90</v>
      </c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223">
        <f>BK113</f>
        <v>0</v>
      </c>
      <c r="O113" s="224"/>
      <c r="P113" s="224"/>
      <c r="Q113" s="224"/>
      <c r="R113" s="31"/>
      <c r="T113" s="73"/>
      <c r="U113" s="45"/>
      <c r="V113" s="45"/>
      <c r="W113" s="112">
        <f>W114+W139+W144+W147+W150</f>
        <v>181.49752999999993</v>
      </c>
      <c r="X113" s="45"/>
      <c r="Y113" s="112">
        <f>Y114+Y139+Y144+Y147+Y150</f>
        <v>33.851949500000003</v>
      </c>
      <c r="Z113" s="45"/>
      <c r="AA113" s="113">
        <f>AA114+AA139+AA144+AA147+AA150</f>
        <v>0</v>
      </c>
      <c r="AT113" s="15" t="s">
        <v>75</v>
      </c>
      <c r="AU113" s="15" t="s">
        <v>95</v>
      </c>
      <c r="BK113" s="114">
        <f>BK114+BK139+BK144+BK147+BK150</f>
        <v>0</v>
      </c>
    </row>
    <row r="114" spans="2:65" s="9" customFormat="1" ht="37.35" customHeight="1" x14ac:dyDescent="0.35">
      <c r="B114" s="115"/>
      <c r="C114" s="116"/>
      <c r="D114" s="117" t="s">
        <v>96</v>
      </c>
      <c r="E114" s="117"/>
      <c r="F114" s="117"/>
      <c r="G114" s="117"/>
      <c r="H114" s="117"/>
      <c r="I114" s="117"/>
      <c r="J114" s="117"/>
      <c r="K114" s="117"/>
      <c r="L114" s="117"/>
      <c r="M114" s="117"/>
      <c r="N114" s="225">
        <f>BK114</f>
        <v>0</v>
      </c>
      <c r="O114" s="226"/>
      <c r="P114" s="226"/>
      <c r="Q114" s="226"/>
      <c r="R114" s="118"/>
      <c r="T114" s="119"/>
      <c r="U114" s="116"/>
      <c r="V114" s="116"/>
      <c r="W114" s="120">
        <f>SUM(W115:W138)</f>
        <v>105.98538999999997</v>
      </c>
      <c r="X114" s="116"/>
      <c r="Y114" s="120">
        <f>SUM(Y115:Y138)</f>
        <v>25.55</v>
      </c>
      <c r="Z114" s="116"/>
      <c r="AA114" s="121">
        <f>SUM(AA115:AA138)</f>
        <v>0</v>
      </c>
      <c r="AR114" s="122" t="s">
        <v>20</v>
      </c>
      <c r="AT114" s="123" t="s">
        <v>75</v>
      </c>
      <c r="AU114" s="123" t="s">
        <v>76</v>
      </c>
      <c r="AY114" s="122" t="s">
        <v>117</v>
      </c>
      <c r="BK114" s="124">
        <f>SUM(BK115:BK138)</f>
        <v>0</v>
      </c>
    </row>
    <row r="115" spans="2:65" s="1" customFormat="1" ht="31.5" customHeight="1" x14ac:dyDescent="0.3">
      <c r="B115" s="125"/>
      <c r="C115" s="126" t="s">
        <v>20</v>
      </c>
      <c r="D115" s="126" t="s">
        <v>118</v>
      </c>
      <c r="E115" s="127" t="s">
        <v>119</v>
      </c>
      <c r="F115" s="211" t="s">
        <v>120</v>
      </c>
      <c r="G115" s="212"/>
      <c r="H115" s="212"/>
      <c r="I115" s="212"/>
      <c r="J115" s="128" t="s">
        <v>121</v>
      </c>
      <c r="K115" s="129">
        <v>35.729999999999997</v>
      </c>
      <c r="L115" s="213"/>
      <c r="M115" s="212"/>
      <c r="N115" s="213">
        <f>ROUND(L115*K115,2)</f>
        <v>0</v>
      </c>
      <c r="O115" s="212"/>
      <c r="P115" s="212"/>
      <c r="Q115" s="212"/>
      <c r="R115" s="130"/>
      <c r="T115" s="131" t="s">
        <v>3</v>
      </c>
      <c r="U115" s="38" t="s">
        <v>41</v>
      </c>
      <c r="V115" s="132">
        <v>1.43</v>
      </c>
      <c r="W115" s="132">
        <f>V115*K115</f>
        <v>51.093899999999991</v>
      </c>
      <c r="X115" s="132">
        <v>0</v>
      </c>
      <c r="Y115" s="132">
        <f>X115*K115</f>
        <v>0</v>
      </c>
      <c r="Z115" s="132">
        <v>0</v>
      </c>
      <c r="AA115" s="133">
        <f>Z115*K115</f>
        <v>0</v>
      </c>
      <c r="AR115" s="15" t="s">
        <v>122</v>
      </c>
      <c r="AT115" s="15" t="s">
        <v>118</v>
      </c>
      <c r="AU115" s="15" t="s">
        <v>20</v>
      </c>
      <c r="AY115" s="15" t="s">
        <v>117</v>
      </c>
      <c r="BE115" s="134">
        <f>IF(U115="základní",N115,0)</f>
        <v>0</v>
      </c>
      <c r="BF115" s="134">
        <f>IF(U115="snížená",N115,0)</f>
        <v>0</v>
      </c>
      <c r="BG115" s="134">
        <f>IF(U115="zákl. přenesená",N115,0)</f>
        <v>0</v>
      </c>
      <c r="BH115" s="134">
        <f>IF(U115="sníž. přenesená",N115,0)</f>
        <v>0</v>
      </c>
      <c r="BI115" s="134">
        <f>IF(U115="nulová",N115,0)</f>
        <v>0</v>
      </c>
      <c r="BJ115" s="15" t="s">
        <v>20</v>
      </c>
      <c r="BK115" s="134">
        <f>ROUND(L115*K115,2)</f>
        <v>0</v>
      </c>
      <c r="BL115" s="15" t="s">
        <v>122</v>
      </c>
      <c r="BM115" s="15" t="s">
        <v>123</v>
      </c>
    </row>
    <row r="116" spans="2:65" s="10" customFormat="1" ht="22.5" customHeight="1" x14ac:dyDescent="0.3">
      <c r="B116" s="135"/>
      <c r="C116" s="136"/>
      <c r="D116" s="136"/>
      <c r="E116" s="137" t="s">
        <v>3</v>
      </c>
      <c r="F116" s="214" t="s">
        <v>124</v>
      </c>
      <c r="G116" s="215"/>
      <c r="H116" s="215"/>
      <c r="I116" s="215"/>
      <c r="J116" s="136"/>
      <c r="K116" s="138">
        <v>35.725999999999999</v>
      </c>
      <c r="L116" s="136"/>
      <c r="M116" s="136"/>
      <c r="N116" s="136"/>
      <c r="O116" s="136"/>
      <c r="P116" s="136"/>
      <c r="Q116" s="136"/>
      <c r="R116" s="139"/>
      <c r="T116" s="140"/>
      <c r="U116" s="136"/>
      <c r="V116" s="136"/>
      <c r="W116" s="136"/>
      <c r="X116" s="136"/>
      <c r="Y116" s="136"/>
      <c r="Z116" s="136"/>
      <c r="AA116" s="141"/>
      <c r="AT116" s="142" t="s">
        <v>125</v>
      </c>
      <c r="AU116" s="142" t="s">
        <v>20</v>
      </c>
      <c r="AV116" s="10" t="s">
        <v>86</v>
      </c>
      <c r="AW116" s="10" t="s">
        <v>34</v>
      </c>
      <c r="AX116" s="10" t="s">
        <v>76</v>
      </c>
      <c r="AY116" s="142" t="s">
        <v>117</v>
      </c>
    </row>
    <row r="117" spans="2:65" s="11" customFormat="1" ht="22.5" customHeight="1" x14ac:dyDescent="0.3">
      <c r="B117" s="143"/>
      <c r="C117" s="144"/>
      <c r="D117" s="144"/>
      <c r="E117" s="145" t="s">
        <v>3</v>
      </c>
      <c r="F117" s="216" t="s">
        <v>126</v>
      </c>
      <c r="G117" s="217"/>
      <c r="H117" s="217"/>
      <c r="I117" s="217"/>
      <c r="J117" s="144"/>
      <c r="K117" s="146">
        <v>35.725999999999999</v>
      </c>
      <c r="L117" s="144"/>
      <c r="M117" s="144"/>
      <c r="N117" s="144"/>
      <c r="O117" s="144"/>
      <c r="P117" s="144"/>
      <c r="Q117" s="144"/>
      <c r="R117" s="147"/>
      <c r="T117" s="148"/>
      <c r="U117" s="144"/>
      <c r="V117" s="144"/>
      <c r="W117" s="144"/>
      <c r="X117" s="144"/>
      <c r="Y117" s="144"/>
      <c r="Z117" s="144"/>
      <c r="AA117" s="149"/>
      <c r="AT117" s="150" t="s">
        <v>125</v>
      </c>
      <c r="AU117" s="150" t="s">
        <v>20</v>
      </c>
      <c r="AV117" s="11" t="s">
        <v>122</v>
      </c>
      <c r="AW117" s="11" t="s">
        <v>34</v>
      </c>
      <c r="AX117" s="11" t="s">
        <v>76</v>
      </c>
      <c r="AY117" s="150" t="s">
        <v>117</v>
      </c>
    </row>
    <row r="118" spans="2:65" s="10" customFormat="1" ht="22.5" customHeight="1" x14ac:dyDescent="0.3">
      <c r="B118" s="135"/>
      <c r="C118" s="136"/>
      <c r="D118" s="136"/>
      <c r="E118" s="137" t="s">
        <v>3</v>
      </c>
      <c r="F118" s="218" t="s">
        <v>127</v>
      </c>
      <c r="G118" s="215"/>
      <c r="H118" s="215"/>
      <c r="I118" s="215"/>
      <c r="J118" s="136"/>
      <c r="K118" s="138">
        <v>35.729999999999997</v>
      </c>
      <c r="L118" s="136"/>
      <c r="M118" s="136"/>
      <c r="N118" s="136"/>
      <c r="O118" s="136"/>
      <c r="P118" s="136"/>
      <c r="Q118" s="136"/>
      <c r="R118" s="139"/>
      <c r="T118" s="140"/>
      <c r="U118" s="136"/>
      <c r="V118" s="136"/>
      <c r="W118" s="136"/>
      <c r="X118" s="136"/>
      <c r="Y118" s="136"/>
      <c r="Z118" s="136"/>
      <c r="AA118" s="141"/>
      <c r="AT118" s="142" t="s">
        <v>125</v>
      </c>
      <c r="AU118" s="142" t="s">
        <v>20</v>
      </c>
      <c r="AV118" s="10" t="s">
        <v>86</v>
      </c>
      <c r="AW118" s="10" t="s">
        <v>34</v>
      </c>
      <c r="AX118" s="10" t="s">
        <v>20</v>
      </c>
      <c r="AY118" s="142" t="s">
        <v>117</v>
      </c>
    </row>
    <row r="119" spans="2:65" s="1" customFormat="1" ht="31.5" customHeight="1" x14ac:dyDescent="0.3">
      <c r="B119" s="125"/>
      <c r="C119" s="126" t="s">
        <v>86</v>
      </c>
      <c r="D119" s="126" t="s">
        <v>118</v>
      </c>
      <c r="E119" s="127" t="s">
        <v>128</v>
      </c>
      <c r="F119" s="211" t="s">
        <v>129</v>
      </c>
      <c r="G119" s="212"/>
      <c r="H119" s="212"/>
      <c r="I119" s="212"/>
      <c r="J119" s="128" t="s">
        <v>121</v>
      </c>
      <c r="K119" s="129">
        <v>35.729999999999997</v>
      </c>
      <c r="L119" s="213"/>
      <c r="M119" s="212"/>
      <c r="N119" s="213">
        <f>ROUND(L119*K119,2)</f>
        <v>0</v>
      </c>
      <c r="O119" s="212"/>
      <c r="P119" s="212"/>
      <c r="Q119" s="212"/>
      <c r="R119" s="130"/>
      <c r="T119" s="131" t="s">
        <v>3</v>
      </c>
      <c r="U119" s="38" t="s">
        <v>41</v>
      </c>
      <c r="V119" s="132">
        <v>0.34499999999999997</v>
      </c>
      <c r="W119" s="132">
        <f>V119*K119</f>
        <v>12.326849999999999</v>
      </c>
      <c r="X119" s="132">
        <v>0</v>
      </c>
      <c r="Y119" s="132">
        <f>X119*K119</f>
        <v>0</v>
      </c>
      <c r="Z119" s="132">
        <v>0</v>
      </c>
      <c r="AA119" s="133">
        <f>Z119*K119</f>
        <v>0</v>
      </c>
      <c r="AR119" s="15" t="s">
        <v>122</v>
      </c>
      <c r="AT119" s="15" t="s">
        <v>118</v>
      </c>
      <c r="AU119" s="15" t="s">
        <v>20</v>
      </c>
      <c r="AY119" s="15" t="s">
        <v>117</v>
      </c>
      <c r="BE119" s="134">
        <f>IF(U119="základní",N119,0)</f>
        <v>0</v>
      </c>
      <c r="BF119" s="134">
        <f>IF(U119="snížená",N119,0)</f>
        <v>0</v>
      </c>
      <c r="BG119" s="134">
        <f>IF(U119="zákl. přenesená",N119,0)</f>
        <v>0</v>
      </c>
      <c r="BH119" s="134">
        <f>IF(U119="sníž. přenesená",N119,0)</f>
        <v>0</v>
      </c>
      <c r="BI119" s="134">
        <f>IF(U119="nulová",N119,0)</f>
        <v>0</v>
      </c>
      <c r="BJ119" s="15" t="s">
        <v>20</v>
      </c>
      <c r="BK119" s="134">
        <f>ROUND(L119*K119,2)</f>
        <v>0</v>
      </c>
      <c r="BL119" s="15" t="s">
        <v>122</v>
      </c>
      <c r="BM119" s="15" t="s">
        <v>130</v>
      </c>
    </row>
    <row r="120" spans="2:65" s="1" customFormat="1" ht="31.5" customHeight="1" x14ac:dyDescent="0.3">
      <c r="B120" s="125"/>
      <c r="C120" s="126" t="s">
        <v>131</v>
      </c>
      <c r="D120" s="126" t="s">
        <v>118</v>
      </c>
      <c r="E120" s="127" t="s">
        <v>132</v>
      </c>
      <c r="F120" s="211" t="s">
        <v>133</v>
      </c>
      <c r="G120" s="212"/>
      <c r="H120" s="212"/>
      <c r="I120" s="212"/>
      <c r="J120" s="128" t="s">
        <v>121</v>
      </c>
      <c r="K120" s="129">
        <v>19.11</v>
      </c>
      <c r="L120" s="213"/>
      <c r="M120" s="212"/>
      <c r="N120" s="213">
        <f>ROUND(L120*K120,2)</f>
        <v>0</v>
      </c>
      <c r="O120" s="212"/>
      <c r="P120" s="212"/>
      <c r="Q120" s="212"/>
      <c r="R120" s="130"/>
      <c r="T120" s="131" t="s">
        <v>3</v>
      </c>
      <c r="U120" s="38" t="s">
        <v>41</v>
      </c>
      <c r="V120" s="132">
        <v>8.6999999999999994E-2</v>
      </c>
      <c r="W120" s="132">
        <f>V120*K120</f>
        <v>1.6625699999999999</v>
      </c>
      <c r="X120" s="132">
        <v>0</v>
      </c>
      <c r="Y120" s="132">
        <f>X120*K120</f>
        <v>0</v>
      </c>
      <c r="Z120" s="132">
        <v>0</v>
      </c>
      <c r="AA120" s="133">
        <f>Z120*K120</f>
        <v>0</v>
      </c>
      <c r="AR120" s="15" t="s">
        <v>122</v>
      </c>
      <c r="AT120" s="15" t="s">
        <v>118</v>
      </c>
      <c r="AU120" s="15" t="s">
        <v>20</v>
      </c>
      <c r="AY120" s="15" t="s">
        <v>117</v>
      </c>
      <c r="BE120" s="134">
        <f>IF(U120="základní",N120,0)</f>
        <v>0</v>
      </c>
      <c r="BF120" s="134">
        <f>IF(U120="snížená",N120,0)</f>
        <v>0</v>
      </c>
      <c r="BG120" s="134">
        <f>IF(U120="zákl. přenesená",N120,0)</f>
        <v>0</v>
      </c>
      <c r="BH120" s="134">
        <f>IF(U120="sníž. přenesená",N120,0)</f>
        <v>0</v>
      </c>
      <c r="BI120" s="134">
        <f>IF(U120="nulová",N120,0)</f>
        <v>0</v>
      </c>
      <c r="BJ120" s="15" t="s">
        <v>20</v>
      </c>
      <c r="BK120" s="134">
        <f>ROUND(L120*K120,2)</f>
        <v>0</v>
      </c>
      <c r="BL120" s="15" t="s">
        <v>122</v>
      </c>
      <c r="BM120" s="15" t="s">
        <v>134</v>
      </c>
    </row>
    <row r="121" spans="2:65" s="10" customFormat="1" ht="22.5" customHeight="1" x14ac:dyDescent="0.3">
      <c r="B121" s="135"/>
      <c r="C121" s="136"/>
      <c r="D121" s="136"/>
      <c r="E121" s="137" t="s">
        <v>3</v>
      </c>
      <c r="F121" s="214" t="s">
        <v>135</v>
      </c>
      <c r="G121" s="215"/>
      <c r="H121" s="215"/>
      <c r="I121" s="215"/>
      <c r="J121" s="136"/>
      <c r="K121" s="138">
        <v>19.11</v>
      </c>
      <c r="L121" s="136"/>
      <c r="M121" s="136"/>
      <c r="N121" s="136"/>
      <c r="O121" s="136"/>
      <c r="P121" s="136"/>
      <c r="Q121" s="136"/>
      <c r="R121" s="139"/>
      <c r="T121" s="140"/>
      <c r="U121" s="136"/>
      <c r="V121" s="136"/>
      <c r="W121" s="136"/>
      <c r="X121" s="136"/>
      <c r="Y121" s="136"/>
      <c r="Z121" s="136"/>
      <c r="AA121" s="141"/>
      <c r="AT121" s="142" t="s">
        <v>125</v>
      </c>
      <c r="AU121" s="142" t="s">
        <v>20</v>
      </c>
      <c r="AV121" s="10" t="s">
        <v>86</v>
      </c>
      <c r="AW121" s="10" t="s">
        <v>34</v>
      </c>
      <c r="AX121" s="10" t="s">
        <v>20</v>
      </c>
      <c r="AY121" s="142" t="s">
        <v>117</v>
      </c>
    </row>
    <row r="122" spans="2:65" s="1" customFormat="1" ht="31.5" customHeight="1" x14ac:dyDescent="0.3">
      <c r="B122" s="125"/>
      <c r="C122" s="126" t="s">
        <v>122</v>
      </c>
      <c r="D122" s="126" t="s">
        <v>118</v>
      </c>
      <c r="E122" s="127" t="s">
        <v>136</v>
      </c>
      <c r="F122" s="211" t="s">
        <v>137</v>
      </c>
      <c r="G122" s="212"/>
      <c r="H122" s="212"/>
      <c r="I122" s="212"/>
      <c r="J122" s="128" t="s">
        <v>121</v>
      </c>
      <c r="K122" s="129">
        <v>16.62</v>
      </c>
      <c r="L122" s="213"/>
      <c r="M122" s="212"/>
      <c r="N122" s="213">
        <f>ROUND(L122*K122,2)</f>
        <v>0</v>
      </c>
      <c r="O122" s="212"/>
      <c r="P122" s="212"/>
      <c r="Q122" s="212"/>
      <c r="R122" s="130"/>
      <c r="T122" s="131" t="s">
        <v>3</v>
      </c>
      <c r="U122" s="38" t="s">
        <v>41</v>
      </c>
      <c r="V122" s="132">
        <v>8.3000000000000004E-2</v>
      </c>
      <c r="W122" s="132">
        <f>V122*K122</f>
        <v>1.3794600000000001</v>
      </c>
      <c r="X122" s="132">
        <v>0</v>
      </c>
      <c r="Y122" s="132">
        <f>X122*K122</f>
        <v>0</v>
      </c>
      <c r="Z122" s="132">
        <v>0</v>
      </c>
      <c r="AA122" s="133">
        <f>Z122*K122</f>
        <v>0</v>
      </c>
      <c r="AR122" s="15" t="s">
        <v>122</v>
      </c>
      <c r="AT122" s="15" t="s">
        <v>118</v>
      </c>
      <c r="AU122" s="15" t="s">
        <v>20</v>
      </c>
      <c r="AY122" s="15" t="s">
        <v>117</v>
      </c>
      <c r="BE122" s="134">
        <f>IF(U122="základní",N122,0)</f>
        <v>0</v>
      </c>
      <c r="BF122" s="134">
        <f>IF(U122="snížená",N122,0)</f>
        <v>0</v>
      </c>
      <c r="BG122" s="134">
        <f>IF(U122="zákl. přenesená",N122,0)</f>
        <v>0</v>
      </c>
      <c r="BH122" s="134">
        <f>IF(U122="sníž. přenesená",N122,0)</f>
        <v>0</v>
      </c>
      <c r="BI122" s="134">
        <f>IF(U122="nulová",N122,0)</f>
        <v>0</v>
      </c>
      <c r="BJ122" s="15" t="s">
        <v>20</v>
      </c>
      <c r="BK122" s="134">
        <f>ROUND(L122*K122,2)</f>
        <v>0</v>
      </c>
      <c r="BL122" s="15" t="s">
        <v>122</v>
      </c>
      <c r="BM122" s="15" t="s">
        <v>138</v>
      </c>
    </row>
    <row r="123" spans="2:65" s="10" customFormat="1" ht="22.5" customHeight="1" x14ac:dyDescent="0.3">
      <c r="B123" s="135"/>
      <c r="C123" s="136"/>
      <c r="D123" s="136"/>
      <c r="E123" s="137" t="s">
        <v>3</v>
      </c>
      <c r="F123" s="214" t="s">
        <v>139</v>
      </c>
      <c r="G123" s="215"/>
      <c r="H123" s="215"/>
      <c r="I123" s="215"/>
      <c r="J123" s="136"/>
      <c r="K123" s="138">
        <v>16.62</v>
      </c>
      <c r="L123" s="136"/>
      <c r="M123" s="136"/>
      <c r="N123" s="136"/>
      <c r="O123" s="136"/>
      <c r="P123" s="136"/>
      <c r="Q123" s="136"/>
      <c r="R123" s="139"/>
      <c r="T123" s="140"/>
      <c r="U123" s="136"/>
      <c r="V123" s="136"/>
      <c r="W123" s="136"/>
      <c r="X123" s="136"/>
      <c r="Y123" s="136"/>
      <c r="Z123" s="136"/>
      <c r="AA123" s="141"/>
      <c r="AT123" s="142" t="s">
        <v>125</v>
      </c>
      <c r="AU123" s="142" t="s">
        <v>20</v>
      </c>
      <c r="AV123" s="10" t="s">
        <v>86</v>
      </c>
      <c r="AW123" s="10" t="s">
        <v>34</v>
      </c>
      <c r="AX123" s="10" t="s">
        <v>20</v>
      </c>
      <c r="AY123" s="142" t="s">
        <v>117</v>
      </c>
    </row>
    <row r="124" spans="2:65" s="1" customFormat="1" ht="31.5" customHeight="1" x14ac:dyDescent="0.3">
      <c r="B124" s="125"/>
      <c r="C124" s="126" t="s">
        <v>140</v>
      </c>
      <c r="D124" s="126" t="s">
        <v>118</v>
      </c>
      <c r="E124" s="127" t="s">
        <v>141</v>
      </c>
      <c r="F124" s="211" t="s">
        <v>216</v>
      </c>
      <c r="G124" s="212"/>
      <c r="H124" s="212"/>
      <c r="I124" s="212"/>
      <c r="J124" s="128" t="s">
        <v>121</v>
      </c>
      <c r="K124" s="129">
        <v>16.62</v>
      </c>
      <c r="L124" s="213"/>
      <c r="M124" s="212"/>
      <c r="N124" s="213">
        <f>ROUND(L124*K124,2)</f>
        <v>0</v>
      </c>
      <c r="O124" s="212"/>
      <c r="P124" s="212"/>
      <c r="Q124" s="212"/>
      <c r="R124" s="130"/>
      <c r="T124" s="131" t="s">
        <v>3</v>
      </c>
      <c r="U124" s="38" t="s">
        <v>41</v>
      </c>
      <c r="V124" s="132">
        <v>9.7000000000000003E-2</v>
      </c>
      <c r="W124" s="132">
        <f>V124*K124</f>
        <v>1.6121400000000001</v>
      </c>
      <c r="X124" s="132">
        <v>0</v>
      </c>
      <c r="Y124" s="132">
        <f>X124*K124</f>
        <v>0</v>
      </c>
      <c r="Z124" s="132">
        <v>0</v>
      </c>
      <c r="AA124" s="133">
        <f>Z124*K124</f>
        <v>0</v>
      </c>
      <c r="AR124" s="15" t="s">
        <v>122</v>
      </c>
      <c r="AT124" s="15" t="s">
        <v>118</v>
      </c>
      <c r="AU124" s="15" t="s">
        <v>20</v>
      </c>
      <c r="AY124" s="15" t="s">
        <v>117</v>
      </c>
      <c r="BE124" s="134">
        <f>IF(U124="základní",N124,0)</f>
        <v>0</v>
      </c>
      <c r="BF124" s="134">
        <f>IF(U124="snížená",N124,0)</f>
        <v>0</v>
      </c>
      <c r="BG124" s="134">
        <f>IF(U124="zákl. přenesená",N124,0)</f>
        <v>0</v>
      </c>
      <c r="BH124" s="134">
        <f>IF(U124="sníž. přenesená",N124,0)</f>
        <v>0</v>
      </c>
      <c r="BI124" s="134">
        <f>IF(U124="nulová",N124,0)</f>
        <v>0</v>
      </c>
      <c r="BJ124" s="15" t="s">
        <v>20</v>
      </c>
      <c r="BK124" s="134">
        <f>ROUND(L124*K124,2)</f>
        <v>0</v>
      </c>
      <c r="BL124" s="15" t="s">
        <v>122</v>
      </c>
      <c r="BM124" s="15" t="s">
        <v>142</v>
      </c>
    </row>
    <row r="125" spans="2:65" s="1" customFormat="1" ht="22.5" customHeight="1" x14ac:dyDescent="0.3">
      <c r="B125" s="125"/>
      <c r="C125" s="126" t="s">
        <v>143</v>
      </c>
      <c r="D125" s="126" t="s">
        <v>118</v>
      </c>
      <c r="E125" s="127" t="s">
        <v>144</v>
      </c>
      <c r="F125" s="211" t="s">
        <v>145</v>
      </c>
      <c r="G125" s="212"/>
      <c r="H125" s="212"/>
      <c r="I125" s="212"/>
      <c r="J125" s="128" t="s">
        <v>121</v>
      </c>
      <c r="K125" s="129">
        <v>16.62</v>
      </c>
      <c r="L125" s="213"/>
      <c r="M125" s="212"/>
      <c r="N125" s="213">
        <f>ROUND(L125*K125,2)</f>
        <v>0</v>
      </c>
      <c r="O125" s="212"/>
      <c r="P125" s="212"/>
      <c r="Q125" s="212"/>
      <c r="R125" s="130"/>
      <c r="T125" s="131" t="s">
        <v>3</v>
      </c>
      <c r="U125" s="38" t="s">
        <v>41</v>
      </c>
      <c r="V125" s="132">
        <v>8.9999999999999993E-3</v>
      </c>
      <c r="W125" s="132">
        <f>V125*K125</f>
        <v>0.14957999999999999</v>
      </c>
      <c r="X125" s="132">
        <v>0</v>
      </c>
      <c r="Y125" s="132">
        <f>X125*K125</f>
        <v>0</v>
      </c>
      <c r="Z125" s="132">
        <v>0</v>
      </c>
      <c r="AA125" s="133">
        <f>Z125*K125</f>
        <v>0</v>
      </c>
      <c r="AR125" s="15" t="s">
        <v>122</v>
      </c>
      <c r="AT125" s="15" t="s">
        <v>118</v>
      </c>
      <c r="AU125" s="15" t="s">
        <v>20</v>
      </c>
      <c r="AY125" s="15" t="s">
        <v>117</v>
      </c>
      <c r="BE125" s="134">
        <f>IF(U125="základní",N125,0)</f>
        <v>0</v>
      </c>
      <c r="BF125" s="134">
        <f>IF(U125="snížená",N125,0)</f>
        <v>0</v>
      </c>
      <c r="BG125" s="134">
        <f>IF(U125="zákl. přenesená",N125,0)</f>
        <v>0</v>
      </c>
      <c r="BH125" s="134">
        <f>IF(U125="sníž. přenesená",N125,0)</f>
        <v>0</v>
      </c>
      <c r="BI125" s="134">
        <f>IF(U125="nulová",N125,0)</f>
        <v>0</v>
      </c>
      <c r="BJ125" s="15" t="s">
        <v>20</v>
      </c>
      <c r="BK125" s="134">
        <f>ROUND(L125*K125,2)</f>
        <v>0</v>
      </c>
      <c r="BL125" s="15" t="s">
        <v>122</v>
      </c>
      <c r="BM125" s="15" t="s">
        <v>146</v>
      </c>
    </row>
    <row r="126" spans="2:65" s="1" customFormat="1" ht="31.5" customHeight="1" x14ac:dyDescent="0.3">
      <c r="B126" s="125"/>
      <c r="C126" s="126" t="s">
        <v>147</v>
      </c>
      <c r="D126" s="126" t="s">
        <v>118</v>
      </c>
      <c r="E126" s="127" t="s">
        <v>148</v>
      </c>
      <c r="F126" s="211" t="s">
        <v>149</v>
      </c>
      <c r="G126" s="212"/>
      <c r="H126" s="212"/>
      <c r="I126" s="212"/>
      <c r="J126" s="128" t="s">
        <v>150</v>
      </c>
      <c r="K126" s="129">
        <v>40</v>
      </c>
      <c r="L126" s="213"/>
      <c r="M126" s="212"/>
      <c r="N126" s="213">
        <f>ROUND(L126*K126,2)</f>
        <v>0</v>
      </c>
      <c r="O126" s="212"/>
      <c r="P126" s="212"/>
      <c r="Q126" s="212"/>
      <c r="R126" s="130"/>
      <c r="T126" s="131" t="s">
        <v>3</v>
      </c>
      <c r="U126" s="38" t="s">
        <v>41</v>
      </c>
      <c r="V126" s="132">
        <v>0</v>
      </c>
      <c r="W126" s="132">
        <f>V126*K126</f>
        <v>0</v>
      </c>
      <c r="X126" s="132">
        <v>0</v>
      </c>
      <c r="Y126" s="132">
        <f>X126*K126</f>
        <v>0</v>
      </c>
      <c r="Z126" s="132">
        <v>0</v>
      </c>
      <c r="AA126" s="133">
        <f>Z126*K126</f>
        <v>0</v>
      </c>
      <c r="AR126" s="15" t="s">
        <v>122</v>
      </c>
      <c r="AT126" s="15" t="s">
        <v>118</v>
      </c>
      <c r="AU126" s="15" t="s">
        <v>20</v>
      </c>
      <c r="AY126" s="15" t="s">
        <v>117</v>
      </c>
      <c r="BE126" s="134">
        <f>IF(U126="základní",N126,0)</f>
        <v>0</v>
      </c>
      <c r="BF126" s="134">
        <f>IF(U126="snížená",N126,0)</f>
        <v>0</v>
      </c>
      <c r="BG126" s="134">
        <f>IF(U126="zákl. přenesená",N126,0)</f>
        <v>0</v>
      </c>
      <c r="BH126" s="134">
        <f>IF(U126="sníž. přenesená",N126,0)</f>
        <v>0</v>
      </c>
      <c r="BI126" s="134">
        <f>IF(U126="nulová",N126,0)</f>
        <v>0</v>
      </c>
      <c r="BJ126" s="15" t="s">
        <v>20</v>
      </c>
      <c r="BK126" s="134">
        <f>ROUND(L126*K126,2)</f>
        <v>0</v>
      </c>
      <c r="BL126" s="15" t="s">
        <v>122</v>
      </c>
      <c r="BM126" s="15" t="s">
        <v>151</v>
      </c>
    </row>
    <row r="127" spans="2:65" s="10" customFormat="1" ht="22.5" customHeight="1" x14ac:dyDescent="0.3">
      <c r="B127" s="135"/>
      <c r="C127" s="136"/>
      <c r="D127" s="136"/>
      <c r="E127" s="137" t="s">
        <v>3</v>
      </c>
      <c r="F127" s="214" t="s">
        <v>152</v>
      </c>
      <c r="G127" s="215"/>
      <c r="H127" s="215"/>
      <c r="I127" s="215"/>
      <c r="J127" s="136"/>
      <c r="K127" s="138">
        <v>40</v>
      </c>
      <c r="L127" s="136"/>
      <c r="M127" s="136"/>
      <c r="N127" s="136"/>
      <c r="O127" s="136"/>
      <c r="P127" s="136"/>
      <c r="Q127" s="136"/>
      <c r="R127" s="139"/>
      <c r="T127" s="140"/>
      <c r="U127" s="136"/>
      <c r="V127" s="136"/>
      <c r="W127" s="136"/>
      <c r="X127" s="136"/>
      <c r="Y127" s="136"/>
      <c r="Z127" s="136"/>
      <c r="AA127" s="141"/>
      <c r="AT127" s="142" t="s">
        <v>125</v>
      </c>
      <c r="AU127" s="142" t="s">
        <v>20</v>
      </c>
      <c r="AV127" s="10" t="s">
        <v>86</v>
      </c>
      <c r="AW127" s="10" t="s">
        <v>34</v>
      </c>
      <c r="AX127" s="10" t="s">
        <v>20</v>
      </c>
      <c r="AY127" s="142" t="s">
        <v>117</v>
      </c>
    </row>
    <row r="128" spans="2:65" s="1" customFormat="1" ht="31.5" customHeight="1" x14ac:dyDescent="0.3">
      <c r="B128" s="125"/>
      <c r="C128" s="126" t="s">
        <v>153</v>
      </c>
      <c r="D128" s="126" t="s">
        <v>118</v>
      </c>
      <c r="E128" s="127" t="s">
        <v>154</v>
      </c>
      <c r="F128" s="211" t="s">
        <v>155</v>
      </c>
      <c r="G128" s="212"/>
      <c r="H128" s="212"/>
      <c r="I128" s="212"/>
      <c r="J128" s="128" t="s">
        <v>121</v>
      </c>
      <c r="K128" s="129">
        <v>19.11</v>
      </c>
      <c r="L128" s="213"/>
      <c r="M128" s="212"/>
      <c r="N128" s="213">
        <f>ROUND(L128*K128,2)</f>
        <v>0</v>
      </c>
      <c r="O128" s="212"/>
      <c r="P128" s="212"/>
      <c r="Q128" s="212"/>
      <c r="R128" s="130"/>
      <c r="T128" s="131" t="s">
        <v>3</v>
      </c>
      <c r="U128" s="38" t="s">
        <v>41</v>
      </c>
      <c r="V128" s="132">
        <v>0.29899999999999999</v>
      </c>
      <c r="W128" s="132">
        <f>V128*K128</f>
        <v>5.7138899999999992</v>
      </c>
      <c r="X128" s="132">
        <v>0</v>
      </c>
      <c r="Y128" s="132">
        <f>X128*K128</f>
        <v>0</v>
      </c>
      <c r="Z128" s="132">
        <v>0</v>
      </c>
      <c r="AA128" s="133">
        <f>Z128*K128</f>
        <v>0</v>
      </c>
      <c r="AR128" s="15" t="s">
        <v>122</v>
      </c>
      <c r="AT128" s="15" t="s">
        <v>118</v>
      </c>
      <c r="AU128" s="15" t="s">
        <v>20</v>
      </c>
      <c r="AY128" s="15" t="s">
        <v>117</v>
      </c>
      <c r="BE128" s="134">
        <f>IF(U128="základní",N128,0)</f>
        <v>0</v>
      </c>
      <c r="BF128" s="134">
        <f>IF(U128="snížená",N128,0)</f>
        <v>0</v>
      </c>
      <c r="BG128" s="134">
        <f>IF(U128="zákl. přenesená",N128,0)</f>
        <v>0</v>
      </c>
      <c r="BH128" s="134">
        <f>IF(U128="sníž. přenesená",N128,0)</f>
        <v>0</v>
      </c>
      <c r="BI128" s="134">
        <f>IF(U128="nulová",N128,0)</f>
        <v>0</v>
      </c>
      <c r="BJ128" s="15" t="s">
        <v>20</v>
      </c>
      <c r="BK128" s="134">
        <f>ROUND(L128*K128,2)</f>
        <v>0</v>
      </c>
      <c r="BL128" s="15" t="s">
        <v>122</v>
      </c>
      <c r="BM128" s="15" t="s">
        <v>156</v>
      </c>
    </row>
    <row r="129" spans="2:65" s="10" customFormat="1" ht="22.5" customHeight="1" x14ac:dyDescent="0.3">
      <c r="B129" s="135"/>
      <c r="C129" s="136"/>
      <c r="D129" s="136"/>
      <c r="E129" s="137" t="s">
        <v>3</v>
      </c>
      <c r="F129" s="214" t="s">
        <v>157</v>
      </c>
      <c r="G129" s="215"/>
      <c r="H129" s="215"/>
      <c r="I129" s="215"/>
      <c r="J129" s="136"/>
      <c r="K129" s="138">
        <v>19.106000000000002</v>
      </c>
      <c r="L129" s="136"/>
      <c r="M129" s="136"/>
      <c r="N129" s="136"/>
      <c r="O129" s="136"/>
      <c r="P129" s="136"/>
      <c r="Q129" s="136"/>
      <c r="R129" s="139"/>
      <c r="T129" s="140"/>
      <c r="U129" s="136"/>
      <c r="V129" s="136"/>
      <c r="W129" s="136"/>
      <c r="X129" s="136"/>
      <c r="Y129" s="136"/>
      <c r="Z129" s="136"/>
      <c r="AA129" s="141"/>
      <c r="AT129" s="142" t="s">
        <v>125</v>
      </c>
      <c r="AU129" s="142" t="s">
        <v>20</v>
      </c>
      <c r="AV129" s="10" t="s">
        <v>86</v>
      </c>
      <c r="AW129" s="10" t="s">
        <v>34</v>
      </c>
      <c r="AX129" s="10" t="s">
        <v>76</v>
      </c>
      <c r="AY129" s="142" t="s">
        <v>117</v>
      </c>
    </row>
    <row r="130" spans="2:65" s="11" customFormat="1" ht="22.5" customHeight="1" x14ac:dyDescent="0.3">
      <c r="B130" s="143"/>
      <c r="C130" s="144"/>
      <c r="D130" s="144"/>
      <c r="E130" s="145" t="s">
        <v>3</v>
      </c>
      <c r="F130" s="216" t="s">
        <v>126</v>
      </c>
      <c r="G130" s="217"/>
      <c r="H130" s="217"/>
      <c r="I130" s="217"/>
      <c r="J130" s="144"/>
      <c r="K130" s="146">
        <v>19.106000000000002</v>
      </c>
      <c r="L130" s="144"/>
      <c r="M130" s="144"/>
      <c r="N130" s="144"/>
      <c r="O130" s="144"/>
      <c r="P130" s="144"/>
      <c r="Q130" s="144"/>
      <c r="R130" s="147"/>
      <c r="T130" s="148"/>
      <c r="U130" s="144"/>
      <c r="V130" s="144"/>
      <c r="W130" s="144"/>
      <c r="X130" s="144"/>
      <c r="Y130" s="144"/>
      <c r="Z130" s="144"/>
      <c r="AA130" s="149"/>
      <c r="AT130" s="150" t="s">
        <v>125</v>
      </c>
      <c r="AU130" s="150" t="s">
        <v>20</v>
      </c>
      <c r="AV130" s="11" t="s">
        <v>122</v>
      </c>
      <c r="AW130" s="11" t="s">
        <v>34</v>
      </c>
      <c r="AX130" s="11" t="s">
        <v>76</v>
      </c>
      <c r="AY130" s="150" t="s">
        <v>117</v>
      </c>
    </row>
    <row r="131" spans="2:65" s="10" customFormat="1" ht="22.5" customHeight="1" x14ac:dyDescent="0.3">
      <c r="B131" s="135"/>
      <c r="C131" s="136"/>
      <c r="D131" s="136"/>
      <c r="E131" s="137" t="s">
        <v>3</v>
      </c>
      <c r="F131" s="218" t="s">
        <v>135</v>
      </c>
      <c r="G131" s="215"/>
      <c r="H131" s="215"/>
      <c r="I131" s="215"/>
      <c r="J131" s="136"/>
      <c r="K131" s="138">
        <v>19.11</v>
      </c>
      <c r="L131" s="136"/>
      <c r="M131" s="136"/>
      <c r="N131" s="136"/>
      <c r="O131" s="136"/>
      <c r="P131" s="136"/>
      <c r="Q131" s="136"/>
      <c r="R131" s="139"/>
      <c r="T131" s="140"/>
      <c r="U131" s="136"/>
      <c r="V131" s="136"/>
      <c r="W131" s="136"/>
      <c r="X131" s="136"/>
      <c r="Y131" s="136"/>
      <c r="Z131" s="136"/>
      <c r="AA131" s="141"/>
      <c r="AT131" s="142" t="s">
        <v>125</v>
      </c>
      <c r="AU131" s="142" t="s">
        <v>20</v>
      </c>
      <c r="AV131" s="10" t="s">
        <v>86</v>
      </c>
      <c r="AW131" s="10" t="s">
        <v>34</v>
      </c>
      <c r="AX131" s="10" t="s">
        <v>20</v>
      </c>
      <c r="AY131" s="142" t="s">
        <v>117</v>
      </c>
    </row>
    <row r="132" spans="2:65" s="1" customFormat="1" ht="44.25" customHeight="1" x14ac:dyDescent="0.3">
      <c r="B132" s="125"/>
      <c r="C132" s="126" t="s">
        <v>81</v>
      </c>
      <c r="D132" s="126" t="s">
        <v>118</v>
      </c>
      <c r="E132" s="127" t="s">
        <v>158</v>
      </c>
      <c r="F132" s="211" t="s">
        <v>159</v>
      </c>
      <c r="G132" s="212"/>
      <c r="H132" s="212"/>
      <c r="I132" s="212"/>
      <c r="J132" s="128" t="s">
        <v>121</v>
      </c>
      <c r="K132" s="129">
        <v>14.6</v>
      </c>
      <c r="L132" s="213"/>
      <c r="M132" s="212"/>
      <c r="N132" s="213">
        <f>ROUND(L132*K132,2)</f>
        <v>0</v>
      </c>
      <c r="O132" s="212"/>
      <c r="P132" s="212"/>
      <c r="Q132" s="212"/>
      <c r="R132" s="130"/>
      <c r="T132" s="131" t="s">
        <v>3</v>
      </c>
      <c r="U132" s="38" t="s">
        <v>41</v>
      </c>
      <c r="V132" s="132">
        <v>2.1949999999999998</v>
      </c>
      <c r="W132" s="132">
        <f>V132*K132</f>
        <v>32.046999999999997</v>
      </c>
      <c r="X132" s="132">
        <v>0</v>
      </c>
      <c r="Y132" s="132">
        <f>X132*K132</f>
        <v>0</v>
      </c>
      <c r="Z132" s="132">
        <v>0</v>
      </c>
      <c r="AA132" s="133">
        <f>Z132*K132</f>
        <v>0</v>
      </c>
      <c r="AR132" s="15" t="s">
        <v>122</v>
      </c>
      <c r="AT132" s="15" t="s">
        <v>118</v>
      </c>
      <c r="AU132" s="15" t="s">
        <v>20</v>
      </c>
      <c r="AY132" s="15" t="s">
        <v>117</v>
      </c>
      <c r="BE132" s="134">
        <f>IF(U132="základní",N132,0)</f>
        <v>0</v>
      </c>
      <c r="BF132" s="134">
        <f>IF(U132="snížená",N132,0)</f>
        <v>0</v>
      </c>
      <c r="BG132" s="134">
        <f>IF(U132="zákl. přenesená",N132,0)</f>
        <v>0</v>
      </c>
      <c r="BH132" s="134">
        <f>IF(U132="sníž. přenesená",N132,0)</f>
        <v>0</v>
      </c>
      <c r="BI132" s="134">
        <f>IF(U132="nulová",N132,0)</f>
        <v>0</v>
      </c>
      <c r="BJ132" s="15" t="s">
        <v>20</v>
      </c>
      <c r="BK132" s="134">
        <f>ROUND(L132*K132,2)</f>
        <v>0</v>
      </c>
      <c r="BL132" s="15" t="s">
        <v>122</v>
      </c>
      <c r="BM132" s="15" t="s">
        <v>160</v>
      </c>
    </row>
    <row r="133" spans="2:65" s="10" customFormat="1" ht="22.5" customHeight="1" x14ac:dyDescent="0.3">
      <c r="B133" s="135"/>
      <c r="C133" s="136"/>
      <c r="D133" s="136"/>
      <c r="E133" s="137" t="s">
        <v>3</v>
      </c>
      <c r="F133" s="214" t="s">
        <v>161</v>
      </c>
      <c r="G133" s="215"/>
      <c r="H133" s="215"/>
      <c r="I133" s="215"/>
      <c r="J133" s="136"/>
      <c r="K133" s="138">
        <v>10.37</v>
      </c>
      <c r="L133" s="136"/>
      <c r="M133" s="136"/>
      <c r="N133" s="136"/>
      <c r="O133" s="136"/>
      <c r="P133" s="136"/>
      <c r="Q133" s="136"/>
      <c r="R133" s="139"/>
      <c r="T133" s="140"/>
      <c r="U133" s="136"/>
      <c r="V133" s="136"/>
      <c r="W133" s="136"/>
      <c r="X133" s="136"/>
      <c r="Y133" s="136"/>
      <c r="Z133" s="136"/>
      <c r="AA133" s="141"/>
      <c r="AT133" s="142" t="s">
        <v>125</v>
      </c>
      <c r="AU133" s="142" t="s">
        <v>20</v>
      </c>
      <c r="AV133" s="10" t="s">
        <v>86</v>
      </c>
      <c r="AW133" s="10" t="s">
        <v>34</v>
      </c>
      <c r="AX133" s="10" t="s">
        <v>76</v>
      </c>
      <c r="AY133" s="142" t="s">
        <v>117</v>
      </c>
    </row>
    <row r="134" spans="2:65" s="10" customFormat="1" ht="22.5" customHeight="1" x14ac:dyDescent="0.3">
      <c r="B134" s="135"/>
      <c r="C134" s="136"/>
      <c r="D134" s="136"/>
      <c r="E134" s="137" t="s">
        <v>3</v>
      </c>
      <c r="F134" s="218" t="s">
        <v>162</v>
      </c>
      <c r="G134" s="215"/>
      <c r="H134" s="215"/>
      <c r="I134" s="215"/>
      <c r="J134" s="136"/>
      <c r="K134" s="138">
        <v>4.2320000000000002</v>
      </c>
      <c r="L134" s="136"/>
      <c r="M134" s="136"/>
      <c r="N134" s="136"/>
      <c r="O134" s="136"/>
      <c r="P134" s="136"/>
      <c r="Q134" s="136"/>
      <c r="R134" s="139"/>
      <c r="T134" s="140"/>
      <c r="U134" s="136"/>
      <c r="V134" s="136"/>
      <c r="W134" s="136"/>
      <c r="X134" s="136"/>
      <c r="Y134" s="136"/>
      <c r="Z134" s="136"/>
      <c r="AA134" s="141"/>
      <c r="AT134" s="142" t="s">
        <v>125</v>
      </c>
      <c r="AU134" s="142" t="s">
        <v>20</v>
      </c>
      <c r="AV134" s="10" t="s">
        <v>86</v>
      </c>
      <c r="AW134" s="10" t="s">
        <v>34</v>
      </c>
      <c r="AX134" s="10" t="s">
        <v>76</v>
      </c>
      <c r="AY134" s="142" t="s">
        <v>117</v>
      </c>
    </row>
    <row r="135" spans="2:65" s="11" customFormat="1" ht="22.5" customHeight="1" x14ac:dyDescent="0.3">
      <c r="B135" s="143"/>
      <c r="C135" s="144"/>
      <c r="D135" s="144"/>
      <c r="E135" s="145" t="s">
        <v>3</v>
      </c>
      <c r="F135" s="216" t="s">
        <v>126</v>
      </c>
      <c r="G135" s="217"/>
      <c r="H135" s="217"/>
      <c r="I135" s="217"/>
      <c r="J135" s="144"/>
      <c r="K135" s="146">
        <v>14.602</v>
      </c>
      <c r="L135" s="144"/>
      <c r="M135" s="144"/>
      <c r="N135" s="144"/>
      <c r="O135" s="144"/>
      <c r="P135" s="144"/>
      <c r="Q135" s="144"/>
      <c r="R135" s="147"/>
      <c r="T135" s="148"/>
      <c r="U135" s="144"/>
      <c r="V135" s="144"/>
      <c r="W135" s="144"/>
      <c r="X135" s="144"/>
      <c r="Y135" s="144"/>
      <c r="Z135" s="144"/>
      <c r="AA135" s="149"/>
      <c r="AT135" s="150" t="s">
        <v>125</v>
      </c>
      <c r="AU135" s="150" t="s">
        <v>20</v>
      </c>
      <c r="AV135" s="11" t="s">
        <v>122</v>
      </c>
      <c r="AW135" s="11" t="s">
        <v>34</v>
      </c>
      <c r="AX135" s="11" t="s">
        <v>76</v>
      </c>
      <c r="AY135" s="150" t="s">
        <v>117</v>
      </c>
    </row>
    <row r="136" spans="2:65" s="10" customFormat="1" ht="22.5" customHeight="1" x14ac:dyDescent="0.3">
      <c r="B136" s="135"/>
      <c r="C136" s="136"/>
      <c r="D136" s="136"/>
      <c r="E136" s="137" t="s">
        <v>3</v>
      </c>
      <c r="F136" s="218" t="s">
        <v>163</v>
      </c>
      <c r="G136" s="215"/>
      <c r="H136" s="215"/>
      <c r="I136" s="215"/>
      <c r="J136" s="136"/>
      <c r="K136" s="138">
        <v>14.6</v>
      </c>
      <c r="L136" s="136"/>
      <c r="M136" s="136"/>
      <c r="N136" s="136"/>
      <c r="O136" s="136"/>
      <c r="P136" s="136"/>
      <c r="Q136" s="136"/>
      <c r="R136" s="139"/>
      <c r="T136" s="140"/>
      <c r="U136" s="136"/>
      <c r="V136" s="136"/>
      <c r="W136" s="136"/>
      <c r="X136" s="136"/>
      <c r="Y136" s="136"/>
      <c r="Z136" s="136"/>
      <c r="AA136" s="141"/>
      <c r="AT136" s="142" t="s">
        <v>125</v>
      </c>
      <c r="AU136" s="142" t="s">
        <v>20</v>
      </c>
      <c r="AV136" s="10" t="s">
        <v>86</v>
      </c>
      <c r="AW136" s="10" t="s">
        <v>34</v>
      </c>
      <c r="AX136" s="10" t="s">
        <v>20</v>
      </c>
      <c r="AY136" s="142" t="s">
        <v>117</v>
      </c>
    </row>
    <row r="137" spans="2:65" s="1" customFormat="1" ht="22.5" customHeight="1" x14ac:dyDescent="0.3">
      <c r="B137" s="125"/>
      <c r="C137" s="151" t="s">
        <v>164</v>
      </c>
      <c r="D137" s="151" t="s">
        <v>165</v>
      </c>
      <c r="E137" s="152" t="s">
        <v>166</v>
      </c>
      <c r="F137" s="219" t="s">
        <v>167</v>
      </c>
      <c r="G137" s="220"/>
      <c r="H137" s="220"/>
      <c r="I137" s="220"/>
      <c r="J137" s="153" t="s">
        <v>150</v>
      </c>
      <c r="K137" s="154">
        <v>25.55</v>
      </c>
      <c r="L137" s="221"/>
      <c r="M137" s="220"/>
      <c r="N137" s="221">
        <f>ROUND(L137*K137,2)</f>
        <v>0</v>
      </c>
      <c r="O137" s="212"/>
      <c r="P137" s="212"/>
      <c r="Q137" s="212"/>
      <c r="R137" s="130"/>
      <c r="T137" s="131" t="s">
        <v>3</v>
      </c>
      <c r="U137" s="38" t="s">
        <v>41</v>
      </c>
      <c r="V137" s="132">
        <v>0</v>
      </c>
      <c r="W137" s="132">
        <f>V137*K137</f>
        <v>0</v>
      </c>
      <c r="X137" s="132">
        <v>1</v>
      </c>
      <c r="Y137" s="132">
        <f>X137*K137</f>
        <v>25.55</v>
      </c>
      <c r="Z137" s="132">
        <v>0</v>
      </c>
      <c r="AA137" s="133">
        <f>Z137*K137</f>
        <v>0</v>
      </c>
      <c r="AR137" s="15" t="s">
        <v>81</v>
      </c>
      <c r="AT137" s="15" t="s">
        <v>165</v>
      </c>
      <c r="AU137" s="15" t="s">
        <v>20</v>
      </c>
      <c r="AY137" s="15" t="s">
        <v>117</v>
      </c>
      <c r="BE137" s="134">
        <f>IF(U137="základní",N137,0)</f>
        <v>0</v>
      </c>
      <c r="BF137" s="134">
        <f>IF(U137="snížená",N137,0)</f>
        <v>0</v>
      </c>
      <c r="BG137" s="134">
        <f>IF(U137="zákl. přenesená",N137,0)</f>
        <v>0</v>
      </c>
      <c r="BH137" s="134">
        <f>IF(U137="sníž. přenesená",N137,0)</f>
        <v>0</v>
      </c>
      <c r="BI137" s="134">
        <f>IF(U137="nulová",N137,0)</f>
        <v>0</v>
      </c>
      <c r="BJ137" s="15" t="s">
        <v>20</v>
      </c>
      <c r="BK137" s="134">
        <f>ROUND(L137*K137,2)</f>
        <v>0</v>
      </c>
      <c r="BL137" s="15" t="s">
        <v>122</v>
      </c>
      <c r="BM137" s="15" t="s">
        <v>168</v>
      </c>
    </row>
    <row r="138" spans="2:65" s="10" customFormat="1" ht="22.5" customHeight="1" x14ac:dyDescent="0.3">
      <c r="B138" s="135"/>
      <c r="C138" s="136"/>
      <c r="D138" s="136"/>
      <c r="E138" s="137" t="s">
        <v>3</v>
      </c>
      <c r="F138" s="214" t="s">
        <v>169</v>
      </c>
      <c r="G138" s="215"/>
      <c r="H138" s="215"/>
      <c r="I138" s="215"/>
      <c r="J138" s="136"/>
      <c r="K138" s="138">
        <v>25.55</v>
      </c>
      <c r="L138" s="136"/>
      <c r="M138" s="136"/>
      <c r="N138" s="136"/>
      <c r="O138" s="136"/>
      <c r="P138" s="136"/>
      <c r="Q138" s="136"/>
      <c r="R138" s="139"/>
      <c r="T138" s="140"/>
      <c r="U138" s="136"/>
      <c r="V138" s="136"/>
      <c r="W138" s="136"/>
      <c r="X138" s="136"/>
      <c r="Y138" s="136"/>
      <c r="Z138" s="136"/>
      <c r="AA138" s="141"/>
      <c r="AT138" s="142" t="s">
        <v>125</v>
      </c>
      <c r="AU138" s="142" t="s">
        <v>20</v>
      </c>
      <c r="AV138" s="10" t="s">
        <v>86</v>
      </c>
      <c r="AW138" s="10" t="s">
        <v>34</v>
      </c>
      <c r="AX138" s="10" t="s">
        <v>20</v>
      </c>
      <c r="AY138" s="142" t="s">
        <v>117</v>
      </c>
    </row>
    <row r="139" spans="2:65" s="9" customFormat="1" ht="37.35" customHeight="1" x14ac:dyDescent="0.35">
      <c r="B139" s="115"/>
      <c r="C139" s="116"/>
      <c r="D139" s="117" t="s">
        <v>97</v>
      </c>
      <c r="E139" s="117"/>
      <c r="F139" s="117"/>
      <c r="G139" s="117"/>
      <c r="H139" s="117"/>
      <c r="I139" s="117"/>
      <c r="J139" s="117"/>
      <c r="K139" s="117"/>
      <c r="L139" s="117"/>
      <c r="M139" s="117"/>
      <c r="N139" s="225">
        <f>BK139</f>
        <v>0</v>
      </c>
      <c r="O139" s="226"/>
      <c r="P139" s="226"/>
      <c r="Q139" s="226"/>
      <c r="R139" s="118"/>
      <c r="T139" s="119"/>
      <c r="U139" s="116"/>
      <c r="V139" s="116"/>
      <c r="W139" s="120">
        <f>SUM(W140:W143)</f>
        <v>0.14499999999999999</v>
      </c>
      <c r="X139" s="116"/>
      <c r="Y139" s="120">
        <f>SUM(Y140:Y143)</f>
        <v>0</v>
      </c>
      <c r="Z139" s="116"/>
      <c r="AA139" s="121">
        <f>SUM(AA140:AA143)</f>
        <v>0</v>
      </c>
      <c r="AR139" s="122" t="s">
        <v>20</v>
      </c>
      <c r="AT139" s="123" t="s">
        <v>75</v>
      </c>
      <c r="AU139" s="123" t="s">
        <v>76</v>
      </c>
      <c r="AY139" s="122" t="s">
        <v>117</v>
      </c>
      <c r="BK139" s="124">
        <f>SUM(BK140:BK143)</f>
        <v>0</v>
      </c>
    </row>
    <row r="140" spans="2:65" s="1" customFormat="1" ht="31.5" customHeight="1" x14ac:dyDescent="0.3">
      <c r="B140" s="125"/>
      <c r="C140" s="126" t="s">
        <v>25</v>
      </c>
      <c r="D140" s="126" t="s">
        <v>118</v>
      </c>
      <c r="E140" s="127" t="s">
        <v>170</v>
      </c>
      <c r="F140" s="211" t="s">
        <v>171</v>
      </c>
      <c r="G140" s="212"/>
      <c r="H140" s="212"/>
      <c r="I140" s="212"/>
      <c r="J140" s="128" t="s">
        <v>172</v>
      </c>
      <c r="K140" s="129">
        <v>29</v>
      </c>
      <c r="L140" s="213"/>
      <c r="M140" s="212"/>
      <c r="N140" s="213">
        <f>ROUND(L140*K140,2)</f>
        <v>0</v>
      </c>
      <c r="O140" s="212"/>
      <c r="P140" s="212"/>
      <c r="Q140" s="212"/>
      <c r="R140" s="130"/>
      <c r="T140" s="131" t="s">
        <v>3</v>
      </c>
      <c r="U140" s="38" t="s">
        <v>41</v>
      </c>
      <c r="V140" s="132">
        <v>5.0000000000000001E-3</v>
      </c>
      <c r="W140" s="132">
        <f>V140*K140</f>
        <v>0.14499999999999999</v>
      </c>
      <c r="X140" s="132">
        <v>0</v>
      </c>
      <c r="Y140" s="132">
        <f>X140*K140</f>
        <v>0</v>
      </c>
      <c r="Z140" s="132">
        <v>0</v>
      </c>
      <c r="AA140" s="133">
        <f>Z140*K140</f>
        <v>0</v>
      </c>
      <c r="AR140" s="15" t="s">
        <v>122</v>
      </c>
      <c r="AT140" s="15" t="s">
        <v>118</v>
      </c>
      <c r="AU140" s="15" t="s">
        <v>20</v>
      </c>
      <c r="AY140" s="15" t="s">
        <v>117</v>
      </c>
      <c r="BE140" s="134">
        <f>IF(U140="základní",N140,0)</f>
        <v>0</v>
      </c>
      <c r="BF140" s="134">
        <f>IF(U140="snížená",N140,0)</f>
        <v>0</v>
      </c>
      <c r="BG140" s="134">
        <f>IF(U140="zákl. přenesená",N140,0)</f>
        <v>0</v>
      </c>
      <c r="BH140" s="134">
        <f>IF(U140="sníž. přenesená",N140,0)</f>
        <v>0</v>
      </c>
      <c r="BI140" s="134">
        <f>IF(U140="nulová",N140,0)</f>
        <v>0</v>
      </c>
      <c r="BJ140" s="15" t="s">
        <v>20</v>
      </c>
      <c r="BK140" s="134">
        <f>ROUND(L140*K140,2)</f>
        <v>0</v>
      </c>
      <c r="BL140" s="15" t="s">
        <v>122</v>
      </c>
      <c r="BM140" s="15" t="s">
        <v>173</v>
      </c>
    </row>
    <row r="141" spans="2:65" s="10" customFormat="1" ht="22.5" customHeight="1" x14ac:dyDescent="0.3">
      <c r="B141" s="135"/>
      <c r="C141" s="136"/>
      <c r="D141" s="136"/>
      <c r="E141" s="137" t="s">
        <v>3</v>
      </c>
      <c r="F141" s="214" t="s">
        <v>174</v>
      </c>
      <c r="G141" s="215"/>
      <c r="H141" s="215"/>
      <c r="I141" s="215"/>
      <c r="J141" s="136"/>
      <c r="K141" s="138">
        <v>28.911999999999999</v>
      </c>
      <c r="L141" s="136"/>
      <c r="M141" s="136"/>
      <c r="N141" s="136"/>
      <c r="O141" s="136"/>
      <c r="P141" s="136"/>
      <c r="Q141" s="136"/>
      <c r="R141" s="139"/>
      <c r="T141" s="140"/>
      <c r="U141" s="136"/>
      <c r="V141" s="136"/>
      <c r="W141" s="136"/>
      <c r="X141" s="136"/>
      <c r="Y141" s="136"/>
      <c r="Z141" s="136"/>
      <c r="AA141" s="141"/>
      <c r="AT141" s="142" t="s">
        <v>125</v>
      </c>
      <c r="AU141" s="142" t="s">
        <v>20</v>
      </c>
      <c r="AV141" s="10" t="s">
        <v>86</v>
      </c>
      <c r="AW141" s="10" t="s">
        <v>34</v>
      </c>
      <c r="AX141" s="10" t="s">
        <v>76</v>
      </c>
      <c r="AY141" s="142" t="s">
        <v>117</v>
      </c>
    </row>
    <row r="142" spans="2:65" s="11" customFormat="1" ht="22.5" customHeight="1" x14ac:dyDescent="0.3">
      <c r="B142" s="143"/>
      <c r="C142" s="144"/>
      <c r="D142" s="144"/>
      <c r="E142" s="145" t="s">
        <v>3</v>
      </c>
      <c r="F142" s="216" t="s">
        <v>126</v>
      </c>
      <c r="G142" s="217"/>
      <c r="H142" s="217"/>
      <c r="I142" s="217"/>
      <c r="J142" s="144"/>
      <c r="K142" s="146">
        <v>28.911999999999999</v>
      </c>
      <c r="L142" s="144"/>
      <c r="M142" s="144"/>
      <c r="N142" s="144"/>
      <c r="O142" s="144"/>
      <c r="P142" s="144"/>
      <c r="Q142" s="144"/>
      <c r="R142" s="147"/>
      <c r="T142" s="148"/>
      <c r="U142" s="144"/>
      <c r="V142" s="144"/>
      <c r="W142" s="144"/>
      <c r="X142" s="144"/>
      <c r="Y142" s="144"/>
      <c r="Z142" s="144"/>
      <c r="AA142" s="149"/>
      <c r="AT142" s="150" t="s">
        <v>125</v>
      </c>
      <c r="AU142" s="150" t="s">
        <v>20</v>
      </c>
      <c r="AV142" s="11" t="s">
        <v>122</v>
      </c>
      <c r="AW142" s="11" t="s">
        <v>34</v>
      </c>
      <c r="AX142" s="11" t="s">
        <v>76</v>
      </c>
      <c r="AY142" s="150" t="s">
        <v>117</v>
      </c>
    </row>
    <row r="143" spans="2:65" s="10" customFormat="1" ht="22.5" customHeight="1" x14ac:dyDescent="0.3">
      <c r="B143" s="135"/>
      <c r="C143" s="136"/>
      <c r="D143" s="136"/>
      <c r="E143" s="137" t="s">
        <v>3</v>
      </c>
      <c r="F143" s="218" t="s">
        <v>175</v>
      </c>
      <c r="G143" s="215"/>
      <c r="H143" s="215"/>
      <c r="I143" s="215"/>
      <c r="J143" s="136"/>
      <c r="K143" s="138">
        <v>29</v>
      </c>
      <c r="L143" s="136"/>
      <c r="M143" s="136"/>
      <c r="N143" s="136"/>
      <c r="O143" s="136"/>
      <c r="P143" s="136"/>
      <c r="Q143" s="136"/>
      <c r="R143" s="139"/>
      <c r="T143" s="140"/>
      <c r="U143" s="136"/>
      <c r="V143" s="136"/>
      <c r="W143" s="136"/>
      <c r="X143" s="136"/>
      <c r="Y143" s="136"/>
      <c r="Z143" s="136"/>
      <c r="AA143" s="141"/>
      <c r="AT143" s="142" t="s">
        <v>125</v>
      </c>
      <c r="AU143" s="142" t="s">
        <v>20</v>
      </c>
      <c r="AV143" s="10" t="s">
        <v>86</v>
      </c>
      <c r="AW143" s="10" t="s">
        <v>34</v>
      </c>
      <c r="AX143" s="10" t="s">
        <v>20</v>
      </c>
      <c r="AY143" s="142" t="s">
        <v>117</v>
      </c>
    </row>
    <row r="144" spans="2:65" s="9" customFormat="1" ht="37.35" customHeight="1" x14ac:dyDescent="0.35">
      <c r="B144" s="115"/>
      <c r="C144" s="116"/>
      <c r="D144" s="117" t="s">
        <v>98</v>
      </c>
      <c r="E144" s="117"/>
      <c r="F144" s="117"/>
      <c r="G144" s="117"/>
      <c r="H144" s="117"/>
      <c r="I144" s="117"/>
      <c r="J144" s="117"/>
      <c r="K144" s="117"/>
      <c r="L144" s="117"/>
      <c r="M144" s="117"/>
      <c r="N144" s="225">
        <f>BK144</f>
        <v>0</v>
      </c>
      <c r="O144" s="226"/>
      <c r="P144" s="226"/>
      <c r="Q144" s="226"/>
      <c r="R144" s="118"/>
      <c r="T144" s="119"/>
      <c r="U144" s="116"/>
      <c r="V144" s="116"/>
      <c r="W144" s="120">
        <f>SUM(W145:W146)</f>
        <v>5.7289499999999993</v>
      </c>
      <c r="X144" s="116"/>
      <c r="Y144" s="120">
        <f>SUM(Y145:Y146)</f>
        <v>8.2248494999999995</v>
      </c>
      <c r="Z144" s="116"/>
      <c r="AA144" s="121">
        <f>SUM(AA145:AA146)</f>
        <v>0</v>
      </c>
      <c r="AR144" s="122" t="s">
        <v>20</v>
      </c>
      <c r="AT144" s="123" t="s">
        <v>75</v>
      </c>
      <c r="AU144" s="123" t="s">
        <v>76</v>
      </c>
      <c r="AY144" s="122" t="s">
        <v>117</v>
      </c>
      <c r="BK144" s="124">
        <f>SUM(BK145:BK146)</f>
        <v>0</v>
      </c>
    </row>
    <row r="145" spans="2:65" s="1" customFormat="1" ht="22.5" customHeight="1" x14ac:dyDescent="0.3">
      <c r="B145" s="125"/>
      <c r="C145" s="126" t="s">
        <v>176</v>
      </c>
      <c r="D145" s="126" t="s">
        <v>118</v>
      </c>
      <c r="E145" s="127" t="s">
        <v>177</v>
      </c>
      <c r="F145" s="211" t="s">
        <v>178</v>
      </c>
      <c r="G145" s="212"/>
      <c r="H145" s="212"/>
      <c r="I145" s="212"/>
      <c r="J145" s="128" t="s">
        <v>121</v>
      </c>
      <c r="K145" s="129">
        <v>4.3499999999999996</v>
      </c>
      <c r="L145" s="213"/>
      <c r="M145" s="212"/>
      <c r="N145" s="213">
        <f>ROUND(L145*K145,2)</f>
        <v>0</v>
      </c>
      <c r="O145" s="212"/>
      <c r="P145" s="212"/>
      <c r="Q145" s="212"/>
      <c r="R145" s="130"/>
      <c r="T145" s="131" t="s">
        <v>3</v>
      </c>
      <c r="U145" s="38" t="s">
        <v>41</v>
      </c>
      <c r="V145" s="132">
        <v>1.3169999999999999</v>
      </c>
      <c r="W145" s="132">
        <f>V145*K145</f>
        <v>5.7289499999999993</v>
      </c>
      <c r="X145" s="132">
        <v>1.8907700000000001</v>
      </c>
      <c r="Y145" s="132">
        <f>X145*K145</f>
        <v>8.2248494999999995</v>
      </c>
      <c r="Z145" s="132">
        <v>0</v>
      </c>
      <c r="AA145" s="133">
        <f>Z145*K145</f>
        <v>0</v>
      </c>
      <c r="AR145" s="15" t="s">
        <v>122</v>
      </c>
      <c r="AT145" s="15" t="s">
        <v>118</v>
      </c>
      <c r="AU145" s="15" t="s">
        <v>20</v>
      </c>
      <c r="AY145" s="15" t="s">
        <v>117</v>
      </c>
      <c r="BE145" s="134">
        <f>IF(U145="základní",N145,0)</f>
        <v>0</v>
      </c>
      <c r="BF145" s="134">
        <f>IF(U145="snížená",N145,0)</f>
        <v>0</v>
      </c>
      <c r="BG145" s="134">
        <f>IF(U145="zákl. přenesená",N145,0)</f>
        <v>0</v>
      </c>
      <c r="BH145" s="134">
        <f>IF(U145="sníž. přenesená",N145,0)</f>
        <v>0</v>
      </c>
      <c r="BI145" s="134">
        <f>IF(U145="nulová",N145,0)</f>
        <v>0</v>
      </c>
      <c r="BJ145" s="15" t="s">
        <v>20</v>
      </c>
      <c r="BK145" s="134">
        <f>ROUND(L145*K145,2)</f>
        <v>0</v>
      </c>
      <c r="BL145" s="15" t="s">
        <v>122</v>
      </c>
      <c r="BM145" s="15" t="s">
        <v>179</v>
      </c>
    </row>
    <row r="146" spans="2:65" s="10" customFormat="1" ht="22.5" customHeight="1" x14ac:dyDescent="0.3">
      <c r="B146" s="135"/>
      <c r="C146" s="136"/>
      <c r="D146" s="136"/>
      <c r="E146" s="137" t="s">
        <v>3</v>
      </c>
      <c r="F146" s="214" t="s">
        <v>180</v>
      </c>
      <c r="G146" s="215"/>
      <c r="H146" s="215"/>
      <c r="I146" s="215"/>
      <c r="J146" s="136"/>
      <c r="K146" s="138">
        <v>4.3499999999999996</v>
      </c>
      <c r="L146" s="136"/>
      <c r="M146" s="136"/>
      <c r="N146" s="136"/>
      <c r="O146" s="136"/>
      <c r="P146" s="136"/>
      <c r="Q146" s="136"/>
      <c r="R146" s="139"/>
      <c r="T146" s="140"/>
      <c r="U146" s="136"/>
      <c r="V146" s="136"/>
      <c r="W146" s="136"/>
      <c r="X146" s="136"/>
      <c r="Y146" s="136"/>
      <c r="Z146" s="136"/>
      <c r="AA146" s="141"/>
      <c r="AT146" s="142" t="s">
        <v>125</v>
      </c>
      <c r="AU146" s="142" t="s">
        <v>20</v>
      </c>
      <c r="AV146" s="10" t="s">
        <v>86</v>
      </c>
      <c r="AW146" s="10" t="s">
        <v>34</v>
      </c>
      <c r="AX146" s="10" t="s">
        <v>20</v>
      </c>
      <c r="AY146" s="142" t="s">
        <v>117</v>
      </c>
    </row>
    <row r="147" spans="2:65" s="9" customFormat="1" ht="37.35" customHeight="1" x14ac:dyDescent="0.35">
      <c r="B147" s="115"/>
      <c r="C147" s="116"/>
      <c r="D147" s="117" t="s">
        <v>99</v>
      </c>
      <c r="E147" s="117"/>
      <c r="F147" s="117"/>
      <c r="G147" s="117"/>
      <c r="H147" s="117"/>
      <c r="I147" s="117"/>
      <c r="J147" s="117"/>
      <c r="K147" s="117"/>
      <c r="L147" s="117"/>
      <c r="M147" s="117"/>
      <c r="N147" s="227">
        <f>BK147</f>
        <v>0</v>
      </c>
      <c r="O147" s="205"/>
      <c r="P147" s="205"/>
      <c r="Q147" s="205"/>
      <c r="R147" s="118"/>
      <c r="T147" s="119"/>
      <c r="U147" s="116"/>
      <c r="V147" s="116"/>
      <c r="W147" s="120">
        <f>W148</f>
        <v>49.986999999999995</v>
      </c>
      <c r="X147" s="116"/>
      <c r="Y147" s="120">
        <f>Y148</f>
        <v>0</v>
      </c>
      <c r="Z147" s="116"/>
      <c r="AA147" s="121">
        <f>AA148</f>
        <v>0</v>
      </c>
      <c r="AR147" s="122" t="s">
        <v>20</v>
      </c>
      <c r="AT147" s="123" t="s">
        <v>75</v>
      </c>
      <c r="AU147" s="123" t="s">
        <v>76</v>
      </c>
      <c r="AY147" s="122" t="s">
        <v>117</v>
      </c>
      <c r="BK147" s="124">
        <f>BK148</f>
        <v>0</v>
      </c>
    </row>
    <row r="148" spans="2:65" s="9" customFormat="1" ht="19.95" customHeight="1" x14ac:dyDescent="0.35">
      <c r="B148" s="115"/>
      <c r="C148" s="116"/>
      <c r="D148" s="155" t="s">
        <v>100</v>
      </c>
      <c r="E148" s="155"/>
      <c r="F148" s="155"/>
      <c r="G148" s="155"/>
      <c r="H148" s="155"/>
      <c r="I148" s="155"/>
      <c r="J148" s="155"/>
      <c r="K148" s="155"/>
      <c r="L148" s="155"/>
      <c r="M148" s="155"/>
      <c r="N148" s="228">
        <f>BK148</f>
        <v>0</v>
      </c>
      <c r="O148" s="229"/>
      <c r="P148" s="229"/>
      <c r="Q148" s="229"/>
      <c r="R148" s="118"/>
      <c r="T148" s="119"/>
      <c r="U148" s="116"/>
      <c r="V148" s="116"/>
      <c r="W148" s="120">
        <f>W149</f>
        <v>49.986999999999995</v>
      </c>
      <c r="X148" s="116"/>
      <c r="Y148" s="120">
        <f>Y149</f>
        <v>0</v>
      </c>
      <c r="Z148" s="116"/>
      <c r="AA148" s="121">
        <f>AA149</f>
        <v>0</v>
      </c>
      <c r="AR148" s="122" t="s">
        <v>20</v>
      </c>
      <c r="AT148" s="123" t="s">
        <v>75</v>
      </c>
      <c r="AU148" s="123" t="s">
        <v>20</v>
      </c>
      <c r="AY148" s="122" t="s">
        <v>117</v>
      </c>
      <c r="BK148" s="124">
        <f>BK149</f>
        <v>0</v>
      </c>
    </row>
    <row r="149" spans="2:65" s="1" customFormat="1" ht="31.5" customHeight="1" x14ac:dyDescent="0.3">
      <c r="B149" s="125"/>
      <c r="C149" s="126" t="s">
        <v>181</v>
      </c>
      <c r="D149" s="126" t="s">
        <v>118</v>
      </c>
      <c r="E149" s="127" t="s">
        <v>182</v>
      </c>
      <c r="F149" s="211" t="s">
        <v>183</v>
      </c>
      <c r="G149" s="212"/>
      <c r="H149" s="212"/>
      <c r="I149" s="212"/>
      <c r="J149" s="128" t="s">
        <v>150</v>
      </c>
      <c r="K149" s="129">
        <v>33.774999999999999</v>
      </c>
      <c r="L149" s="213"/>
      <c r="M149" s="212"/>
      <c r="N149" s="213">
        <f>ROUND(L149*K149,2)</f>
        <v>0</v>
      </c>
      <c r="O149" s="212"/>
      <c r="P149" s="212"/>
      <c r="Q149" s="212"/>
      <c r="R149" s="130"/>
      <c r="T149" s="131" t="s">
        <v>3</v>
      </c>
      <c r="U149" s="38" t="s">
        <v>41</v>
      </c>
      <c r="V149" s="132">
        <v>1.48</v>
      </c>
      <c r="W149" s="132">
        <f>V149*K149</f>
        <v>49.986999999999995</v>
      </c>
      <c r="X149" s="132">
        <v>0</v>
      </c>
      <c r="Y149" s="132">
        <f>X149*K149</f>
        <v>0</v>
      </c>
      <c r="Z149" s="132">
        <v>0</v>
      </c>
      <c r="AA149" s="133">
        <f>Z149*K149</f>
        <v>0</v>
      </c>
      <c r="AR149" s="15" t="s">
        <v>122</v>
      </c>
      <c r="AT149" s="15" t="s">
        <v>118</v>
      </c>
      <c r="AU149" s="15" t="s">
        <v>86</v>
      </c>
      <c r="AY149" s="15" t="s">
        <v>117</v>
      </c>
      <c r="BE149" s="134">
        <f>IF(U149="základní",N149,0)</f>
        <v>0</v>
      </c>
      <c r="BF149" s="134">
        <f>IF(U149="snížená",N149,0)</f>
        <v>0</v>
      </c>
      <c r="BG149" s="134">
        <f>IF(U149="zákl. přenesená",N149,0)</f>
        <v>0</v>
      </c>
      <c r="BH149" s="134">
        <f>IF(U149="sníž. přenesená",N149,0)</f>
        <v>0</v>
      </c>
      <c r="BI149" s="134">
        <f>IF(U149="nulová",N149,0)</f>
        <v>0</v>
      </c>
      <c r="BJ149" s="15" t="s">
        <v>20</v>
      </c>
      <c r="BK149" s="134">
        <f>ROUND(L149*K149,2)</f>
        <v>0</v>
      </c>
      <c r="BL149" s="15" t="s">
        <v>122</v>
      </c>
      <c r="BM149" s="15" t="s">
        <v>184</v>
      </c>
    </row>
    <row r="150" spans="2:65" s="9" customFormat="1" ht="37.35" customHeight="1" x14ac:dyDescent="0.35">
      <c r="B150" s="115"/>
      <c r="C150" s="116"/>
      <c r="D150" s="117" t="s">
        <v>101</v>
      </c>
      <c r="E150" s="117"/>
      <c r="F150" s="117"/>
      <c r="G150" s="117"/>
      <c r="H150" s="117"/>
      <c r="I150" s="117"/>
      <c r="J150" s="117"/>
      <c r="K150" s="117"/>
      <c r="L150" s="117"/>
      <c r="M150" s="117"/>
      <c r="N150" s="230">
        <f>BK150</f>
        <v>0</v>
      </c>
      <c r="O150" s="231"/>
      <c r="P150" s="231"/>
      <c r="Q150" s="231"/>
      <c r="R150" s="118"/>
      <c r="T150" s="119"/>
      <c r="U150" s="116"/>
      <c r="V150" s="116"/>
      <c r="W150" s="120">
        <f>W151</f>
        <v>19.65119</v>
      </c>
      <c r="X150" s="116"/>
      <c r="Y150" s="120">
        <f>Y151</f>
        <v>7.7100000000000016E-2</v>
      </c>
      <c r="Z150" s="116"/>
      <c r="AA150" s="121">
        <f>AA151</f>
        <v>0</v>
      </c>
      <c r="AR150" s="122" t="s">
        <v>86</v>
      </c>
      <c r="AT150" s="123" t="s">
        <v>75</v>
      </c>
      <c r="AU150" s="123" t="s">
        <v>76</v>
      </c>
      <c r="AY150" s="122" t="s">
        <v>117</v>
      </c>
      <c r="BK150" s="124">
        <f>BK151</f>
        <v>0</v>
      </c>
    </row>
    <row r="151" spans="2:65" s="9" customFormat="1" ht="19.95" customHeight="1" x14ac:dyDescent="0.35">
      <c r="B151" s="115"/>
      <c r="C151" s="116"/>
      <c r="D151" s="155" t="s">
        <v>102</v>
      </c>
      <c r="E151" s="155"/>
      <c r="F151" s="155"/>
      <c r="G151" s="155"/>
      <c r="H151" s="155"/>
      <c r="I151" s="155"/>
      <c r="J151" s="155"/>
      <c r="K151" s="155"/>
      <c r="L151" s="155"/>
      <c r="M151" s="155"/>
      <c r="N151" s="228">
        <f>BK151</f>
        <v>0</v>
      </c>
      <c r="O151" s="229"/>
      <c r="P151" s="229"/>
      <c r="Q151" s="229"/>
      <c r="R151" s="118"/>
      <c r="T151" s="119"/>
      <c r="U151" s="116"/>
      <c r="V151" s="116"/>
      <c r="W151" s="120">
        <f>SUM(W152:W160)</f>
        <v>19.65119</v>
      </c>
      <c r="X151" s="116"/>
      <c r="Y151" s="120">
        <f>SUM(Y152:Y160)</f>
        <v>7.7100000000000016E-2</v>
      </c>
      <c r="Z151" s="116"/>
      <c r="AA151" s="121">
        <f>SUM(AA152:AA160)</f>
        <v>0</v>
      </c>
      <c r="AR151" s="122" t="s">
        <v>86</v>
      </c>
      <c r="AT151" s="123" t="s">
        <v>75</v>
      </c>
      <c r="AU151" s="123" t="s">
        <v>20</v>
      </c>
      <c r="AY151" s="122" t="s">
        <v>117</v>
      </c>
      <c r="BK151" s="124">
        <f>SUM(BK152:BK160)</f>
        <v>0</v>
      </c>
    </row>
    <row r="152" spans="2:65" s="1" customFormat="1" ht="31.5" customHeight="1" x14ac:dyDescent="0.3">
      <c r="B152" s="125"/>
      <c r="C152" s="126" t="s">
        <v>185</v>
      </c>
      <c r="D152" s="126" t="s">
        <v>118</v>
      </c>
      <c r="E152" s="127" t="s">
        <v>186</v>
      </c>
      <c r="F152" s="211" t="s">
        <v>187</v>
      </c>
      <c r="G152" s="212"/>
      <c r="H152" s="212"/>
      <c r="I152" s="212"/>
      <c r="J152" s="128" t="s">
        <v>188</v>
      </c>
      <c r="K152" s="129">
        <v>2</v>
      </c>
      <c r="L152" s="213"/>
      <c r="M152" s="212"/>
      <c r="N152" s="213">
        <f>ROUND(L152*K152,2)</f>
        <v>0</v>
      </c>
      <c r="O152" s="212"/>
      <c r="P152" s="212"/>
      <c r="Q152" s="212"/>
      <c r="R152" s="130"/>
      <c r="T152" s="131" t="s">
        <v>3</v>
      </c>
      <c r="U152" s="38" t="s">
        <v>41</v>
      </c>
      <c r="V152" s="132">
        <v>0.47799999999999998</v>
      </c>
      <c r="W152" s="132">
        <f>V152*K152</f>
        <v>0.95599999999999996</v>
      </c>
      <c r="X152" s="132">
        <v>1.89E-3</v>
      </c>
      <c r="Y152" s="132">
        <f>X152*K152</f>
        <v>3.7799999999999999E-3</v>
      </c>
      <c r="Z152" s="132">
        <v>0</v>
      </c>
      <c r="AA152" s="133">
        <f>Z152*K152</f>
        <v>0</v>
      </c>
      <c r="AR152" s="15" t="s">
        <v>189</v>
      </c>
      <c r="AT152" s="15" t="s">
        <v>118</v>
      </c>
      <c r="AU152" s="15" t="s">
        <v>86</v>
      </c>
      <c r="AY152" s="15" t="s">
        <v>117</v>
      </c>
      <c r="BE152" s="134">
        <f>IF(U152="základní",N152,0)</f>
        <v>0</v>
      </c>
      <c r="BF152" s="134">
        <f>IF(U152="snížená",N152,0)</f>
        <v>0</v>
      </c>
      <c r="BG152" s="134">
        <f>IF(U152="zákl. přenesená",N152,0)</f>
        <v>0</v>
      </c>
      <c r="BH152" s="134">
        <f>IF(U152="sníž. přenesená",N152,0)</f>
        <v>0</v>
      </c>
      <c r="BI152" s="134">
        <f>IF(U152="nulová",N152,0)</f>
        <v>0</v>
      </c>
      <c r="BJ152" s="15" t="s">
        <v>20</v>
      </c>
      <c r="BK152" s="134">
        <f>ROUND(L152*K152,2)</f>
        <v>0</v>
      </c>
      <c r="BL152" s="15" t="s">
        <v>189</v>
      </c>
      <c r="BM152" s="15" t="s">
        <v>190</v>
      </c>
    </row>
    <row r="153" spans="2:65" s="1" customFormat="1" ht="31.5" customHeight="1" x14ac:dyDescent="0.3">
      <c r="B153" s="125"/>
      <c r="C153" s="126" t="s">
        <v>191</v>
      </c>
      <c r="D153" s="126" t="s">
        <v>118</v>
      </c>
      <c r="E153" s="127" t="s">
        <v>192</v>
      </c>
      <c r="F153" s="211" t="s">
        <v>193</v>
      </c>
      <c r="G153" s="212"/>
      <c r="H153" s="212"/>
      <c r="I153" s="212"/>
      <c r="J153" s="128" t="s">
        <v>188</v>
      </c>
      <c r="K153" s="129">
        <v>39</v>
      </c>
      <c r="L153" s="213"/>
      <c r="M153" s="212"/>
      <c r="N153" s="213">
        <f>ROUND(L153*K153,2)</f>
        <v>0</v>
      </c>
      <c r="O153" s="212"/>
      <c r="P153" s="212"/>
      <c r="Q153" s="212"/>
      <c r="R153" s="130"/>
      <c r="T153" s="131" t="s">
        <v>3</v>
      </c>
      <c r="U153" s="38" t="s">
        <v>41</v>
      </c>
      <c r="V153" s="132">
        <v>0.38300000000000001</v>
      </c>
      <c r="W153" s="132">
        <f>V153*K153</f>
        <v>14.937000000000001</v>
      </c>
      <c r="X153" s="132">
        <v>1.7700000000000001E-3</v>
      </c>
      <c r="Y153" s="132">
        <f>X153*K153</f>
        <v>6.9030000000000008E-2</v>
      </c>
      <c r="Z153" s="132">
        <v>0</v>
      </c>
      <c r="AA153" s="133">
        <f>Z153*K153</f>
        <v>0</v>
      </c>
      <c r="AR153" s="15" t="s">
        <v>189</v>
      </c>
      <c r="AT153" s="15" t="s">
        <v>118</v>
      </c>
      <c r="AU153" s="15" t="s">
        <v>86</v>
      </c>
      <c r="AY153" s="15" t="s">
        <v>117</v>
      </c>
      <c r="BE153" s="134">
        <f>IF(U153="základní",N153,0)</f>
        <v>0</v>
      </c>
      <c r="BF153" s="134">
        <f>IF(U153="snížená",N153,0)</f>
        <v>0</v>
      </c>
      <c r="BG153" s="134">
        <f>IF(U153="zákl. přenesená",N153,0)</f>
        <v>0</v>
      </c>
      <c r="BH153" s="134">
        <f>IF(U153="sníž. přenesená",N153,0)</f>
        <v>0</v>
      </c>
      <c r="BI153" s="134">
        <f>IF(U153="nulová",N153,0)</f>
        <v>0</v>
      </c>
      <c r="BJ153" s="15" t="s">
        <v>20</v>
      </c>
      <c r="BK153" s="134">
        <f>ROUND(L153*K153,2)</f>
        <v>0</v>
      </c>
      <c r="BL153" s="15" t="s">
        <v>189</v>
      </c>
      <c r="BM153" s="15" t="s">
        <v>194</v>
      </c>
    </row>
    <row r="154" spans="2:65" s="10" customFormat="1" ht="22.5" customHeight="1" x14ac:dyDescent="0.3">
      <c r="B154" s="135"/>
      <c r="C154" s="136"/>
      <c r="D154" s="136"/>
      <c r="E154" s="137" t="s">
        <v>3</v>
      </c>
      <c r="F154" s="214" t="s">
        <v>195</v>
      </c>
      <c r="G154" s="215"/>
      <c r="H154" s="215"/>
      <c r="I154" s="215"/>
      <c r="J154" s="136"/>
      <c r="K154" s="138">
        <v>38.662999999999997</v>
      </c>
      <c r="L154" s="136"/>
      <c r="M154" s="136"/>
      <c r="N154" s="136"/>
      <c r="O154" s="136"/>
      <c r="P154" s="136"/>
      <c r="Q154" s="136"/>
      <c r="R154" s="139"/>
      <c r="T154" s="140"/>
      <c r="U154" s="136"/>
      <c r="V154" s="136"/>
      <c r="W154" s="136"/>
      <c r="X154" s="136"/>
      <c r="Y154" s="136"/>
      <c r="Z154" s="136"/>
      <c r="AA154" s="141"/>
      <c r="AT154" s="142" t="s">
        <v>125</v>
      </c>
      <c r="AU154" s="142" t="s">
        <v>86</v>
      </c>
      <c r="AV154" s="10" t="s">
        <v>86</v>
      </c>
      <c r="AW154" s="10" t="s">
        <v>34</v>
      </c>
      <c r="AX154" s="10" t="s">
        <v>76</v>
      </c>
      <c r="AY154" s="142" t="s">
        <v>117</v>
      </c>
    </row>
    <row r="155" spans="2:65" s="11" customFormat="1" ht="22.5" customHeight="1" x14ac:dyDescent="0.3">
      <c r="B155" s="143"/>
      <c r="C155" s="144"/>
      <c r="D155" s="144"/>
      <c r="E155" s="145" t="s">
        <v>3</v>
      </c>
      <c r="F155" s="216" t="s">
        <v>126</v>
      </c>
      <c r="G155" s="217"/>
      <c r="H155" s="217"/>
      <c r="I155" s="217"/>
      <c r="J155" s="144"/>
      <c r="K155" s="146">
        <v>38.662999999999997</v>
      </c>
      <c r="L155" s="144"/>
      <c r="M155" s="144"/>
      <c r="N155" s="144"/>
      <c r="O155" s="144"/>
      <c r="P155" s="144"/>
      <c r="Q155" s="144"/>
      <c r="R155" s="147"/>
      <c r="T155" s="148"/>
      <c r="U155" s="144"/>
      <c r="V155" s="144"/>
      <c r="W155" s="144"/>
      <c r="X155" s="144"/>
      <c r="Y155" s="144"/>
      <c r="Z155" s="144"/>
      <c r="AA155" s="149"/>
      <c r="AT155" s="150" t="s">
        <v>125</v>
      </c>
      <c r="AU155" s="150" t="s">
        <v>86</v>
      </c>
      <c r="AV155" s="11" t="s">
        <v>122</v>
      </c>
      <c r="AW155" s="11" t="s">
        <v>34</v>
      </c>
      <c r="AX155" s="11" t="s">
        <v>76</v>
      </c>
      <c r="AY155" s="150" t="s">
        <v>117</v>
      </c>
    </row>
    <row r="156" spans="2:65" s="10" customFormat="1" ht="22.5" customHeight="1" x14ac:dyDescent="0.3">
      <c r="B156" s="135"/>
      <c r="C156" s="136"/>
      <c r="D156" s="136"/>
      <c r="E156" s="137" t="s">
        <v>3</v>
      </c>
      <c r="F156" s="218" t="s">
        <v>196</v>
      </c>
      <c r="G156" s="215"/>
      <c r="H156" s="215"/>
      <c r="I156" s="215"/>
      <c r="J156" s="136"/>
      <c r="K156" s="138">
        <v>39</v>
      </c>
      <c r="L156" s="136"/>
      <c r="M156" s="136"/>
      <c r="N156" s="136"/>
      <c r="O156" s="136"/>
      <c r="P156" s="136"/>
      <c r="Q156" s="136"/>
      <c r="R156" s="139"/>
      <c r="T156" s="140"/>
      <c r="U156" s="136"/>
      <c r="V156" s="136"/>
      <c r="W156" s="136"/>
      <c r="X156" s="136"/>
      <c r="Y156" s="136"/>
      <c r="Z156" s="136"/>
      <c r="AA156" s="141"/>
      <c r="AT156" s="142" t="s">
        <v>125</v>
      </c>
      <c r="AU156" s="142" t="s">
        <v>86</v>
      </c>
      <c r="AV156" s="10" t="s">
        <v>86</v>
      </c>
      <c r="AW156" s="10" t="s">
        <v>34</v>
      </c>
      <c r="AX156" s="10" t="s">
        <v>20</v>
      </c>
      <c r="AY156" s="142" t="s">
        <v>117</v>
      </c>
    </row>
    <row r="157" spans="2:65" s="1" customFormat="1" ht="31.5" customHeight="1" x14ac:dyDescent="0.3">
      <c r="B157" s="125"/>
      <c r="C157" s="126" t="s">
        <v>9</v>
      </c>
      <c r="D157" s="126" t="s">
        <v>118</v>
      </c>
      <c r="E157" s="127" t="s">
        <v>197</v>
      </c>
      <c r="F157" s="211" t="s">
        <v>198</v>
      </c>
      <c r="G157" s="212"/>
      <c r="H157" s="212"/>
      <c r="I157" s="212"/>
      <c r="J157" s="128" t="s">
        <v>199</v>
      </c>
      <c r="K157" s="129">
        <v>3</v>
      </c>
      <c r="L157" s="213"/>
      <c r="M157" s="212"/>
      <c r="N157" s="213">
        <f>ROUND(L157*K157,2)</f>
        <v>0</v>
      </c>
      <c r="O157" s="212"/>
      <c r="P157" s="212"/>
      <c r="Q157" s="212"/>
      <c r="R157" s="130"/>
      <c r="T157" s="131" t="s">
        <v>3</v>
      </c>
      <c r="U157" s="38" t="s">
        <v>41</v>
      </c>
      <c r="V157" s="132">
        <v>0.55900000000000005</v>
      </c>
      <c r="W157" s="132">
        <f>V157*K157</f>
        <v>1.677</v>
      </c>
      <c r="X157" s="132">
        <v>1.4300000000000001E-3</v>
      </c>
      <c r="Y157" s="132">
        <f>X157*K157</f>
        <v>4.2900000000000004E-3</v>
      </c>
      <c r="Z157" s="132">
        <v>0</v>
      </c>
      <c r="AA157" s="133">
        <f>Z157*K157</f>
        <v>0</v>
      </c>
      <c r="AR157" s="15" t="s">
        <v>189</v>
      </c>
      <c r="AT157" s="15" t="s">
        <v>118</v>
      </c>
      <c r="AU157" s="15" t="s">
        <v>86</v>
      </c>
      <c r="AY157" s="15" t="s">
        <v>117</v>
      </c>
      <c r="BE157" s="134">
        <f>IF(U157="základní",N157,0)</f>
        <v>0</v>
      </c>
      <c r="BF157" s="134">
        <f>IF(U157="snížená",N157,0)</f>
        <v>0</v>
      </c>
      <c r="BG157" s="134">
        <f>IF(U157="zákl. přenesená",N157,0)</f>
        <v>0</v>
      </c>
      <c r="BH157" s="134">
        <f>IF(U157="sníž. přenesená",N157,0)</f>
        <v>0</v>
      </c>
      <c r="BI157" s="134">
        <f>IF(U157="nulová",N157,0)</f>
        <v>0</v>
      </c>
      <c r="BJ157" s="15" t="s">
        <v>20</v>
      </c>
      <c r="BK157" s="134">
        <f>ROUND(L157*K157,2)</f>
        <v>0</v>
      </c>
      <c r="BL157" s="15" t="s">
        <v>189</v>
      </c>
      <c r="BM157" s="15" t="s">
        <v>200</v>
      </c>
    </row>
    <row r="158" spans="2:65" s="1" customFormat="1" ht="31.5" customHeight="1" x14ac:dyDescent="0.3">
      <c r="B158" s="125"/>
      <c r="C158" s="126" t="s">
        <v>189</v>
      </c>
      <c r="D158" s="126" t="s">
        <v>118</v>
      </c>
      <c r="E158" s="127" t="s">
        <v>201</v>
      </c>
      <c r="F158" s="211" t="s">
        <v>202</v>
      </c>
      <c r="G158" s="212"/>
      <c r="H158" s="212"/>
      <c r="I158" s="212"/>
      <c r="J158" s="128" t="s">
        <v>188</v>
      </c>
      <c r="K158" s="129">
        <v>41</v>
      </c>
      <c r="L158" s="213"/>
      <c r="M158" s="212"/>
      <c r="N158" s="213">
        <f>ROUND(L158*K158,2)</f>
        <v>0</v>
      </c>
      <c r="O158" s="212"/>
      <c r="P158" s="212"/>
      <c r="Q158" s="212"/>
      <c r="R158" s="130"/>
      <c r="T158" s="131" t="s">
        <v>3</v>
      </c>
      <c r="U158" s="38" t="s">
        <v>41</v>
      </c>
      <c r="V158" s="132">
        <v>4.8000000000000001E-2</v>
      </c>
      <c r="W158" s="132">
        <f>V158*K158</f>
        <v>1.968</v>
      </c>
      <c r="X158" s="132">
        <v>0</v>
      </c>
      <c r="Y158" s="132">
        <f>X158*K158</f>
        <v>0</v>
      </c>
      <c r="Z158" s="132">
        <v>0</v>
      </c>
      <c r="AA158" s="133">
        <f>Z158*K158</f>
        <v>0</v>
      </c>
      <c r="AR158" s="15" t="s">
        <v>189</v>
      </c>
      <c r="AT158" s="15" t="s">
        <v>118</v>
      </c>
      <c r="AU158" s="15" t="s">
        <v>86</v>
      </c>
      <c r="AY158" s="15" t="s">
        <v>117</v>
      </c>
      <c r="BE158" s="134">
        <f>IF(U158="základní",N158,0)</f>
        <v>0</v>
      </c>
      <c r="BF158" s="134">
        <f>IF(U158="snížená",N158,0)</f>
        <v>0</v>
      </c>
      <c r="BG158" s="134">
        <f>IF(U158="zákl. přenesená",N158,0)</f>
        <v>0</v>
      </c>
      <c r="BH158" s="134">
        <f>IF(U158="sníž. přenesená",N158,0)</f>
        <v>0</v>
      </c>
      <c r="BI158" s="134">
        <f>IF(U158="nulová",N158,0)</f>
        <v>0</v>
      </c>
      <c r="BJ158" s="15" t="s">
        <v>20</v>
      </c>
      <c r="BK158" s="134">
        <f>ROUND(L158*K158,2)</f>
        <v>0</v>
      </c>
      <c r="BL158" s="15" t="s">
        <v>189</v>
      </c>
      <c r="BM158" s="15" t="s">
        <v>203</v>
      </c>
    </row>
    <row r="159" spans="2:65" s="10" customFormat="1" ht="22.5" customHeight="1" x14ac:dyDescent="0.3">
      <c r="B159" s="135"/>
      <c r="C159" s="136"/>
      <c r="D159" s="136"/>
      <c r="E159" s="137" t="s">
        <v>3</v>
      </c>
      <c r="F159" s="214" t="s">
        <v>204</v>
      </c>
      <c r="G159" s="215"/>
      <c r="H159" s="215"/>
      <c r="I159" s="215"/>
      <c r="J159" s="136"/>
      <c r="K159" s="138">
        <v>41</v>
      </c>
      <c r="L159" s="136"/>
      <c r="M159" s="136"/>
      <c r="N159" s="136"/>
      <c r="O159" s="136"/>
      <c r="P159" s="136"/>
      <c r="Q159" s="136"/>
      <c r="R159" s="139"/>
      <c r="T159" s="140"/>
      <c r="U159" s="136"/>
      <c r="V159" s="136"/>
      <c r="W159" s="136"/>
      <c r="X159" s="136"/>
      <c r="Y159" s="136"/>
      <c r="Z159" s="136"/>
      <c r="AA159" s="141"/>
      <c r="AT159" s="142" t="s">
        <v>125</v>
      </c>
      <c r="AU159" s="142" t="s">
        <v>86</v>
      </c>
      <c r="AV159" s="10" t="s">
        <v>86</v>
      </c>
      <c r="AW159" s="10" t="s">
        <v>34</v>
      </c>
      <c r="AX159" s="10" t="s">
        <v>20</v>
      </c>
      <c r="AY159" s="142" t="s">
        <v>117</v>
      </c>
    </row>
    <row r="160" spans="2:65" s="1" customFormat="1" ht="31.5" customHeight="1" x14ac:dyDescent="0.3">
      <c r="B160" s="125"/>
      <c r="C160" s="126" t="s">
        <v>205</v>
      </c>
      <c r="D160" s="126" t="s">
        <v>118</v>
      </c>
      <c r="E160" s="127" t="s">
        <v>206</v>
      </c>
      <c r="F160" s="211" t="s">
        <v>207</v>
      </c>
      <c r="G160" s="212"/>
      <c r="H160" s="212"/>
      <c r="I160" s="212"/>
      <c r="J160" s="128" t="s">
        <v>150</v>
      </c>
      <c r="K160" s="129">
        <v>7.6999999999999999E-2</v>
      </c>
      <c r="L160" s="213"/>
      <c r="M160" s="212"/>
      <c r="N160" s="213">
        <f>ROUND(L160*K160,2)</f>
        <v>0</v>
      </c>
      <c r="O160" s="212"/>
      <c r="P160" s="212"/>
      <c r="Q160" s="212"/>
      <c r="R160" s="130"/>
      <c r="T160" s="131" t="s">
        <v>3</v>
      </c>
      <c r="U160" s="156" t="s">
        <v>41</v>
      </c>
      <c r="V160" s="157">
        <v>1.47</v>
      </c>
      <c r="W160" s="157">
        <f>V160*K160</f>
        <v>0.11319</v>
      </c>
      <c r="X160" s="157">
        <v>0</v>
      </c>
      <c r="Y160" s="157">
        <f>X160*K160</f>
        <v>0</v>
      </c>
      <c r="Z160" s="157">
        <v>0</v>
      </c>
      <c r="AA160" s="158">
        <f>Z160*K160</f>
        <v>0</v>
      </c>
      <c r="AR160" s="15" t="s">
        <v>189</v>
      </c>
      <c r="AT160" s="15" t="s">
        <v>118</v>
      </c>
      <c r="AU160" s="15" t="s">
        <v>86</v>
      </c>
      <c r="AY160" s="15" t="s">
        <v>117</v>
      </c>
      <c r="BE160" s="134">
        <f>IF(U160="základní",N160,0)</f>
        <v>0</v>
      </c>
      <c r="BF160" s="134">
        <f>IF(U160="snížená",N160,0)</f>
        <v>0</v>
      </c>
      <c r="BG160" s="134">
        <f>IF(U160="zákl. přenesená",N160,0)</f>
        <v>0</v>
      </c>
      <c r="BH160" s="134">
        <f>IF(U160="sníž. přenesená",N160,0)</f>
        <v>0</v>
      </c>
      <c r="BI160" s="134">
        <f>IF(U160="nulová",N160,0)</f>
        <v>0</v>
      </c>
      <c r="BJ160" s="15" t="s">
        <v>20</v>
      </c>
      <c r="BK160" s="134">
        <f>ROUND(L160*K160,2)</f>
        <v>0</v>
      </c>
      <c r="BL160" s="15" t="s">
        <v>189</v>
      </c>
      <c r="BM160" s="15" t="s">
        <v>208</v>
      </c>
    </row>
    <row r="161" spans="2:18" s="1" customFormat="1" ht="6.9" customHeight="1" x14ac:dyDescent="0.3">
      <c r="B161" s="53"/>
      <c r="C161" s="54"/>
      <c r="D161" s="54"/>
      <c r="E161" s="54"/>
      <c r="F161" s="54"/>
      <c r="G161" s="54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5"/>
    </row>
  </sheetData>
  <mergeCells count="139">
    <mergeCell ref="S2:AC2"/>
    <mergeCell ref="N113:Q113"/>
    <mergeCell ref="N114:Q114"/>
    <mergeCell ref="N139:Q139"/>
    <mergeCell ref="N144:Q144"/>
    <mergeCell ref="N147:Q147"/>
    <mergeCell ref="N148:Q148"/>
    <mergeCell ref="N150:Q150"/>
    <mergeCell ref="N151:Q151"/>
    <mergeCell ref="N145:Q145"/>
    <mergeCell ref="C102:Q102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N88:Q88"/>
    <mergeCell ref="N89:Q89"/>
    <mergeCell ref="N90:Q90"/>
    <mergeCell ref="N91:Q91"/>
    <mergeCell ref="N92:Q92"/>
    <mergeCell ref="H1:K1"/>
    <mergeCell ref="F157:I157"/>
    <mergeCell ref="L157:M157"/>
    <mergeCell ref="N157:Q157"/>
    <mergeCell ref="F158:I158"/>
    <mergeCell ref="L158:M158"/>
    <mergeCell ref="N158:Q158"/>
    <mergeCell ref="F159:I159"/>
    <mergeCell ref="F160:I160"/>
    <mergeCell ref="L160:M160"/>
    <mergeCell ref="N160:Q160"/>
    <mergeCell ref="F152:I152"/>
    <mergeCell ref="L152:M152"/>
    <mergeCell ref="N152:Q152"/>
    <mergeCell ref="F153:I153"/>
    <mergeCell ref="L153:M153"/>
    <mergeCell ref="N153:Q153"/>
    <mergeCell ref="F154:I154"/>
    <mergeCell ref="F155:I155"/>
    <mergeCell ref="F156:I156"/>
    <mergeCell ref="F142:I142"/>
    <mergeCell ref="F143:I143"/>
    <mergeCell ref="F145:I145"/>
    <mergeCell ref="L145:M145"/>
    <mergeCell ref="F146:I146"/>
    <mergeCell ref="F149:I149"/>
    <mergeCell ref="L149:M149"/>
    <mergeCell ref="N149:Q149"/>
    <mergeCell ref="F136:I136"/>
    <mergeCell ref="F137:I137"/>
    <mergeCell ref="L137:M137"/>
    <mergeCell ref="N137:Q137"/>
    <mergeCell ref="F138:I138"/>
    <mergeCell ref="F140:I140"/>
    <mergeCell ref="L140:M140"/>
    <mergeCell ref="N140:Q140"/>
    <mergeCell ref="F141:I141"/>
    <mergeCell ref="F129:I129"/>
    <mergeCell ref="F130:I130"/>
    <mergeCell ref="F131:I131"/>
    <mergeCell ref="F132:I132"/>
    <mergeCell ref="L132:M132"/>
    <mergeCell ref="N132:Q132"/>
    <mergeCell ref="F133:I133"/>
    <mergeCell ref="F134:I134"/>
    <mergeCell ref="F135:I135"/>
    <mergeCell ref="F125:I125"/>
    <mergeCell ref="L125:M125"/>
    <mergeCell ref="N125:Q125"/>
    <mergeCell ref="F126:I126"/>
    <mergeCell ref="L126:M126"/>
    <mergeCell ref="N126:Q126"/>
    <mergeCell ref="F127:I127"/>
    <mergeCell ref="F128:I128"/>
    <mergeCell ref="L128:M128"/>
    <mergeCell ref="N128:Q128"/>
    <mergeCell ref="F120:I120"/>
    <mergeCell ref="L120:M120"/>
    <mergeCell ref="N120:Q120"/>
    <mergeCell ref="F121:I121"/>
    <mergeCell ref="F122:I122"/>
    <mergeCell ref="L122:M122"/>
    <mergeCell ref="N122:Q122"/>
    <mergeCell ref="F123:I123"/>
    <mergeCell ref="F124:I124"/>
    <mergeCell ref="L124:M124"/>
    <mergeCell ref="N124:Q124"/>
    <mergeCell ref="F115:I115"/>
    <mergeCell ref="L115:M115"/>
    <mergeCell ref="N115:Q115"/>
    <mergeCell ref="F116:I116"/>
    <mergeCell ref="F117:I117"/>
    <mergeCell ref="F118:I118"/>
    <mergeCell ref="F119:I119"/>
    <mergeCell ref="L119:M119"/>
    <mergeCell ref="N119:Q119"/>
    <mergeCell ref="N93:Q93"/>
    <mergeCell ref="N94:Q94"/>
    <mergeCell ref="L96:Q96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8:P18"/>
    <mergeCell ref="O20:P20"/>
    <mergeCell ref="O21:P21"/>
    <mergeCell ref="E24:L24"/>
    <mergeCell ref="M27:P27"/>
    <mergeCell ref="M29:P29"/>
    <mergeCell ref="H31:J31"/>
    <mergeCell ref="M31:P31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5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02 - D.1.4.1 - Zdr...</vt:lpstr>
      <vt:lpstr>'Rekapitulace stavby'!Názvy_tisku</vt:lpstr>
      <vt:lpstr>'SO 02 - D.1.4.1 - Zdr...'!Názvy_tisku</vt:lpstr>
      <vt:lpstr>'Rekapitulace stavby'!Oblast_tisku</vt:lpstr>
      <vt:lpstr>'SO 02 - D.1.4.1 - Zdr...'!Oblast_tisku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Pokorný Jan</cp:lastModifiedBy>
  <dcterms:created xsi:type="dcterms:W3CDTF">2018-02-21T16:22:03Z</dcterms:created>
  <dcterms:modified xsi:type="dcterms:W3CDTF">2018-03-22T10:38:19Z</dcterms:modified>
</cp:coreProperties>
</file>