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6_144_ZÁZEMÍ_VPP\07_Dps\Rozpočet\"/>
    </mc:Choice>
  </mc:AlternateContent>
  <bookViews>
    <workbookView xWindow="0" yWindow="0" windowWidth="13236" windowHeight="12996"/>
  </bookViews>
  <sheets>
    <sheet name="Rekapitulace stavby" sheetId="1" r:id="rId1"/>
    <sheet name="7 - IO 04.1 - Prodloužení..." sheetId="2" r:id="rId2"/>
  </sheets>
  <definedNames>
    <definedName name="_xlnm.Print_Titles" localSheetId="1">'7 - IO 04.1 - Prodloužení...'!$116:$116</definedName>
    <definedName name="_xlnm.Print_Titles" localSheetId="0">'Rekapitulace stavby'!$84:$84</definedName>
    <definedName name="_xlnm.Print_Area" localSheetId="1">'7 - IO 04.1 - Prodloužení...'!$C$4:$Q$69,'7 - IO 04.1 - Prodloužení...'!$C$75:$Q$100,'7 - IO 04.1 - Prodloužení...'!$C$106:$Q$240</definedName>
    <definedName name="_xlnm.Print_Area" localSheetId="0">'Rekapitulace stavby'!$C$4:$AP$69,'Rekapitulace stavby'!$C$75:$AP$90</definedName>
  </definedNames>
  <calcPr calcId="152511"/>
</workbook>
</file>

<file path=xl/calcChain.xml><?xml version="1.0" encoding="utf-8"?>
<calcChain xmlns="http://schemas.openxmlformats.org/spreadsheetml/2006/main">
  <c r="AY87" i="1" l="1"/>
  <c r="AX87" i="1"/>
  <c r="BI240" i="2"/>
  <c r="BH240" i="2"/>
  <c r="BG240" i="2"/>
  <c r="BF240" i="2"/>
  <c r="AA240" i="2"/>
  <c r="AA239" i="2" s="1"/>
  <c r="Y240" i="2"/>
  <c r="Y239" i="2" s="1"/>
  <c r="W240" i="2"/>
  <c r="W239" i="2" s="1"/>
  <c r="BK240" i="2"/>
  <c r="BK239" i="2" s="1"/>
  <c r="N239" i="2" s="1"/>
  <c r="N98" i="2" s="1"/>
  <c r="N240" i="2"/>
  <c r="BE240" i="2" s="1"/>
  <c r="BI238" i="2"/>
  <c r="BH238" i="2"/>
  <c r="BG238" i="2"/>
  <c r="BF238" i="2"/>
  <c r="AA238" i="2"/>
  <c r="AA237" i="2" s="1"/>
  <c r="Y238" i="2"/>
  <c r="Y237" i="2" s="1"/>
  <c r="W238" i="2"/>
  <c r="W237" i="2" s="1"/>
  <c r="BK238" i="2"/>
  <c r="BK237" i="2" s="1"/>
  <c r="N237" i="2" s="1"/>
  <c r="N97" i="2" s="1"/>
  <c r="N238" i="2"/>
  <c r="BE238" i="2" s="1"/>
  <c r="BI236" i="2"/>
  <c r="BH236" i="2"/>
  <c r="BG236" i="2"/>
  <c r="BF236" i="2"/>
  <c r="AA236" i="2"/>
  <c r="AA235" i="2" s="1"/>
  <c r="Y236" i="2"/>
  <c r="Y235" i="2" s="1"/>
  <c r="W236" i="2"/>
  <c r="W235" i="2" s="1"/>
  <c r="BK236" i="2"/>
  <c r="BK235" i="2" s="1"/>
  <c r="N235" i="2" s="1"/>
  <c r="N96" i="2" s="1"/>
  <c r="N236" i="2"/>
  <c r="BE236" i="2" s="1"/>
  <c r="BI233" i="2"/>
  <c r="BH233" i="2"/>
  <c r="BG233" i="2"/>
  <c r="BF233" i="2"/>
  <c r="AA233" i="2"/>
  <c r="Y233" i="2"/>
  <c r="W233" i="2"/>
  <c r="BK233" i="2"/>
  <c r="N233" i="2"/>
  <c r="BE233" i="2" s="1"/>
  <c r="BI231" i="2"/>
  <c r="BH231" i="2"/>
  <c r="BG231" i="2"/>
  <c r="BF231" i="2"/>
  <c r="AA231" i="2"/>
  <c r="Y231" i="2"/>
  <c r="W231" i="2"/>
  <c r="BK231" i="2"/>
  <c r="N231" i="2"/>
  <c r="BE231" i="2" s="1"/>
  <c r="BI229" i="2"/>
  <c r="BH229" i="2"/>
  <c r="BG229" i="2"/>
  <c r="BF229" i="2"/>
  <c r="AA229" i="2"/>
  <c r="Y229" i="2"/>
  <c r="W229" i="2"/>
  <c r="BK229" i="2"/>
  <c r="N229" i="2"/>
  <c r="BE229" i="2" s="1"/>
  <c r="BI227" i="2"/>
  <c r="BH227" i="2"/>
  <c r="BG227" i="2"/>
  <c r="BF227" i="2"/>
  <c r="AA227" i="2"/>
  <c r="Y227" i="2"/>
  <c r="W227" i="2"/>
  <c r="BK227" i="2"/>
  <c r="N227" i="2"/>
  <c r="BE227" i="2" s="1"/>
  <c r="BI225" i="2"/>
  <c r="BH225" i="2"/>
  <c r="BG225" i="2"/>
  <c r="BF225" i="2"/>
  <c r="AA225" i="2"/>
  <c r="Y225" i="2"/>
  <c r="W225" i="2"/>
  <c r="BK225" i="2"/>
  <c r="N225" i="2"/>
  <c r="BE225" i="2" s="1"/>
  <c r="BI222" i="2"/>
  <c r="BH222" i="2"/>
  <c r="BG222" i="2"/>
  <c r="BF222" i="2"/>
  <c r="AA222" i="2"/>
  <c r="AA221" i="2" s="1"/>
  <c r="Y222" i="2"/>
  <c r="Y221" i="2" s="1"/>
  <c r="W222" i="2"/>
  <c r="W221" i="2" s="1"/>
  <c r="BK222" i="2"/>
  <c r="BK221" i="2" s="1"/>
  <c r="N221" i="2" s="1"/>
  <c r="N94" i="2" s="1"/>
  <c r="N222" i="2"/>
  <c r="BE222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 s="1"/>
  <c r="BI214" i="2"/>
  <c r="BH214" i="2"/>
  <c r="BG214" i="2"/>
  <c r="BF214" i="2"/>
  <c r="AA214" i="2"/>
  <c r="Y214" i="2"/>
  <c r="W214" i="2"/>
  <c r="BK214" i="2"/>
  <c r="N214" i="2"/>
  <c r="BE214" i="2" s="1"/>
  <c r="BI213" i="2"/>
  <c r="BH213" i="2"/>
  <c r="BG213" i="2"/>
  <c r="BF213" i="2"/>
  <c r="AA213" i="2"/>
  <c r="Y213" i="2"/>
  <c r="W213" i="2"/>
  <c r="BK213" i="2"/>
  <c r="N213" i="2"/>
  <c r="BE213" i="2" s="1"/>
  <c r="BI212" i="2"/>
  <c r="BH212" i="2"/>
  <c r="BG212" i="2"/>
  <c r="BF212" i="2"/>
  <c r="AA212" i="2"/>
  <c r="Y212" i="2"/>
  <c r="W212" i="2"/>
  <c r="BK212" i="2"/>
  <c r="N212" i="2"/>
  <c r="BE212" i="2" s="1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Y209" i="2"/>
  <c r="W209" i="2"/>
  <c r="BK209" i="2"/>
  <c r="N209" i="2"/>
  <c r="BE209" i="2" s="1"/>
  <c r="BI208" i="2"/>
  <c r="BH208" i="2"/>
  <c r="BG208" i="2"/>
  <c r="BF208" i="2"/>
  <c r="AA208" i="2"/>
  <c r="Y208" i="2"/>
  <c r="W208" i="2"/>
  <c r="BK208" i="2"/>
  <c r="N208" i="2"/>
  <c r="BE208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W203" i="2"/>
  <c r="BK203" i="2"/>
  <c r="N203" i="2"/>
  <c r="BE203" i="2" s="1"/>
  <c r="BI202" i="2"/>
  <c r="BH202" i="2"/>
  <c r="BG202" i="2"/>
  <c r="BF202" i="2"/>
  <c r="AA202" i="2"/>
  <c r="Y202" i="2"/>
  <c r="W202" i="2"/>
  <c r="BK202" i="2"/>
  <c r="N202" i="2"/>
  <c r="BE202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 s="1"/>
  <c r="BI194" i="2"/>
  <c r="BH194" i="2"/>
  <c r="BG194" i="2"/>
  <c r="BF194" i="2"/>
  <c r="AA194" i="2"/>
  <c r="Y194" i="2"/>
  <c r="W194" i="2"/>
  <c r="BK194" i="2"/>
  <c r="N194" i="2"/>
  <c r="BE194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BE188" i="2"/>
  <c r="AA188" i="2"/>
  <c r="Y188" i="2"/>
  <c r="W188" i="2"/>
  <c r="BK188" i="2"/>
  <c r="N188" i="2"/>
  <c r="BI187" i="2"/>
  <c r="BH187" i="2"/>
  <c r="BG187" i="2"/>
  <c r="BF187" i="2"/>
  <c r="AA187" i="2"/>
  <c r="Y187" i="2"/>
  <c r="W187" i="2"/>
  <c r="BK187" i="2"/>
  <c r="N187" i="2"/>
  <c r="BE187" i="2" s="1"/>
  <c r="BI186" i="2"/>
  <c r="BH186" i="2"/>
  <c r="BG186" i="2"/>
  <c r="BF186" i="2"/>
  <c r="AA186" i="2"/>
  <c r="Y186" i="2"/>
  <c r="W186" i="2"/>
  <c r="BK186" i="2"/>
  <c r="N186" i="2"/>
  <c r="BE186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3" i="2"/>
  <c r="BH183" i="2"/>
  <c r="BG183" i="2"/>
  <c r="BF183" i="2"/>
  <c r="AA183" i="2"/>
  <c r="Y183" i="2"/>
  <c r="W183" i="2"/>
  <c r="BK183" i="2"/>
  <c r="N183" i="2"/>
  <c r="BE183" i="2" s="1"/>
  <c r="BI182" i="2"/>
  <c r="BH182" i="2"/>
  <c r="BG182" i="2"/>
  <c r="BF182" i="2"/>
  <c r="AA182" i="2"/>
  <c r="Y182" i="2"/>
  <c r="Y181" i="2" s="1"/>
  <c r="W182" i="2"/>
  <c r="BK182" i="2"/>
  <c r="N182" i="2"/>
  <c r="BE182" i="2" s="1"/>
  <c r="BI180" i="2"/>
  <c r="BH180" i="2"/>
  <c r="BG180" i="2"/>
  <c r="BF180" i="2"/>
  <c r="AA180" i="2"/>
  <c r="Y180" i="2"/>
  <c r="W180" i="2"/>
  <c r="BK180" i="2"/>
  <c r="N180" i="2"/>
  <c r="BE180" i="2" s="1"/>
  <c r="BI179" i="2"/>
  <c r="BH179" i="2"/>
  <c r="BG179" i="2"/>
  <c r="BF179" i="2"/>
  <c r="AA179" i="2"/>
  <c r="Y179" i="2"/>
  <c r="W179" i="2"/>
  <c r="BK179" i="2"/>
  <c r="N179" i="2"/>
  <c r="BE179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69" i="2"/>
  <c r="BH169" i="2"/>
  <c r="BG169" i="2"/>
  <c r="BF169" i="2"/>
  <c r="AA169" i="2"/>
  <c r="Y169" i="2"/>
  <c r="W169" i="2"/>
  <c r="BK169" i="2"/>
  <c r="N169" i="2"/>
  <c r="BE169" i="2" s="1"/>
  <c r="BI165" i="2"/>
  <c r="BH165" i="2"/>
  <c r="BG165" i="2"/>
  <c r="BF165" i="2"/>
  <c r="AA165" i="2"/>
  <c r="Y165" i="2"/>
  <c r="W165" i="2"/>
  <c r="BK165" i="2"/>
  <c r="N165" i="2"/>
  <c r="BE165" i="2" s="1"/>
  <c r="BI163" i="2"/>
  <c r="BH163" i="2"/>
  <c r="BG163" i="2"/>
  <c r="BF163" i="2"/>
  <c r="AA163" i="2"/>
  <c r="Y163" i="2"/>
  <c r="W163" i="2"/>
  <c r="BK163" i="2"/>
  <c r="N163" i="2"/>
  <c r="BE163" i="2" s="1"/>
  <c r="BI160" i="2"/>
  <c r="BH160" i="2"/>
  <c r="BG160" i="2"/>
  <c r="BF160" i="2"/>
  <c r="AA160" i="2"/>
  <c r="AA159" i="2" s="1"/>
  <c r="Y160" i="2"/>
  <c r="Y159" i="2" s="1"/>
  <c r="W160" i="2"/>
  <c r="W159" i="2" s="1"/>
  <c r="BK160" i="2"/>
  <c r="BK159" i="2" s="1"/>
  <c r="N159" i="2" s="1"/>
  <c r="N90" i="2" s="1"/>
  <c r="N160" i="2"/>
  <c r="BE160" i="2" s="1"/>
  <c r="BI155" i="2"/>
  <c r="BH155" i="2"/>
  <c r="BG155" i="2"/>
  <c r="BF155" i="2"/>
  <c r="AA155" i="2"/>
  <c r="Y155" i="2"/>
  <c r="W155" i="2"/>
  <c r="BK155" i="2"/>
  <c r="N155" i="2"/>
  <c r="BE155" i="2" s="1"/>
  <c r="BI151" i="2"/>
  <c r="BH151" i="2"/>
  <c r="BG151" i="2"/>
  <c r="BF151" i="2"/>
  <c r="AA151" i="2"/>
  <c r="Y151" i="2"/>
  <c r="W151" i="2"/>
  <c r="BK151" i="2"/>
  <c r="N151" i="2"/>
  <c r="BE151" i="2" s="1"/>
  <c r="BI147" i="2"/>
  <c r="BH147" i="2"/>
  <c r="BG147" i="2"/>
  <c r="BF147" i="2"/>
  <c r="BE147" i="2"/>
  <c r="AA147" i="2"/>
  <c r="Y147" i="2"/>
  <c r="W147" i="2"/>
  <c r="BK147" i="2"/>
  <c r="N147" i="2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AA141" i="2"/>
  <c r="Y141" i="2"/>
  <c r="W141" i="2"/>
  <c r="BK141" i="2"/>
  <c r="N141" i="2"/>
  <c r="BE141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5" i="2"/>
  <c r="BH135" i="2"/>
  <c r="BG135" i="2"/>
  <c r="BF135" i="2"/>
  <c r="AA135" i="2"/>
  <c r="Y135" i="2"/>
  <c r="W135" i="2"/>
  <c r="BK135" i="2"/>
  <c r="N135" i="2"/>
  <c r="BE135" i="2" s="1"/>
  <c r="BI131" i="2"/>
  <c r="BH131" i="2"/>
  <c r="BG131" i="2"/>
  <c r="BF131" i="2"/>
  <c r="BE131" i="2"/>
  <c r="AA131" i="2"/>
  <c r="Y131" i="2"/>
  <c r="W131" i="2"/>
  <c r="BK131" i="2"/>
  <c r="N131" i="2"/>
  <c r="BI129" i="2"/>
  <c r="BH129" i="2"/>
  <c r="BG129" i="2"/>
  <c r="BF129" i="2"/>
  <c r="AA129" i="2"/>
  <c r="Y129" i="2"/>
  <c r="W129" i="2"/>
  <c r="BK129" i="2"/>
  <c r="N129" i="2"/>
  <c r="BE129" i="2" s="1"/>
  <c r="BI127" i="2"/>
  <c r="BH127" i="2"/>
  <c r="BG127" i="2"/>
  <c r="BF127" i="2"/>
  <c r="BE127" i="2"/>
  <c r="AA127" i="2"/>
  <c r="Y127" i="2"/>
  <c r="W127" i="2"/>
  <c r="BK127" i="2"/>
  <c r="N127" i="2"/>
  <c r="BI126" i="2"/>
  <c r="BH126" i="2"/>
  <c r="BG126" i="2"/>
  <c r="BF126" i="2"/>
  <c r="AA126" i="2"/>
  <c r="Y126" i="2"/>
  <c r="W126" i="2"/>
  <c r="BK126" i="2"/>
  <c r="N126" i="2"/>
  <c r="BE126" i="2" s="1"/>
  <c r="BI122" i="2"/>
  <c r="BH122" i="2"/>
  <c r="BG122" i="2"/>
  <c r="BF122" i="2"/>
  <c r="AA122" i="2"/>
  <c r="Y122" i="2"/>
  <c r="W122" i="2"/>
  <c r="BK122" i="2"/>
  <c r="N122" i="2"/>
  <c r="BE122" i="2" s="1"/>
  <c r="BI120" i="2"/>
  <c r="BH120" i="2"/>
  <c r="BG120" i="2"/>
  <c r="BF120" i="2"/>
  <c r="AA120" i="2"/>
  <c r="Y120" i="2"/>
  <c r="W120" i="2"/>
  <c r="BK120" i="2"/>
  <c r="N120" i="2"/>
  <c r="BE120" i="2" s="1"/>
  <c r="M114" i="2"/>
  <c r="M113" i="2"/>
  <c r="F111" i="2"/>
  <c r="F109" i="2"/>
  <c r="AS87" i="1"/>
  <c r="AS86" i="1" s="1"/>
  <c r="M83" i="2"/>
  <c r="M82" i="2"/>
  <c r="F80" i="2"/>
  <c r="F78" i="2"/>
  <c r="O15" i="2"/>
  <c r="E15" i="2"/>
  <c r="F114" i="2" s="1"/>
  <c r="O14" i="2"/>
  <c r="O12" i="2"/>
  <c r="E12" i="2"/>
  <c r="F113" i="2" s="1"/>
  <c r="O11" i="2"/>
  <c r="O9" i="2"/>
  <c r="M80" i="2" s="1"/>
  <c r="F6" i="2"/>
  <c r="F108" i="2" s="1"/>
  <c r="AM82" i="1"/>
  <c r="L82" i="1"/>
  <c r="AM81" i="1"/>
  <c r="L81" i="1"/>
  <c r="AM79" i="1"/>
  <c r="L79" i="1"/>
  <c r="L77" i="1"/>
  <c r="L76" i="1"/>
  <c r="H35" i="2" l="1"/>
  <c r="BD87" i="1" s="1"/>
  <c r="BD86" i="1" s="1"/>
  <c r="W34" i="1" s="1"/>
  <c r="AA119" i="2"/>
  <c r="BK119" i="2"/>
  <c r="W162" i="2"/>
  <c r="W118" i="2" s="1"/>
  <c r="W117" i="2" s="1"/>
  <c r="AU87" i="1" s="1"/>
  <c r="AU86" i="1" s="1"/>
  <c r="W181" i="2"/>
  <c r="AA171" i="2"/>
  <c r="BK224" i="2"/>
  <c r="N224" i="2" s="1"/>
  <c r="N95" i="2" s="1"/>
  <c r="BK162" i="2"/>
  <c r="N162" i="2" s="1"/>
  <c r="N91" i="2" s="1"/>
  <c r="W119" i="2"/>
  <c r="M32" i="2"/>
  <c r="AW87" i="1" s="1"/>
  <c r="Y162" i="2"/>
  <c r="BK171" i="2"/>
  <c r="N171" i="2" s="1"/>
  <c r="N92" i="2" s="1"/>
  <c r="AA181" i="2"/>
  <c r="W224" i="2"/>
  <c r="F82" i="2"/>
  <c r="Y119" i="2"/>
  <c r="AA162" i="2"/>
  <c r="W171" i="2"/>
  <c r="BK181" i="2"/>
  <c r="N181" i="2" s="1"/>
  <c r="N93" i="2" s="1"/>
  <c r="Y224" i="2"/>
  <c r="M111" i="2"/>
  <c r="H33" i="2"/>
  <c r="BB87" i="1" s="1"/>
  <c r="BB86" i="1" s="1"/>
  <c r="W32" i="1" s="1"/>
  <c r="F77" i="2"/>
  <c r="H34" i="2"/>
  <c r="BC87" i="1" s="1"/>
  <c r="BC86" i="1" s="1"/>
  <c r="W33" i="1" s="1"/>
  <c r="Y171" i="2"/>
  <c r="AA224" i="2"/>
  <c r="N119" i="2"/>
  <c r="N89" i="2" s="1"/>
  <c r="F83" i="2"/>
  <c r="BA87" i="1"/>
  <c r="BA86" i="1" s="1"/>
  <c r="AY86" i="1" l="1"/>
  <c r="Y118" i="2"/>
  <c r="Y117" i="2" s="1"/>
  <c r="AA118" i="2"/>
  <c r="AA117" i="2" s="1"/>
  <c r="AX86" i="1"/>
  <c r="BK118" i="2"/>
  <c r="N118" i="2" s="1"/>
  <c r="N88" i="2" s="1"/>
  <c r="W31" i="1"/>
  <c r="AW86" i="1"/>
  <c r="AK31" i="1" s="1"/>
  <c r="BK117" i="2" l="1"/>
  <c r="N117" i="2" s="1"/>
  <c r="N87" i="2" s="1"/>
  <c r="L100" i="2" s="1"/>
  <c r="M27" i="2" l="1"/>
  <c r="M29" i="2" s="1"/>
  <c r="H31" i="2" s="1"/>
  <c r="AG87" i="1" l="1"/>
  <c r="AN87" i="1" s="1"/>
  <c r="M31" i="2"/>
  <c r="AZ87" i="1"/>
  <c r="AZ86" i="1" s="1"/>
  <c r="AG86" i="1" l="1"/>
  <c r="AG90" i="1" s="1"/>
  <c r="AV86" i="1"/>
  <c r="W30" i="1"/>
  <c r="L37" i="2"/>
  <c r="AV87" i="1"/>
  <c r="AT87" i="1" s="1"/>
  <c r="AK26" i="1"/>
  <c r="AK28" i="1" l="1"/>
  <c r="AK30" i="1"/>
  <c r="AT86" i="1"/>
  <c r="AN86" i="1" s="1"/>
  <c r="AN90" i="1" s="1"/>
  <c r="AK36" i="1" l="1"/>
</calcChain>
</file>

<file path=xl/sharedStrings.xml><?xml version="1.0" encoding="utf-8"?>
<sst xmlns="http://schemas.openxmlformats.org/spreadsheetml/2006/main" count="1660" uniqueCount="454">
  <si>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</si>
  <si>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</si>
  <si>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</si>
  <si>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</si>
  <si>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</si>
  <si>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</si>
  <si>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</si>
  <si>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</si>
  <si>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</si>
  <si>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</si>
  <si>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</si>
  <si>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</si>
  <si>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</si>
  <si>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</si>
  <si>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307</t>
  </si>
  <si>
    <t>Stavba:</t>
  </si>
  <si>
    <t>Zázemí pro VPP v Ostravě - Porubě</t>
  </si>
  <si>
    <t>0,1</t>
  </si>
  <si>
    <t>JKSO:</t>
  </si>
  <si>
    <t>CC-CZ:</t>
  </si>
  <si>
    <t>1</t>
  </si>
  <si>
    <t>Místo:</t>
  </si>
  <si>
    <t>Ostrava - Poruba</t>
  </si>
  <si>
    <t>Datum:</t>
  </si>
  <si>
    <t>16. 2. 2018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</si>
  <si>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</si>
  <si>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</si>
  <si>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</si>
  <si>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</si>
  <si>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</si>
  <si>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</si>
  <si>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</si>
  <si>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</si>
  <si>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Ing.Petr Kudlík</t>
  </si>
  <si>
    <t>True</t>
  </si>
  <si>
    <t>Zpracovatel:</t>
  </si>
  <si>
    <t>Lenka Jugová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</si>
  <si>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</si>
  <si>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</si>
  <si>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</si>
  <si>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</si>
  <si>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</si>
  <si>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</si>
  <si>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</si>
  <si>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</si>
  <si>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</si>
  <si>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</si>
  <si>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</si>
  <si>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</si>
  <si>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</si>
  <si>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</si>
  <si>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</si>
  <si>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</si>
  <si>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</si>
  <si>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</si>
  <si>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</si>
  <si>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</si>
  <si>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</si>
  <si>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</si>
  <si>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</si>
  <si>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</si>
  <si>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</si>
  <si>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</si>
  <si>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</si>
  <si>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</si>
  <si>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</si>
  <si>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</si>
  <si>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</si>
  <si>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</si>
  <si>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</si>
  <si>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</si>
  <si>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</si>
  <si>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</si>
  <si>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</si>
  <si>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</si>
  <si>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</si>
  <si>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</si>
  <si>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</si>
  <si>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{44a83583-8d9c-4509-81f3-c3ffbb629954}</t>
  </si>
  <si>
    <t>{00000000-0000-0000-0000-000000000000}</t>
  </si>
  <si>
    <t>7</t>
  </si>
  <si>
    <t>IO 04.1 - Prodloužení vodovodního řadu</t>
  </si>
  <si>
    <t>{aa29409b-4b1c-4959-a458-ce21a955e206}</t>
  </si>
  <si>
    <t>Zpět na list:</t>
  </si>
  <si>
    <t>2</t>
  </si>
  <si>
    <t>KRYCÍ LIST ROZPOČTU</t>
  </si>
  <si>
    <t>Objekt:</t>
  </si>
  <si>
    <t>7 - IO 04.1 - Prodloužení vodovodního řadu</t>
  </si>
  <si>
    <t>Náklady z rozpočtu</t>
  </si>
  <si>
    <t>REKAPITULACE ROZPOČTU</t>
  </si>
  <si>
    <t>Kód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</si>
  <si>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</si>
  <si>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</si>
  <si>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</si>
  <si>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</si>
  <si>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</si>
  <si>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</si>
  <si>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</si>
  <si>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</si>
  <si>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</si>
  <si>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</si>
  <si>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</si>
  <si>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N00 - Nepojmenované práce</t>
  </si>
  <si>
    <t>OST - Ostatní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</si>
  <si>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</si>
  <si>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</si>
  <si>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</si>
  <si>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</si>
  <si>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</si>
  <si>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</si>
  <si>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</si>
  <si>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</si>
  <si>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</si>
  <si>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</si>
  <si>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</si>
  <si>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</si>
  <si>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</si>
  <si>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</si>
  <si>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</si>
  <si>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</si>
  <si>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113106123</t>
  </si>
  <si>
    <t>Rozebrání dlažeb komunikací pro pěší ze zámkových dlaždic</t>
  </si>
  <si>
    <t>m2</t>
  </si>
  <si>
    <t>4</t>
  </si>
  <si>
    <t>200939622</t>
  </si>
  <si>
    <t>85*1</t>
  </si>
  <si>
    <t>VV</t>
  </si>
  <si>
    <t>113107153</t>
  </si>
  <si>
    <t>Odstranění podkladu pl přes 50 do 200 m2 z kameniva těženého tl 300 mm</t>
  </si>
  <si>
    <t>-1120711236</t>
  </si>
  <si>
    <t>12,5 m2 - vozovka</t>
  </si>
  <si>
    <t>85 m2 - chodník</t>
  </si>
  <si>
    <t>97,5</t>
  </si>
  <si>
    <t>3</t>
  </si>
  <si>
    <t>113154225</t>
  </si>
  <si>
    <t>Frézování živičného krytu tl 200 mm pruh š 1 m pl do 1000 m2 bez překážek v trase</t>
  </si>
  <si>
    <t>57708045</t>
  </si>
  <si>
    <t>119001421</t>
  </si>
  <si>
    <t>Dočasné zajištění kabelů a kabelových tratí ze 3 volně ložených kabelů</t>
  </si>
  <si>
    <t>m</t>
  </si>
  <si>
    <t>-1828073399</t>
  </si>
  <si>
    <t>1+97</t>
  </si>
  <si>
    <t>5</t>
  </si>
  <si>
    <t>120001101</t>
  </si>
  <si>
    <t>Příplatek za ztížení vykopávky v blízkosti podzemního vedení</t>
  </si>
  <si>
    <t>m3</t>
  </si>
  <si>
    <t>964764095</t>
  </si>
  <si>
    <t>98*0,8*1,55</t>
  </si>
  <si>
    <t>6</t>
  </si>
  <si>
    <t>132201202</t>
  </si>
  <si>
    <t>Hloubení rýh š do 2000 mm v hornině tř. 3 objemu do 1000 m3</t>
  </si>
  <si>
    <t>-60111081</t>
  </si>
  <si>
    <t>97*0,8*1,55</t>
  </si>
  <si>
    <t>Součet</t>
  </si>
  <si>
    <t>120,3</t>
  </si>
  <si>
    <t>151101101</t>
  </si>
  <si>
    <t>Zřízení příložného pažení a rozepření stěn rýh hl do 2 m</t>
  </si>
  <si>
    <t>-1604604930</t>
  </si>
  <si>
    <t>97*1,55*2</t>
  </si>
  <si>
    <t>8</t>
  </si>
  <si>
    <t>151101111</t>
  </si>
  <si>
    <t>Odstranění příložného pažení a rozepření stěn rýh hl do 2 m</t>
  </si>
  <si>
    <t>-347687007</t>
  </si>
  <si>
    <t>9</t>
  </si>
  <si>
    <t>161101101</t>
  </si>
  <si>
    <t>Svislé přemístění výkopku z horniny tř. 1 až 4 hl výkopu do 2,5 m</t>
  </si>
  <si>
    <t>6514212</t>
  </si>
  <si>
    <t>162701105</t>
  </si>
  <si>
    <t>Vodorovné přemístění do 10000 m výkopku/sypaniny z horniny tř. 1 až 4</t>
  </si>
  <si>
    <t>1140695849</t>
  </si>
  <si>
    <t>11</t>
  </si>
  <si>
    <t>167101102</t>
  </si>
  <si>
    <t xml:space="preserve">Nakládání výkopku z hornin tř. 1 až 4 </t>
  </si>
  <si>
    <t>-537159728</t>
  </si>
  <si>
    <t>12</t>
  </si>
  <si>
    <t>171201201</t>
  </si>
  <si>
    <t>Uložení sypaniny na skládky</t>
  </si>
  <si>
    <t>-851261013</t>
  </si>
  <si>
    <t>13</t>
  </si>
  <si>
    <t>17120120199</t>
  </si>
  <si>
    <t xml:space="preserve">Likvidace odpadu v souladu se zákonem o odpadech </t>
  </si>
  <si>
    <t>979170937</t>
  </si>
  <si>
    <t>14</t>
  </si>
  <si>
    <t>174101101</t>
  </si>
  <si>
    <t>Zásyp jam, šachet rýh nebo kolem objektů sypaninou se zhutněním</t>
  </si>
  <si>
    <t>659158332</t>
  </si>
  <si>
    <t>120,3-(97*0,8*0,61)</t>
  </si>
  <si>
    <t>73</t>
  </si>
  <si>
    <t>M</t>
  </si>
  <si>
    <t>583336510.111</t>
  </si>
  <si>
    <t>Dobře hutnitelný materiál</t>
  </si>
  <si>
    <t>t</t>
  </si>
  <si>
    <t>-1387846820</t>
  </si>
  <si>
    <t>73*2</t>
  </si>
  <si>
    <t>146</t>
  </si>
  <si>
    <t>16</t>
  </si>
  <si>
    <t>175111101</t>
  </si>
  <si>
    <t>Obsypání potrubí ručně sypaninou bez prohození, uloženou do 3 m</t>
  </si>
  <si>
    <t>367706529</t>
  </si>
  <si>
    <t>97*0,8*0,46</t>
  </si>
  <si>
    <t>35,7</t>
  </si>
  <si>
    <t>17</t>
  </si>
  <si>
    <t>583373020</t>
  </si>
  <si>
    <t>štěrkopísek  frakce 0-16</t>
  </si>
  <si>
    <t>-1460831667</t>
  </si>
  <si>
    <t>35,7*1,75</t>
  </si>
  <si>
    <t>62,5</t>
  </si>
  <si>
    <t>18</t>
  </si>
  <si>
    <t>215901101</t>
  </si>
  <si>
    <t>Zhutnění podloží z hornin soudržných do 92% PS nebo nesoudržných sypkých I(d) do 0,8</t>
  </si>
  <si>
    <t>-150650012</t>
  </si>
  <si>
    <t>97*0,8</t>
  </si>
  <si>
    <t>19</t>
  </si>
  <si>
    <t>451573111</t>
  </si>
  <si>
    <t>Lože pod potrubí otevřený výkop ze štěrkopísku</t>
  </si>
  <si>
    <t>-645068800</t>
  </si>
  <si>
    <t>77,6*0,15</t>
  </si>
  <si>
    <t>20</t>
  </si>
  <si>
    <t>452313161</t>
  </si>
  <si>
    <t>Podkladní bloky z betonu prostého tř. C 25/30 otevřený výkop</t>
  </si>
  <si>
    <t>81313363</t>
  </si>
  <si>
    <t>0,5*0,5*0,5*3</t>
  </si>
  <si>
    <t>0,4</t>
  </si>
  <si>
    <t>452353101</t>
  </si>
  <si>
    <t>Bednění podkladních bloků otevřený výkop</t>
  </si>
  <si>
    <t>1708856080</t>
  </si>
  <si>
    <t>0,5*4*0,5*3</t>
  </si>
  <si>
    <t>22</t>
  </si>
  <si>
    <t>564801112</t>
  </si>
  <si>
    <t>Podklad ze štěrkodrtě ŠD tl 40 mm</t>
  </si>
  <si>
    <t>1726578030</t>
  </si>
  <si>
    <t>23</t>
  </si>
  <si>
    <t>564851111</t>
  </si>
  <si>
    <t>Podklad ze štěrkodrtě ŠD tl 150 mm</t>
  </si>
  <si>
    <t>959811157</t>
  </si>
  <si>
    <t>24</t>
  </si>
  <si>
    <t>564861111</t>
  </si>
  <si>
    <t>Podklad ze štěrkodrtě ŠD tl 200 mm</t>
  </si>
  <si>
    <t>1255551868</t>
  </si>
  <si>
    <t>25</t>
  </si>
  <si>
    <t>564952111</t>
  </si>
  <si>
    <t>Podklad z mechanicky zpevněného kameniva MZK tl 150 mm</t>
  </si>
  <si>
    <t>-1662296088</t>
  </si>
  <si>
    <t>26</t>
  </si>
  <si>
    <t>565165111</t>
  </si>
  <si>
    <t>Asfaltový beton vrstva podkladní ACP 16 (obalované kamenivo OKS) tl 80 mm š do 3 m</t>
  </si>
  <si>
    <t>332759776</t>
  </si>
  <si>
    <t>27</t>
  </si>
  <si>
    <t>5723791111</t>
  </si>
  <si>
    <t>Vyspravení krytu komunikací po překopech plochy přes 15 m2 stávající demontovanou zámkovou dlažbou do lože z kameniva</t>
  </si>
  <si>
    <t>-473489122</t>
  </si>
  <si>
    <t>28</t>
  </si>
  <si>
    <t>573231111</t>
  </si>
  <si>
    <t>Postřik živičný spojovací ze silniční emulze v množství 0,70 kg/m2</t>
  </si>
  <si>
    <t>-27521072</t>
  </si>
  <si>
    <t>29</t>
  </si>
  <si>
    <t>577134211</t>
  </si>
  <si>
    <t>Asfaltový beton vrstva obrusná ACO 11 (ABS) tř. II tl 40 mm š do 3 m z nemodifikovaného asfaltu</t>
  </si>
  <si>
    <t>529071098</t>
  </si>
  <si>
    <t>30</t>
  </si>
  <si>
    <t>599141111</t>
  </si>
  <si>
    <t>Vyplnění spár mezi silničními dílci živičnou zálivkou</t>
  </si>
  <si>
    <t>-558321817</t>
  </si>
  <si>
    <t>31</t>
  </si>
  <si>
    <t>852242121</t>
  </si>
  <si>
    <t>Montáž potrubí z trub litinových tlakových přírubových délky do 1 m otevřený výkop DN 80</t>
  </si>
  <si>
    <t>kus</t>
  </si>
  <si>
    <t>1832309536</t>
  </si>
  <si>
    <t>32</t>
  </si>
  <si>
    <t>552522260</t>
  </si>
  <si>
    <t>trouba přírubová TP-DN 80 PN 10-16-25-40 TT L=0,3 m</t>
  </si>
  <si>
    <t>985018835</t>
  </si>
  <si>
    <t>33</t>
  </si>
  <si>
    <t>857242121</t>
  </si>
  <si>
    <t>Montáž litinových tvarovek jednoosých přírubových otevřený výkop DN 80</t>
  </si>
  <si>
    <t>1615200615</t>
  </si>
  <si>
    <t>34</t>
  </si>
  <si>
    <t>552506420</t>
  </si>
  <si>
    <t>koleno přírubové s patkou PP litinové DN 80</t>
  </si>
  <si>
    <t>270338584</t>
  </si>
  <si>
    <t>35</t>
  </si>
  <si>
    <t>857312121</t>
  </si>
  <si>
    <t>Montáž litinových tvarovek jednoosých přírubových otevřený výkop DN 150</t>
  </si>
  <si>
    <t>1267605763</t>
  </si>
  <si>
    <t>36</t>
  </si>
  <si>
    <t>5511111.2</t>
  </si>
  <si>
    <t>Multifunkční spojka jištěná proti posunu s úhlovým vychýlením DN 150</t>
  </si>
  <si>
    <t>1101420921</t>
  </si>
  <si>
    <t>37</t>
  </si>
  <si>
    <t>2099321908</t>
  </si>
  <si>
    <t>38</t>
  </si>
  <si>
    <t>552536160</t>
  </si>
  <si>
    <t>přechod přírubový,práškový epoxid, tl.250µm FFR-kus litinový délka 200 mm DN 150/80 mm</t>
  </si>
  <si>
    <t>399690725</t>
  </si>
  <si>
    <t>39</t>
  </si>
  <si>
    <t>871321141</t>
  </si>
  <si>
    <t>Montáž potrubí z PE100 SDR 11 otevřený výkop svařovaných na tupo D 160 x 14,6 mm</t>
  </si>
  <si>
    <t>-809714321</t>
  </si>
  <si>
    <t>97*1,05</t>
  </si>
  <si>
    <t>102</t>
  </si>
  <si>
    <t>40</t>
  </si>
  <si>
    <t>286135340</t>
  </si>
  <si>
    <t>potrubí třívrstvé PE100 RC-Wavin TS PE 100 RC+ DOQ, SDR11,160x14,6 , 12 m</t>
  </si>
  <si>
    <t>16060035</t>
  </si>
  <si>
    <t>41</t>
  </si>
  <si>
    <t>877321101</t>
  </si>
  <si>
    <t>Montáž elektrospojek na potrubí z PE trub d 160</t>
  </si>
  <si>
    <t>-1740004461</t>
  </si>
  <si>
    <t>42</t>
  </si>
  <si>
    <t>28654410011</t>
  </si>
  <si>
    <t>příruba volná  PPs ocelovou vystélkou k lemovému nákružku z polypropylénu 160</t>
  </si>
  <si>
    <t>916084832</t>
  </si>
  <si>
    <t>43</t>
  </si>
  <si>
    <t>28654409011</t>
  </si>
  <si>
    <t>nákružek lemový z polypropylénu 160</t>
  </si>
  <si>
    <t>1253711047</t>
  </si>
  <si>
    <t>44</t>
  </si>
  <si>
    <t>877321113</t>
  </si>
  <si>
    <t>Montáž elektro T-kusů na potrubí z PE trub d 160</t>
  </si>
  <si>
    <t>1656959338</t>
  </si>
  <si>
    <t>45</t>
  </si>
  <si>
    <t>286149900</t>
  </si>
  <si>
    <t>tvarovka T-kus, SDR17, PE100, d 160</t>
  </si>
  <si>
    <t>-1923005714</t>
  </si>
  <si>
    <t>46</t>
  </si>
  <si>
    <t>891241111</t>
  </si>
  <si>
    <t>Montáž vodovodních šoupátek otevřený výkop DN 80</t>
  </si>
  <si>
    <t>191732062</t>
  </si>
  <si>
    <t>47</t>
  </si>
  <si>
    <t>422211490</t>
  </si>
  <si>
    <t>šoupátko s PE vevařovacími konci, voda,  PN10 DN 80/90 PE 100</t>
  </si>
  <si>
    <t>-402566288</t>
  </si>
  <si>
    <t>48</t>
  </si>
  <si>
    <t>422910730</t>
  </si>
  <si>
    <t>souprava zemní  pro šoupátka DN 65-80 mm, Rd 1,5 m</t>
  </si>
  <si>
    <t>1984845079</t>
  </si>
  <si>
    <t>49</t>
  </si>
  <si>
    <t>891247111</t>
  </si>
  <si>
    <t>Montáž hydrantů podzemních DN 80</t>
  </si>
  <si>
    <t>-198423433</t>
  </si>
  <si>
    <t>50</t>
  </si>
  <si>
    <t>422735910</t>
  </si>
  <si>
    <t>hydrant podzemní DN80 PN16 tvárná litina, jednoduchý uzávěr, krycí výška 1500 mm</t>
  </si>
  <si>
    <t>348319528</t>
  </si>
  <si>
    <t>51</t>
  </si>
  <si>
    <t>891311111</t>
  </si>
  <si>
    <t>Montáž vodovodních šoupátek otevřený výkop DN 150</t>
  </si>
  <si>
    <t>199723918</t>
  </si>
  <si>
    <t>52</t>
  </si>
  <si>
    <t>422211530</t>
  </si>
  <si>
    <t>šoupátko s PE vevařovacími konci, voda, PN10 DN 150/160 PE 100</t>
  </si>
  <si>
    <t>1859610827</t>
  </si>
  <si>
    <t>53</t>
  </si>
  <si>
    <t>422910740</t>
  </si>
  <si>
    <t>souprava zemní  typ A pro šoupátka DN 100-150 mm, Rd 1,5 m</t>
  </si>
  <si>
    <t>-365964147</t>
  </si>
  <si>
    <t>54</t>
  </si>
  <si>
    <t>892351111</t>
  </si>
  <si>
    <t>Tlaková zkouška vodou potrubí DN 150 nebo 200</t>
  </si>
  <si>
    <t>2014018135</t>
  </si>
  <si>
    <t>55</t>
  </si>
  <si>
    <t>892353122</t>
  </si>
  <si>
    <t>Proplach a dezinfekce vodovodního potrubí DN 150 nebo 200</t>
  </si>
  <si>
    <t>1726655982</t>
  </si>
  <si>
    <t>56</t>
  </si>
  <si>
    <t>892372111</t>
  </si>
  <si>
    <t>Zabezpečení konců potrubí DN do 300 při tlakových zkouškách vodou</t>
  </si>
  <si>
    <t>-1539535147</t>
  </si>
  <si>
    <t>57</t>
  </si>
  <si>
    <t>899401112</t>
  </si>
  <si>
    <t>Osazení poklopů litinových šoupátkových</t>
  </si>
  <si>
    <t>876818422</t>
  </si>
  <si>
    <t>58</t>
  </si>
  <si>
    <t>422913520</t>
  </si>
  <si>
    <t>poklop litinový -šoupátkový</t>
  </si>
  <si>
    <t>-17949325</t>
  </si>
  <si>
    <t>59</t>
  </si>
  <si>
    <t>422229991</t>
  </si>
  <si>
    <t>Podkladní deska pod poklop</t>
  </si>
  <si>
    <t>-1435672832</t>
  </si>
  <si>
    <t>60</t>
  </si>
  <si>
    <t>899401113</t>
  </si>
  <si>
    <t>Osazení poklopů litinových hydrantových</t>
  </si>
  <si>
    <t>-1710553495</t>
  </si>
  <si>
    <t>61</t>
  </si>
  <si>
    <t>422914520</t>
  </si>
  <si>
    <t>poklop litinový-hydrantový DN 80</t>
  </si>
  <si>
    <t>-1656981863</t>
  </si>
  <si>
    <t>62</t>
  </si>
  <si>
    <t>422914520.11</t>
  </si>
  <si>
    <t>poklop-hydrantový - podkladní deska</t>
  </si>
  <si>
    <t>-1079717003</t>
  </si>
  <si>
    <t>63</t>
  </si>
  <si>
    <t>899721111</t>
  </si>
  <si>
    <t>Signalizační vodič DN do 150 mm na potrubí PVC</t>
  </si>
  <si>
    <t>1846565065</t>
  </si>
  <si>
    <t>64</t>
  </si>
  <si>
    <t>899722112</t>
  </si>
  <si>
    <t>Krytí potrubí z plastů výstražnou fólií z PVC 25 cm</t>
  </si>
  <si>
    <t>-547905345</t>
  </si>
  <si>
    <t>65</t>
  </si>
  <si>
    <t>899999999</t>
  </si>
  <si>
    <t>Geodetické zaměření</t>
  </si>
  <si>
    <t>-1237298212</t>
  </si>
  <si>
    <t>66</t>
  </si>
  <si>
    <t>919735111</t>
  </si>
  <si>
    <t>Řezání stávajícího živičného krytu hl do 50 mm</t>
  </si>
  <si>
    <t>-320317691</t>
  </si>
  <si>
    <t>12,5*2</t>
  </si>
  <si>
    <t>67</t>
  </si>
  <si>
    <t>997221571</t>
  </si>
  <si>
    <t>Vodorovná doprava vybouraných hmot do 1 km</t>
  </si>
  <si>
    <t>-1124341975</t>
  </si>
  <si>
    <t>55,15</t>
  </si>
  <si>
    <t>68</t>
  </si>
  <si>
    <t>997221579</t>
  </si>
  <si>
    <t>Příplatek ZKD 1 km u vodorovné dopravy vybouraných hmot</t>
  </si>
  <si>
    <t>-208479203</t>
  </si>
  <si>
    <t>55,15*9</t>
  </si>
  <si>
    <t>69</t>
  </si>
  <si>
    <t>997221612</t>
  </si>
  <si>
    <t>Nakládání vybouraných hmot na dopravní prostředky pro vodorovnou dopravu</t>
  </si>
  <si>
    <t>769441280</t>
  </si>
  <si>
    <t>70</t>
  </si>
  <si>
    <t>997221845</t>
  </si>
  <si>
    <t>Poplatek za uložení odpadu z asfaltových povrchů na skládce (skládkovné)</t>
  </si>
  <si>
    <t>-217518236</t>
  </si>
  <si>
    <t>6,4</t>
  </si>
  <si>
    <t>71</t>
  </si>
  <si>
    <t>997221855</t>
  </si>
  <si>
    <t>Poplatek za uložení odpadu z kameniva na skládce (skládkovné)</t>
  </si>
  <si>
    <t>685945147</t>
  </si>
  <si>
    <t>48,75</t>
  </si>
  <si>
    <t>72</t>
  </si>
  <si>
    <t>998276101</t>
  </si>
  <si>
    <t>Přesun hmot pro trubní vedení z trub z plastických hmot otevřený výkop</t>
  </si>
  <si>
    <t>-1713625690</t>
  </si>
  <si>
    <t>211112</t>
  </si>
  <si>
    <t>Práce neuvedené v PD, schválené technickým dozorem stavby, dle zápisu do stavebního deníku</t>
  </si>
  <si>
    <t>hod</t>
  </si>
  <si>
    <t>512</t>
  </si>
  <si>
    <t>1230179489</t>
  </si>
  <si>
    <t>74</t>
  </si>
  <si>
    <t>9911111112</t>
  </si>
  <si>
    <t xml:space="preserve">Uvedení vodovodu do provozu </t>
  </si>
  <si>
    <t>128957594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</si>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</sst>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6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4" fontId="26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9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2" fillId="0" borderId="12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vertical="center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39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E2C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895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3CB91E05-7335-49F2-BD93-8867B6E24F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4A6D0DAA-7956-4E83-9CDA-202CDEAF98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1"/>
  <sheetViews>
    <sheetView showGridLines="0" tabSelected="1" workbookViewId="0">
      <pane ySplit="1" topLeftCell="A2" activePane="bottomLeft" state="frozen"/>
      <selection pane="bottomLeft" activeCell="C87" sqref="C87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 x14ac:dyDescent="0.3">
      <c r="A1" s="170" t="s">
        <v>0</v>
      </c>
      <c r="B1" s="171"/>
      <c r="C1" s="171"/>
      <c r="D1" s="172" t="s">
        <v>1</v>
      </c>
      <c r="E1" s="171"/>
      <c r="F1" s="171"/>
      <c r="G1" s="171"/>
      <c r="H1" s="171"/>
      <c r="I1" s="171"/>
      <c r="J1" s="171"/>
      <c r="K1" s="173" t="s">
        <v>446</v>
      </c>
      <c r="L1" s="173"/>
      <c r="M1" s="173"/>
      <c r="N1" s="173"/>
      <c r="O1" s="173"/>
      <c r="P1" s="173"/>
      <c r="Q1" s="173"/>
      <c r="R1" s="173"/>
      <c r="S1" s="173"/>
      <c r="T1" s="171"/>
      <c r="U1" s="171"/>
      <c r="V1" s="171"/>
      <c r="W1" s="173" t="s">
        <v>447</v>
      </c>
      <c r="X1" s="173"/>
      <c r="Y1" s="173"/>
      <c r="Z1" s="173"/>
      <c r="AA1" s="173"/>
      <c r="AB1" s="173"/>
      <c r="AC1" s="173"/>
      <c r="AD1" s="173"/>
      <c r="AE1" s="173"/>
      <c r="AF1" s="173"/>
      <c r="AG1" s="171"/>
      <c r="AH1" s="17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</row>
    <row r="2" spans="1:73" ht="36.9" customHeight="1" x14ac:dyDescent="0.3">
      <c r="C2" s="178" t="s">
        <v>5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R2" s="179"/>
      <c r="S2" s="179"/>
      <c r="T2" s="179"/>
      <c r="U2" s="179"/>
      <c r="V2" s="179"/>
      <c r="W2" s="179"/>
      <c r="X2" s="179"/>
      <c r="Y2" s="179"/>
      <c r="Z2" s="179"/>
      <c r="AA2" s="179"/>
      <c r="AB2" s="179"/>
      <c r="AC2" s="179"/>
      <c r="AD2" s="179"/>
      <c r="AE2" s="179"/>
      <c r="AF2" s="179"/>
      <c r="AG2" s="179"/>
      <c r="AH2" s="179"/>
      <c r="AI2" s="179"/>
      <c r="AJ2" s="179"/>
      <c r="AK2" s="179"/>
      <c r="AL2" s="179"/>
      <c r="AM2" s="179"/>
      <c r="AN2" s="179"/>
      <c r="AO2" s="179"/>
      <c r="AP2" s="179"/>
      <c r="AR2" s="205" t="s">
        <v>6</v>
      </c>
      <c r="AS2" s="179"/>
      <c r="AT2" s="179"/>
      <c r="AU2" s="179"/>
      <c r="AV2" s="179"/>
      <c r="AW2" s="179"/>
      <c r="AX2" s="179"/>
      <c r="AY2" s="179"/>
      <c r="AZ2" s="179"/>
      <c r="BA2" s="179"/>
      <c r="BB2" s="179"/>
      <c r="BC2" s="179"/>
      <c r="BD2" s="179"/>
      <c r="BE2" s="179"/>
      <c r="BS2" s="16" t="s">
        <v>7</v>
      </c>
      <c r="BT2" s="16" t="s">
        <v>8</v>
      </c>
    </row>
    <row r="3" spans="1:73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" customHeight="1" x14ac:dyDescent="0.3">
      <c r="B4" s="20"/>
      <c r="C4" s="180" t="s">
        <v>10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181"/>
      <c r="S4" s="181"/>
      <c r="T4" s="181"/>
      <c r="U4" s="181"/>
      <c r="V4" s="181"/>
      <c r="W4" s="181"/>
      <c r="X4" s="181"/>
      <c r="Y4" s="181"/>
      <c r="Z4" s="181"/>
      <c r="AA4" s="181"/>
      <c r="AB4" s="181"/>
      <c r="AC4" s="181"/>
      <c r="AD4" s="181"/>
      <c r="AE4" s="181"/>
      <c r="AF4" s="181"/>
      <c r="AG4" s="181"/>
      <c r="AH4" s="181"/>
      <c r="AI4" s="181"/>
      <c r="AJ4" s="181"/>
      <c r="AK4" s="181"/>
      <c r="AL4" s="181"/>
      <c r="AM4" s="181"/>
      <c r="AN4" s="181"/>
      <c r="AO4" s="181"/>
      <c r="AP4" s="181"/>
      <c r="AQ4" s="22"/>
      <c r="AS4" s="23" t="s">
        <v>11</v>
      </c>
      <c r="BS4" s="16" t="s">
        <v>12</v>
      </c>
    </row>
    <row r="5" spans="1:73" ht="14.4" customHeight="1" x14ac:dyDescent="0.3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182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21"/>
      <c r="AQ5" s="22"/>
      <c r="BS5" s="16" t="s">
        <v>7</v>
      </c>
    </row>
    <row r="6" spans="1:73" ht="36.9" customHeight="1" x14ac:dyDescent="0.3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183" t="s">
        <v>16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21"/>
      <c r="AQ6" s="22"/>
      <c r="BS6" s="16" t="s">
        <v>17</v>
      </c>
    </row>
    <row r="7" spans="1:73" ht="14.4" customHeight="1" x14ac:dyDescent="0.3">
      <c r="B7" s="20"/>
      <c r="C7" s="21"/>
      <c r="D7" s="27" t="s">
        <v>18</v>
      </c>
      <c r="E7" s="21"/>
      <c r="F7" s="21"/>
      <c r="G7" s="21"/>
      <c r="H7" s="21"/>
      <c r="I7" s="21"/>
      <c r="J7" s="21"/>
      <c r="K7" s="25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19</v>
      </c>
      <c r="AL7" s="21"/>
      <c r="AM7" s="21"/>
      <c r="AN7" s="25" t="s">
        <v>3</v>
      </c>
      <c r="AO7" s="21"/>
      <c r="AP7" s="21"/>
      <c r="AQ7" s="22"/>
      <c r="BS7" s="16" t="s">
        <v>20</v>
      </c>
    </row>
    <row r="8" spans="1:73" ht="14.4" customHeight="1" x14ac:dyDescent="0.3">
      <c r="B8" s="20"/>
      <c r="C8" s="21"/>
      <c r="D8" s="27" t="s">
        <v>21</v>
      </c>
      <c r="E8" s="21"/>
      <c r="F8" s="21"/>
      <c r="G8" s="21"/>
      <c r="H8" s="21"/>
      <c r="I8" s="21"/>
      <c r="J8" s="21"/>
      <c r="K8" s="25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23</v>
      </c>
      <c r="AL8" s="21"/>
      <c r="AM8" s="21"/>
      <c r="AN8" s="25" t="s">
        <v>24</v>
      </c>
      <c r="AO8" s="21"/>
      <c r="AP8" s="21"/>
      <c r="AQ8" s="22"/>
      <c r="BS8" s="16" t="s">
        <v>25</v>
      </c>
    </row>
    <row r="9" spans="1:73" ht="14.4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S9" s="16" t="s">
        <v>26</v>
      </c>
    </row>
    <row r="10" spans="1:73" ht="14.4" customHeight="1" x14ac:dyDescent="0.3">
      <c r="B10" s="20"/>
      <c r="C10" s="21"/>
      <c r="D10" s="27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28</v>
      </c>
      <c r="AL10" s="21"/>
      <c r="AM10" s="21"/>
      <c r="AN10" s="25" t="s">
        <v>3</v>
      </c>
      <c r="AO10" s="21"/>
      <c r="AP10" s="21"/>
      <c r="AQ10" s="22"/>
      <c r="BS10" s="16" t="s">
        <v>17</v>
      </c>
    </row>
    <row r="11" spans="1:73" ht="18.45" customHeight="1" x14ac:dyDescent="0.3">
      <c r="B11" s="20"/>
      <c r="C11" s="21"/>
      <c r="D11" s="21"/>
      <c r="E11" s="25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30</v>
      </c>
      <c r="AL11" s="21"/>
      <c r="AM11" s="21"/>
      <c r="AN11" s="25" t="s">
        <v>3</v>
      </c>
      <c r="AO11" s="21"/>
      <c r="AP11" s="21"/>
      <c r="AQ11" s="22"/>
      <c r="BS11" s="16" t="s">
        <v>17</v>
      </c>
    </row>
    <row r="12" spans="1:73" ht="6.9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S12" s="16" t="s">
        <v>17</v>
      </c>
    </row>
    <row r="13" spans="1:73" ht="14.4" customHeight="1" x14ac:dyDescent="0.3">
      <c r="B13" s="20"/>
      <c r="C13" s="21"/>
      <c r="D13" s="27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28</v>
      </c>
      <c r="AL13" s="21"/>
      <c r="AM13" s="21"/>
      <c r="AN13" s="25" t="s">
        <v>3</v>
      </c>
      <c r="AO13" s="21"/>
      <c r="AP13" s="21"/>
      <c r="AQ13" s="22"/>
      <c r="BS13" s="16" t="s">
        <v>17</v>
      </c>
    </row>
    <row r="14" spans="1:73" ht="13.2" x14ac:dyDescent="0.3">
      <c r="B14" s="20"/>
      <c r="C14" s="21"/>
      <c r="D14" s="21"/>
      <c r="E14" s="25" t="s">
        <v>29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30</v>
      </c>
      <c r="AL14" s="21"/>
      <c r="AM14" s="21"/>
      <c r="AN14" s="25" t="s">
        <v>3</v>
      </c>
      <c r="AO14" s="21"/>
      <c r="AP14" s="21"/>
      <c r="AQ14" s="22"/>
      <c r="BS14" s="16" t="s">
        <v>17</v>
      </c>
    </row>
    <row r="15" spans="1:73" ht="6.9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S15" s="16" t="s">
        <v>4</v>
      </c>
    </row>
    <row r="16" spans="1:73" ht="14.4" customHeight="1" x14ac:dyDescent="0.3">
      <c r="B16" s="20"/>
      <c r="C16" s="21"/>
      <c r="D16" s="27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28</v>
      </c>
      <c r="AL16" s="21"/>
      <c r="AM16" s="21"/>
      <c r="AN16" s="25" t="s">
        <v>3</v>
      </c>
      <c r="AO16" s="21"/>
      <c r="AP16" s="21"/>
      <c r="AQ16" s="22"/>
      <c r="BS16" s="16" t="s">
        <v>4</v>
      </c>
    </row>
    <row r="17" spans="2:71" ht="18.45" customHeight="1" x14ac:dyDescent="0.3">
      <c r="B17" s="20"/>
      <c r="C17" s="21"/>
      <c r="D17" s="21"/>
      <c r="E17" s="25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30</v>
      </c>
      <c r="AL17" s="21"/>
      <c r="AM17" s="21"/>
      <c r="AN17" s="25" t="s">
        <v>3</v>
      </c>
      <c r="AO17" s="21"/>
      <c r="AP17" s="21"/>
      <c r="AQ17" s="22"/>
      <c r="BS17" s="16" t="s">
        <v>34</v>
      </c>
    </row>
    <row r="18" spans="2:71" ht="6.9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S18" s="16" t="s">
        <v>7</v>
      </c>
    </row>
    <row r="19" spans="2:71" ht="14.4" customHeight="1" x14ac:dyDescent="0.3">
      <c r="B19" s="20"/>
      <c r="C19" s="21"/>
      <c r="D19" s="27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28</v>
      </c>
      <c r="AL19" s="21"/>
      <c r="AM19" s="21"/>
      <c r="AN19" s="25" t="s">
        <v>3</v>
      </c>
      <c r="AO19" s="21"/>
      <c r="AP19" s="21"/>
      <c r="AQ19" s="22"/>
      <c r="BS19" s="16" t="s">
        <v>7</v>
      </c>
    </row>
    <row r="20" spans="2:71" ht="18.45" customHeight="1" x14ac:dyDescent="0.3">
      <c r="B20" s="20"/>
      <c r="C20" s="21"/>
      <c r="D20" s="21"/>
      <c r="E20" s="25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30</v>
      </c>
      <c r="AL20" s="21"/>
      <c r="AM20" s="21"/>
      <c r="AN20" s="25" t="s">
        <v>3</v>
      </c>
      <c r="AO20" s="21"/>
      <c r="AP20" s="21"/>
      <c r="AQ20" s="22"/>
    </row>
    <row r="21" spans="2:71" ht="6.9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</row>
    <row r="22" spans="2:71" ht="13.2" x14ac:dyDescent="0.3">
      <c r="B22" s="20"/>
      <c r="C22" s="21"/>
      <c r="D22" s="27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2:71" ht="22.5" customHeight="1" x14ac:dyDescent="0.3">
      <c r="B23" s="20"/>
      <c r="C23" s="21"/>
      <c r="D23" s="21"/>
      <c r="E23" s="184" t="s">
        <v>3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O23" s="21"/>
      <c r="AP23" s="21"/>
      <c r="AQ23" s="22"/>
    </row>
    <row r="24" spans="2:71" ht="6.9" customHeight="1" x14ac:dyDescent="0.3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</row>
    <row r="25" spans="2:71" ht="6.9" customHeight="1" x14ac:dyDescent="0.3">
      <c r="B25" s="20"/>
      <c r="C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1"/>
      <c r="AQ25" s="22"/>
    </row>
    <row r="26" spans="2:71" ht="14.4" customHeight="1" x14ac:dyDescent="0.3">
      <c r="B26" s="20"/>
      <c r="C26" s="21"/>
      <c r="D26" s="29" t="s">
        <v>38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07">
        <f>ROUND(AG86,2)</f>
        <v>0</v>
      </c>
      <c r="AL26" s="181"/>
      <c r="AM26" s="181"/>
      <c r="AN26" s="181"/>
      <c r="AO26" s="181"/>
      <c r="AP26" s="21"/>
      <c r="AQ26" s="22"/>
    </row>
    <row r="27" spans="2:71" s="1" customFormat="1" ht="6.9" customHeight="1" x14ac:dyDescent="0.3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2"/>
    </row>
    <row r="28" spans="2:71" s="1" customFormat="1" ht="25.95" customHeight="1" x14ac:dyDescent="0.3">
      <c r="B28" s="30"/>
      <c r="C28" s="31"/>
      <c r="D28" s="33" t="s">
        <v>39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208">
        <f>AK26</f>
        <v>0</v>
      </c>
      <c r="AL28" s="209"/>
      <c r="AM28" s="209"/>
      <c r="AN28" s="209"/>
      <c r="AO28" s="209"/>
      <c r="AP28" s="31"/>
      <c r="AQ28" s="32"/>
    </row>
    <row r="29" spans="2:71" s="1" customFormat="1" ht="6.9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2"/>
    </row>
    <row r="30" spans="2:71" s="2" customFormat="1" ht="14.4" customHeight="1" x14ac:dyDescent="0.3">
      <c r="B30" s="35"/>
      <c r="C30" s="36"/>
      <c r="D30" s="37" t="s">
        <v>40</v>
      </c>
      <c r="E30" s="36"/>
      <c r="F30" s="37" t="s">
        <v>41</v>
      </c>
      <c r="G30" s="36"/>
      <c r="H30" s="36"/>
      <c r="I30" s="36"/>
      <c r="J30" s="36"/>
      <c r="K30" s="36"/>
      <c r="L30" s="175">
        <v>0.21</v>
      </c>
      <c r="M30" s="176"/>
      <c r="N30" s="176"/>
      <c r="O30" s="176"/>
      <c r="P30" s="36"/>
      <c r="Q30" s="36"/>
      <c r="R30" s="36"/>
      <c r="S30" s="36"/>
      <c r="T30" s="39" t="s">
        <v>42</v>
      </c>
      <c r="U30" s="36"/>
      <c r="V30" s="36"/>
      <c r="W30" s="177">
        <f>ROUND(AZ86+SUM(CD89),2)</f>
        <v>0</v>
      </c>
      <c r="X30" s="176"/>
      <c r="Y30" s="176"/>
      <c r="Z30" s="176"/>
      <c r="AA30" s="176"/>
      <c r="AB30" s="176"/>
      <c r="AC30" s="176"/>
      <c r="AD30" s="176"/>
      <c r="AE30" s="176"/>
      <c r="AF30" s="36"/>
      <c r="AG30" s="36"/>
      <c r="AH30" s="36"/>
      <c r="AI30" s="36"/>
      <c r="AJ30" s="36"/>
      <c r="AK30" s="177">
        <f>ROUND(AV86+SUM(BY89),2)</f>
        <v>0</v>
      </c>
      <c r="AL30" s="176"/>
      <c r="AM30" s="176"/>
      <c r="AN30" s="176"/>
      <c r="AO30" s="176"/>
      <c r="AP30" s="36"/>
      <c r="AQ30" s="40"/>
    </row>
    <row r="31" spans="2:71" s="2" customFormat="1" ht="14.4" customHeight="1" x14ac:dyDescent="0.3">
      <c r="B31" s="35"/>
      <c r="C31" s="36"/>
      <c r="D31" s="36"/>
      <c r="E31" s="36"/>
      <c r="F31" s="37" t="s">
        <v>43</v>
      </c>
      <c r="G31" s="36"/>
      <c r="H31" s="36"/>
      <c r="I31" s="36"/>
      <c r="J31" s="36"/>
      <c r="K31" s="36"/>
      <c r="L31" s="175">
        <v>0.15</v>
      </c>
      <c r="M31" s="176"/>
      <c r="N31" s="176"/>
      <c r="O31" s="176"/>
      <c r="P31" s="36"/>
      <c r="Q31" s="36"/>
      <c r="R31" s="36"/>
      <c r="S31" s="36"/>
      <c r="T31" s="39" t="s">
        <v>42</v>
      </c>
      <c r="U31" s="36"/>
      <c r="V31" s="36"/>
      <c r="W31" s="177">
        <f>ROUND(BA86+SUM(CE89),2)</f>
        <v>0</v>
      </c>
      <c r="X31" s="176"/>
      <c r="Y31" s="176"/>
      <c r="Z31" s="176"/>
      <c r="AA31" s="176"/>
      <c r="AB31" s="176"/>
      <c r="AC31" s="176"/>
      <c r="AD31" s="176"/>
      <c r="AE31" s="176"/>
      <c r="AF31" s="36"/>
      <c r="AG31" s="36"/>
      <c r="AH31" s="36"/>
      <c r="AI31" s="36"/>
      <c r="AJ31" s="36"/>
      <c r="AK31" s="177">
        <f>ROUND(AW86+SUM(BZ89),2)</f>
        <v>0</v>
      </c>
      <c r="AL31" s="176"/>
      <c r="AM31" s="176"/>
      <c r="AN31" s="176"/>
      <c r="AO31" s="176"/>
      <c r="AP31" s="36"/>
      <c r="AQ31" s="40"/>
    </row>
    <row r="32" spans="2:71" s="2" customFormat="1" ht="14.4" hidden="1" customHeight="1" x14ac:dyDescent="0.3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75">
        <v>0.21</v>
      </c>
      <c r="M32" s="176"/>
      <c r="N32" s="176"/>
      <c r="O32" s="176"/>
      <c r="P32" s="36"/>
      <c r="Q32" s="36"/>
      <c r="R32" s="36"/>
      <c r="S32" s="36"/>
      <c r="T32" s="39" t="s">
        <v>42</v>
      </c>
      <c r="U32" s="36"/>
      <c r="V32" s="36"/>
      <c r="W32" s="177" t="e">
        <f>ROUND(BB86+SUM(CF89),2)</f>
        <v>#REF!</v>
      </c>
      <c r="X32" s="176"/>
      <c r="Y32" s="176"/>
      <c r="Z32" s="176"/>
      <c r="AA32" s="176"/>
      <c r="AB32" s="176"/>
      <c r="AC32" s="176"/>
      <c r="AD32" s="176"/>
      <c r="AE32" s="176"/>
      <c r="AF32" s="36"/>
      <c r="AG32" s="36"/>
      <c r="AH32" s="36"/>
      <c r="AI32" s="36"/>
      <c r="AJ32" s="36"/>
      <c r="AK32" s="177">
        <v>0</v>
      </c>
      <c r="AL32" s="176"/>
      <c r="AM32" s="176"/>
      <c r="AN32" s="176"/>
      <c r="AO32" s="176"/>
      <c r="AP32" s="36"/>
      <c r="AQ32" s="40"/>
    </row>
    <row r="33" spans="2:43" s="2" customFormat="1" ht="14.4" hidden="1" customHeight="1" x14ac:dyDescent="0.3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75">
        <v>0.15</v>
      </c>
      <c r="M33" s="176"/>
      <c r="N33" s="176"/>
      <c r="O33" s="176"/>
      <c r="P33" s="36"/>
      <c r="Q33" s="36"/>
      <c r="R33" s="36"/>
      <c r="S33" s="36"/>
      <c r="T33" s="39" t="s">
        <v>42</v>
      </c>
      <c r="U33" s="36"/>
      <c r="V33" s="36"/>
      <c r="W33" s="177" t="e">
        <f>ROUND(BC86+SUM(CG89),2)</f>
        <v>#REF!</v>
      </c>
      <c r="X33" s="176"/>
      <c r="Y33" s="176"/>
      <c r="Z33" s="176"/>
      <c r="AA33" s="176"/>
      <c r="AB33" s="176"/>
      <c r="AC33" s="176"/>
      <c r="AD33" s="176"/>
      <c r="AE33" s="176"/>
      <c r="AF33" s="36"/>
      <c r="AG33" s="36"/>
      <c r="AH33" s="36"/>
      <c r="AI33" s="36"/>
      <c r="AJ33" s="36"/>
      <c r="AK33" s="177">
        <v>0</v>
      </c>
      <c r="AL33" s="176"/>
      <c r="AM33" s="176"/>
      <c r="AN33" s="176"/>
      <c r="AO33" s="176"/>
      <c r="AP33" s="36"/>
      <c r="AQ33" s="40"/>
    </row>
    <row r="34" spans="2:43" s="2" customFormat="1" ht="14.4" hidden="1" customHeight="1" x14ac:dyDescent="0.3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75">
        <v>0</v>
      </c>
      <c r="M34" s="176"/>
      <c r="N34" s="176"/>
      <c r="O34" s="176"/>
      <c r="P34" s="36"/>
      <c r="Q34" s="36"/>
      <c r="R34" s="36"/>
      <c r="S34" s="36"/>
      <c r="T34" s="39" t="s">
        <v>42</v>
      </c>
      <c r="U34" s="36"/>
      <c r="V34" s="36"/>
      <c r="W34" s="177" t="e">
        <f>ROUND(BD86+SUM(CH89),2)</f>
        <v>#REF!</v>
      </c>
      <c r="X34" s="176"/>
      <c r="Y34" s="176"/>
      <c r="Z34" s="176"/>
      <c r="AA34" s="176"/>
      <c r="AB34" s="176"/>
      <c r="AC34" s="176"/>
      <c r="AD34" s="176"/>
      <c r="AE34" s="176"/>
      <c r="AF34" s="36"/>
      <c r="AG34" s="36"/>
      <c r="AH34" s="36"/>
      <c r="AI34" s="36"/>
      <c r="AJ34" s="36"/>
      <c r="AK34" s="177">
        <v>0</v>
      </c>
      <c r="AL34" s="176"/>
      <c r="AM34" s="176"/>
      <c r="AN34" s="176"/>
      <c r="AO34" s="176"/>
      <c r="AP34" s="36"/>
      <c r="AQ34" s="40"/>
    </row>
    <row r="35" spans="2:43" s="1" customFormat="1" ht="6.9" customHeight="1" x14ac:dyDescent="0.3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</row>
    <row r="36" spans="2:43" s="1" customFormat="1" ht="25.95" customHeight="1" x14ac:dyDescent="0.3">
      <c r="B36" s="30"/>
      <c r="C36" s="41"/>
      <c r="D36" s="42" t="s">
        <v>47</v>
      </c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4" t="s">
        <v>48</v>
      </c>
      <c r="U36" s="43"/>
      <c r="V36" s="43"/>
      <c r="W36" s="43"/>
      <c r="X36" s="185" t="s">
        <v>49</v>
      </c>
      <c r="Y36" s="186"/>
      <c r="Z36" s="186"/>
      <c r="AA36" s="186"/>
      <c r="AB36" s="186"/>
      <c r="AC36" s="43"/>
      <c r="AD36" s="43"/>
      <c r="AE36" s="43"/>
      <c r="AF36" s="43"/>
      <c r="AG36" s="43"/>
      <c r="AH36" s="43"/>
      <c r="AI36" s="43"/>
      <c r="AJ36" s="43"/>
      <c r="AK36" s="187">
        <f>SUM(AK28:AK34)</f>
        <v>0</v>
      </c>
      <c r="AL36" s="186"/>
      <c r="AM36" s="186"/>
      <c r="AN36" s="186"/>
      <c r="AO36" s="188"/>
      <c r="AP36" s="41"/>
      <c r="AQ36" s="32"/>
    </row>
    <row r="37" spans="2:43" s="1" customFormat="1" ht="14.4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2"/>
    </row>
    <row r="38" spans="2:43" x14ac:dyDescent="0.3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2"/>
    </row>
    <row r="39" spans="2:43" x14ac:dyDescent="0.3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43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43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43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43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43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43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43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43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43" s="1" customFormat="1" ht="14.4" x14ac:dyDescent="0.3">
      <c r="B48" s="30"/>
      <c r="C48" s="31"/>
      <c r="D48" s="45" t="s">
        <v>50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7"/>
      <c r="AA48" s="31"/>
      <c r="AB48" s="31"/>
      <c r="AC48" s="45" t="s">
        <v>51</v>
      </c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7"/>
      <c r="AP48" s="31"/>
      <c r="AQ48" s="32"/>
    </row>
    <row r="49" spans="2:43" x14ac:dyDescent="0.3">
      <c r="B49" s="20"/>
      <c r="C49" s="21"/>
      <c r="D49" s="48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49"/>
      <c r="AA49" s="21"/>
      <c r="AB49" s="21"/>
      <c r="AC49" s="48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49"/>
      <c r="AP49" s="21"/>
      <c r="AQ49" s="22"/>
    </row>
    <row r="50" spans="2:43" x14ac:dyDescent="0.3">
      <c r="B50" s="20"/>
      <c r="C50" s="21"/>
      <c r="D50" s="48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49"/>
      <c r="AA50" s="21"/>
      <c r="AB50" s="21"/>
      <c r="AC50" s="48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49"/>
      <c r="AP50" s="21"/>
      <c r="AQ50" s="22"/>
    </row>
    <row r="51" spans="2:43" x14ac:dyDescent="0.3">
      <c r="B51" s="20"/>
      <c r="C51" s="21"/>
      <c r="D51" s="48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49"/>
      <c r="AA51" s="21"/>
      <c r="AB51" s="21"/>
      <c r="AC51" s="48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49"/>
      <c r="AP51" s="21"/>
      <c r="AQ51" s="22"/>
    </row>
    <row r="52" spans="2:43" x14ac:dyDescent="0.3">
      <c r="B52" s="20"/>
      <c r="C52" s="21"/>
      <c r="D52" s="48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49"/>
      <c r="AA52" s="21"/>
      <c r="AB52" s="21"/>
      <c r="AC52" s="48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49"/>
      <c r="AP52" s="21"/>
      <c r="AQ52" s="22"/>
    </row>
    <row r="53" spans="2:43" x14ac:dyDescent="0.3">
      <c r="B53" s="20"/>
      <c r="C53" s="21"/>
      <c r="D53" s="48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49"/>
      <c r="AA53" s="21"/>
      <c r="AB53" s="21"/>
      <c r="AC53" s="48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49"/>
      <c r="AP53" s="21"/>
      <c r="AQ53" s="22"/>
    </row>
    <row r="54" spans="2:43" x14ac:dyDescent="0.3">
      <c r="B54" s="20"/>
      <c r="C54" s="21"/>
      <c r="D54" s="48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49"/>
      <c r="AA54" s="21"/>
      <c r="AB54" s="21"/>
      <c r="AC54" s="48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49"/>
      <c r="AP54" s="21"/>
      <c r="AQ54" s="22"/>
    </row>
    <row r="55" spans="2:43" x14ac:dyDescent="0.3">
      <c r="B55" s="20"/>
      <c r="C55" s="21"/>
      <c r="D55" s="48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49"/>
      <c r="AA55" s="21"/>
      <c r="AB55" s="21"/>
      <c r="AC55" s="4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49"/>
      <c r="AP55" s="21"/>
      <c r="AQ55" s="22"/>
    </row>
    <row r="56" spans="2:43" x14ac:dyDescent="0.3">
      <c r="B56" s="20"/>
      <c r="C56" s="21"/>
      <c r="D56" s="48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9"/>
      <c r="AA56" s="21"/>
      <c r="AB56" s="21"/>
      <c r="AC56" s="48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49"/>
      <c r="AP56" s="21"/>
      <c r="AQ56" s="22"/>
    </row>
    <row r="57" spans="2:43" s="1" customFormat="1" ht="14.4" x14ac:dyDescent="0.3">
      <c r="B57" s="30"/>
      <c r="C57" s="31"/>
      <c r="D57" s="50" t="s">
        <v>52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2" t="s">
        <v>53</v>
      </c>
      <c r="S57" s="51"/>
      <c r="T57" s="51"/>
      <c r="U57" s="51"/>
      <c r="V57" s="51"/>
      <c r="W57" s="51"/>
      <c r="X57" s="51"/>
      <c r="Y57" s="51"/>
      <c r="Z57" s="53"/>
      <c r="AA57" s="31"/>
      <c r="AB57" s="31"/>
      <c r="AC57" s="50" t="s">
        <v>52</v>
      </c>
      <c r="AD57" s="51"/>
      <c r="AE57" s="51"/>
      <c r="AF57" s="51"/>
      <c r="AG57" s="51"/>
      <c r="AH57" s="51"/>
      <c r="AI57" s="51"/>
      <c r="AJ57" s="51"/>
      <c r="AK57" s="51"/>
      <c r="AL57" s="51"/>
      <c r="AM57" s="52" t="s">
        <v>53</v>
      </c>
      <c r="AN57" s="51"/>
      <c r="AO57" s="53"/>
      <c r="AP57" s="31"/>
      <c r="AQ57" s="32"/>
    </row>
    <row r="58" spans="2:43" x14ac:dyDescent="0.3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2"/>
    </row>
    <row r="59" spans="2:43" s="1" customFormat="1" ht="14.4" x14ac:dyDescent="0.3">
      <c r="B59" s="30"/>
      <c r="C59" s="31"/>
      <c r="D59" s="45" t="s">
        <v>54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7"/>
      <c r="AA59" s="31"/>
      <c r="AB59" s="31"/>
      <c r="AC59" s="45" t="s">
        <v>55</v>
      </c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7"/>
      <c r="AP59" s="31"/>
      <c r="AQ59" s="32"/>
    </row>
    <row r="60" spans="2:43" x14ac:dyDescent="0.3">
      <c r="B60" s="20"/>
      <c r="C60" s="21"/>
      <c r="D60" s="48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49"/>
      <c r="AA60" s="21"/>
      <c r="AB60" s="21"/>
      <c r="AC60" s="48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49"/>
      <c r="AP60" s="21"/>
      <c r="AQ60" s="22"/>
    </row>
    <row r="61" spans="2:43" x14ac:dyDescent="0.3">
      <c r="B61" s="20"/>
      <c r="C61" s="21"/>
      <c r="D61" s="48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49"/>
      <c r="AA61" s="21"/>
      <c r="AB61" s="21"/>
      <c r="AC61" s="48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49"/>
      <c r="AP61" s="21"/>
      <c r="AQ61" s="22"/>
    </row>
    <row r="62" spans="2:43" x14ac:dyDescent="0.3">
      <c r="B62" s="20"/>
      <c r="C62" s="21"/>
      <c r="D62" s="48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49"/>
      <c r="AA62" s="21"/>
      <c r="AB62" s="21"/>
      <c r="AC62" s="48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49"/>
      <c r="AP62" s="21"/>
      <c r="AQ62" s="22"/>
    </row>
    <row r="63" spans="2:43" x14ac:dyDescent="0.3">
      <c r="B63" s="20"/>
      <c r="C63" s="21"/>
      <c r="D63" s="48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49"/>
      <c r="AA63" s="21"/>
      <c r="AB63" s="21"/>
      <c r="AC63" s="48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49"/>
      <c r="AP63" s="21"/>
      <c r="AQ63" s="22"/>
    </row>
    <row r="64" spans="2:43" x14ac:dyDescent="0.3">
      <c r="B64" s="20"/>
      <c r="C64" s="21"/>
      <c r="D64" s="48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49"/>
      <c r="AA64" s="21"/>
      <c r="AB64" s="21"/>
      <c r="AC64" s="48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49"/>
      <c r="AP64" s="21"/>
      <c r="AQ64" s="22"/>
    </row>
    <row r="65" spans="2:43" x14ac:dyDescent="0.3">
      <c r="B65" s="20"/>
      <c r="C65" s="21"/>
      <c r="D65" s="48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49"/>
      <c r="AA65" s="21"/>
      <c r="AB65" s="21"/>
      <c r="AC65" s="48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49"/>
      <c r="AP65" s="21"/>
      <c r="AQ65" s="22"/>
    </row>
    <row r="66" spans="2:43" x14ac:dyDescent="0.3">
      <c r="B66" s="20"/>
      <c r="C66" s="21"/>
      <c r="D66" s="48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49"/>
      <c r="AA66" s="21"/>
      <c r="AB66" s="21"/>
      <c r="AC66" s="48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49"/>
      <c r="AP66" s="21"/>
      <c r="AQ66" s="22"/>
    </row>
    <row r="67" spans="2:43" x14ac:dyDescent="0.3">
      <c r="B67" s="20"/>
      <c r="C67" s="21"/>
      <c r="D67" s="48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49"/>
      <c r="AA67" s="21"/>
      <c r="AB67" s="21"/>
      <c r="AC67" s="48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49"/>
      <c r="AP67" s="21"/>
      <c r="AQ67" s="22"/>
    </row>
    <row r="68" spans="2:43" s="1" customFormat="1" ht="14.4" x14ac:dyDescent="0.3">
      <c r="B68" s="30"/>
      <c r="C68" s="31"/>
      <c r="D68" s="50" t="s">
        <v>52</v>
      </c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2" t="s">
        <v>53</v>
      </c>
      <c r="S68" s="51"/>
      <c r="T68" s="51"/>
      <c r="U68" s="51"/>
      <c r="V68" s="51"/>
      <c r="W68" s="51"/>
      <c r="X68" s="51"/>
      <c r="Y68" s="51"/>
      <c r="Z68" s="53"/>
      <c r="AA68" s="31"/>
      <c r="AB68" s="31"/>
      <c r="AC68" s="50" t="s">
        <v>52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2" t="s">
        <v>53</v>
      </c>
      <c r="AN68" s="51"/>
      <c r="AO68" s="53"/>
      <c r="AP68" s="31"/>
      <c r="AQ68" s="32"/>
    </row>
    <row r="69" spans="2:43" s="1" customFormat="1" ht="6.9" customHeight="1" x14ac:dyDescent="0.3">
      <c r="B69" s="30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2"/>
    </row>
    <row r="70" spans="2:43" s="1" customFormat="1" ht="6.9" customHeight="1" x14ac:dyDescent="0.3"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6"/>
    </row>
    <row r="74" spans="2:43" s="1" customFormat="1" ht="6.9" customHeight="1" x14ac:dyDescent="0.3"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9"/>
    </row>
    <row r="75" spans="2:43" s="1" customFormat="1" ht="36.9" customHeight="1" x14ac:dyDescent="0.3">
      <c r="B75" s="30"/>
      <c r="C75" s="180" t="s">
        <v>56</v>
      </c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32"/>
    </row>
    <row r="76" spans="2:43" s="3" customFormat="1" ht="14.4" customHeight="1" x14ac:dyDescent="0.3">
      <c r="B76" s="60"/>
      <c r="C76" s="27" t="s">
        <v>13</v>
      </c>
      <c r="D76" s="61"/>
      <c r="E76" s="61"/>
      <c r="F76" s="61"/>
      <c r="G76" s="61"/>
      <c r="H76" s="61"/>
      <c r="I76" s="61"/>
      <c r="J76" s="61"/>
      <c r="K76" s="61"/>
      <c r="L76" s="61" t="str">
        <f>K5</f>
        <v>307</v>
      </c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2"/>
    </row>
    <row r="77" spans="2:43" s="4" customFormat="1" ht="36.9" customHeight="1" x14ac:dyDescent="0.3">
      <c r="B77" s="63"/>
      <c r="C77" s="64" t="s">
        <v>15</v>
      </c>
      <c r="D77" s="65"/>
      <c r="E77" s="65"/>
      <c r="F77" s="65"/>
      <c r="G77" s="65"/>
      <c r="H77" s="65"/>
      <c r="I77" s="65"/>
      <c r="J77" s="65"/>
      <c r="K77" s="65"/>
      <c r="L77" s="190" t="str">
        <f>K6</f>
        <v>Zázemí pro VPP v Ostravě - Porubě</v>
      </c>
      <c r="M77" s="191"/>
      <c r="N77" s="191"/>
      <c r="O77" s="191"/>
      <c r="P77" s="191"/>
      <c r="Q77" s="191"/>
      <c r="R77" s="191"/>
      <c r="S77" s="191"/>
      <c r="T77" s="191"/>
      <c r="U77" s="191"/>
      <c r="V77" s="191"/>
      <c r="W77" s="191"/>
      <c r="X77" s="191"/>
      <c r="Y77" s="191"/>
      <c r="Z77" s="191"/>
      <c r="AA77" s="191"/>
      <c r="AB77" s="191"/>
      <c r="AC77" s="191"/>
      <c r="AD77" s="191"/>
      <c r="AE77" s="191"/>
      <c r="AF77" s="191"/>
      <c r="AG77" s="191"/>
      <c r="AH77" s="191"/>
      <c r="AI77" s="191"/>
      <c r="AJ77" s="191"/>
      <c r="AK77" s="191"/>
      <c r="AL77" s="191"/>
      <c r="AM77" s="191"/>
      <c r="AN77" s="191"/>
      <c r="AO77" s="191"/>
      <c r="AP77" s="65"/>
      <c r="AQ77" s="66"/>
    </row>
    <row r="78" spans="2:43" s="1" customFormat="1" ht="6.9" customHeight="1" x14ac:dyDescent="0.3">
      <c r="B78" s="30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2"/>
    </row>
    <row r="79" spans="2:43" s="1" customFormat="1" ht="13.2" x14ac:dyDescent="0.3">
      <c r="B79" s="30"/>
      <c r="C79" s="27" t="s">
        <v>21</v>
      </c>
      <c r="D79" s="31"/>
      <c r="E79" s="31"/>
      <c r="F79" s="31"/>
      <c r="G79" s="31"/>
      <c r="H79" s="31"/>
      <c r="I79" s="31"/>
      <c r="J79" s="31"/>
      <c r="K79" s="31"/>
      <c r="L79" s="67" t="str">
        <f>IF(K8="","",K8)</f>
        <v>Ostrava - Poruba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27" t="s">
        <v>23</v>
      </c>
      <c r="AJ79" s="31"/>
      <c r="AK79" s="31"/>
      <c r="AL79" s="31"/>
      <c r="AM79" s="68" t="str">
        <f>IF(AN8= "","",AN8)</f>
        <v>16. 2. 2018</v>
      </c>
      <c r="AN79" s="31"/>
      <c r="AO79" s="31"/>
      <c r="AP79" s="31"/>
      <c r="AQ79" s="32"/>
    </row>
    <row r="80" spans="2:43" s="1" customFormat="1" ht="6.9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2"/>
    </row>
    <row r="81" spans="1:76" s="1" customFormat="1" ht="13.2" x14ac:dyDescent="0.3">
      <c r="B81" s="30"/>
      <c r="C81" s="27" t="s">
        <v>27</v>
      </c>
      <c r="D81" s="31"/>
      <c r="E81" s="31"/>
      <c r="F81" s="31"/>
      <c r="G81" s="31"/>
      <c r="H81" s="31"/>
      <c r="I81" s="31"/>
      <c r="J81" s="31"/>
      <c r="K81" s="31"/>
      <c r="L81" s="61" t="str">
        <f>IF(E11= "","",E11)</f>
        <v xml:space="preserve"> 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27" t="s">
        <v>32</v>
      </c>
      <c r="AJ81" s="31"/>
      <c r="AK81" s="31"/>
      <c r="AL81" s="31"/>
      <c r="AM81" s="192" t="str">
        <f>IF(E17="","",E17)</f>
        <v>Ing.Petr Kudlík</v>
      </c>
      <c r="AN81" s="189"/>
      <c r="AO81" s="189"/>
      <c r="AP81" s="189"/>
      <c r="AQ81" s="32"/>
      <c r="AS81" s="197" t="s">
        <v>57</v>
      </c>
      <c r="AT81" s="198"/>
      <c r="AU81" s="46"/>
      <c r="AV81" s="46"/>
      <c r="AW81" s="46"/>
      <c r="AX81" s="46"/>
      <c r="AY81" s="46"/>
      <c r="AZ81" s="46"/>
      <c r="BA81" s="46"/>
      <c r="BB81" s="46"/>
      <c r="BC81" s="46"/>
      <c r="BD81" s="47"/>
    </row>
    <row r="82" spans="1:76" s="1" customFormat="1" ht="13.2" x14ac:dyDescent="0.3">
      <c r="B82" s="30"/>
      <c r="C82" s="27" t="s">
        <v>31</v>
      </c>
      <c r="D82" s="31"/>
      <c r="E82" s="31"/>
      <c r="F82" s="31"/>
      <c r="G82" s="31"/>
      <c r="H82" s="31"/>
      <c r="I82" s="31"/>
      <c r="J82" s="31"/>
      <c r="K82" s="31"/>
      <c r="L82" s="61" t="str">
        <f>IF(E14="","",E14)</f>
        <v xml:space="preserve">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35</v>
      </c>
      <c r="AJ82" s="31"/>
      <c r="AK82" s="31"/>
      <c r="AL82" s="31"/>
      <c r="AM82" s="192" t="str">
        <f>IF(E20="","",E20)</f>
        <v>Lenka Jugová</v>
      </c>
      <c r="AN82" s="189"/>
      <c r="AO82" s="189"/>
      <c r="AP82" s="189"/>
      <c r="AQ82" s="32"/>
      <c r="AS82" s="199"/>
      <c r="AT82" s="189"/>
      <c r="AU82" s="31"/>
      <c r="AV82" s="31"/>
      <c r="AW82" s="31"/>
      <c r="AX82" s="31"/>
      <c r="AY82" s="31"/>
      <c r="AZ82" s="31"/>
      <c r="BA82" s="31"/>
      <c r="BB82" s="31"/>
      <c r="BC82" s="31"/>
      <c r="BD82" s="69"/>
    </row>
    <row r="83" spans="1:76" s="1" customFormat="1" ht="10.95" customHeight="1" x14ac:dyDescent="0.3"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2"/>
      <c r="AS83" s="199"/>
      <c r="AT83" s="189"/>
      <c r="AU83" s="31"/>
      <c r="AV83" s="31"/>
      <c r="AW83" s="31"/>
      <c r="AX83" s="31"/>
      <c r="AY83" s="31"/>
      <c r="AZ83" s="31"/>
      <c r="BA83" s="31"/>
      <c r="BB83" s="31"/>
      <c r="BC83" s="31"/>
      <c r="BD83" s="69"/>
    </row>
    <row r="84" spans="1:76" s="1" customFormat="1" ht="29.25" customHeight="1" x14ac:dyDescent="0.3">
      <c r="B84" s="30"/>
      <c r="C84" s="200" t="s">
        <v>58</v>
      </c>
      <c r="D84" s="201"/>
      <c r="E84" s="201"/>
      <c r="F84" s="201"/>
      <c r="G84" s="201"/>
      <c r="H84" s="70"/>
      <c r="I84" s="202" t="s">
        <v>59</v>
      </c>
      <c r="J84" s="201"/>
      <c r="K84" s="201"/>
      <c r="L84" s="201"/>
      <c r="M84" s="201"/>
      <c r="N84" s="201"/>
      <c r="O84" s="201"/>
      <c r="P84" s="201"/>
      <c r="Q84" s="201"/>
      <c r="R84" s="201"/>
      <c r="S84" s="201"/>
      <c r="T84" s="201"/>
      <c r="U84" s="201"/>
      <c r="V84" s="201"/>
      <c r="W84" s="201"/>
      <c r="X84" s="201"/>
      <c r="Y84" s="201"/>
      <c r="Z84" s="201"/>
      <c r="AA84" s="201"/>
      <c r="AB84" s="201"/>
      <c r="AC84" s="201"/>
      <c r="AD84" s="201"/>
      <c r="AE84" s="201"/>
      <c r="AF84" s="201"/>
      <c r="AG84" s="202" t="s">
        <v>60</v>
      </c>
      <c r="AH84" s="201"/>
      <c r="AI84" s="201"/>
      <c r="AJ84" s="201"/>
      <c r="AK84" s="201"/>
      <c r="AL84" s="201"/>
      <c r="AM84" s="201"/>
      <c r="AN84" s="202" t="s">
        <v>61</v>
      </c>
      <c r="AO84" s="201"/>
      <c r="AP84" s="203"/>
      <c r="AQ84" s="32"/>
      <c r="AS84" s="71" t="s">
        <v>62</v>
      </c>
      <c r="AT84" s="72" t="s">
        <v>63</v>
      </c>
      <c r="AU84" s="72" t="s">
        <v>64</v>
      </c>
      <c r="AV84" s="72" t="s">
        <v>65</v>
      </c>
      <c r="AW84" s="72" t="s">
        <v>66</v>
      </c>
      <c r="AX84" s="72" t="s">
        <v>67</v>
      </c>
      <c r="AY84" s="72" t="s">
        <v>68</v>
      </c>
      <c r="AZ84" s="72" t="s">
        <v>69</v>
      </c>
      <c r="BA84" s="72" t="s">
        <v>70</v>
      </c>
      <c r="BB84" s="72" t="s">
        <v>71</v>
      </c>
      <c r="BC84" s="72" t="s">
        <v>72</v>
      </c>
      <c r="BD84" s="73" t="s">
        <v>73</v>
      </c>
    </row>
    <row r="85" spans="1:76" s="1" customFormat="1" ht="10.9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2"/>
      <c r="AS85" s="74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7"/>
    </row>
    <row r="86" spans="1:76" s="4" customFormat="1" ht="32.4" customHeight="1" x14ac:dyDescent="0.3">
      <c r="B86" s="63"/>
      <c r="C86" s="75" t="s">
        <v>38</v>
      </c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195">
        <f>ROUND(AG87,2)</f>
        <v>0</v>
      </c>
      <c r="AH86" s="195"/>
      <c r="AI86" s="195"/>
      <c r="AJ86" s="195"/>
      <c r="AK86" s="195"/>
      <c r="AL86" s="195"/>
      <c r="AM86" s="195"/>
      <c r="AN86" s="196">
        <f>SUM(AG86,AT86)</f>
        <v>0</v>
      </c>
      <c r="AO86" s="196"/>
      <c r="AP86" s="196"/>
      <c r="AQ86" s="66"/>
      <c r="AS86" s="77" t="e">
        <f>ROUND(AS87,2)</f>
        <v>#REF!</v>
      </c>
      <c r="AT86" s="78">
        <f>ROUND(SUM(AV86:AW86),2)</f>
        <v>0</v>
      </c>
      <c r="AU86" s="79">
        <f>ROUND(AU87,5)</f>
        <v>1228.08897</v>
      </c>
      <c r="AV86" s="78">
        <f>ROUND(AZ86*L30,2)</f>
        <v>0</v>
      </c>
      <c r="AW86" s="78">
        <f>ROUND(BA86*L31,2)</f>
        <v>0</v>
      </c>
      <c r="AX86" s="78" t="e">
        <f>ROUND(BB86*L30,2)</f>
        <v>#REF!</v>
      </c>
      <c r="AY86" s="78" t="e">
        <f>ROUND(BC86*L31,2)</f>
        <v>#REF!</v>
      </c>
      <c r="AZ86" s="78">
        <f>ROUND(AZ87,2)</f>
        <v>0</v>
      </c>
      <c r="BA86" s="78">
        <f>ROUND(BA87,2)</f>
        <v>0</v>
      </c>
      <c r="BB86" s="78" t="e">
        <f>ROUND(BB87,2)</f>
        <v>#REF!</v>
      </c>
      <c r="BC86" s="78" t="e">
        <f>ROUND(BC87,2)</f>
        <v>#REF!</v>
      </c>
      <c r="BD86" s="80" t="e">
        <f>ROUND(BD87,2)</f>
        <v>#REF!</v>
      </c>
      <c r="BS86" s="81" t="s">
        <v>74</v>
      </c>
      <c r="BT86" s="81" t="s">
        <v>75</v>
      </c>
      <c r="BU86" s="82" t="s">
        <v>76</v>
      </c>
      <c r="BV86" s="81" t="s">
        <v>77</v>
      </c>
      <c r="BW86" s="81" t="s">
        <v>78</v>
      </c>
      <c r="BX86" s="81" t="s">
        <v>79</v>
      </c>
    </row>
    <row r="87" spans="1:76" s="5" customFormat="1" ht="22.5" customHeight="1" x14ac:dyDescent="0.3">
      <c r="A87" s="169" t="s">
        <v>448</v>
      </c>
      <c r="B87" s="83"/>
      <c r="C87" s="84"/>
      <c r="D87" s="193" t="s">
        <v>80</v>
      </c>
      <c r="E87" s="194"/>
      <c r="F87" s="194"/>
      <c r="G87" s="194"/>
      <c r="H87" s="194"/>
      <c r="I87" s="85"/>
      <c r="J87" s="193" t="s">
        <v>81</v>
      </c>
      <c r="K87" s="194"/>
      <c r="L87" s="194"/>
      <c r="M87" s="194"/>
      <c r="N87" s="194"/>
      <c r="O87" s="194"/>
      <c r="P87" s="194"/>
      <c r="Q87" s="194"/>
      <c r="R87" s="194"/>
      <c r="S87" s="194"/>
      <c r="T87" s="194"/>
      <c r="U87" s="194"/>
      <c r="V87" s="194"/>
      <c r="W87" s="194"/>
      <c r="X87" s="194"/>
      <c r="Y87" s="194"/>
      <c r="Z87" s="194"/>
      <c r="AA87" s="194"/>
      <c r="AB87" s="194"/>
      <c r="AC87" s="194"/>
      <c r="AD87" s="194"/>
      <c r="AE87" s="194"/>
      <c r="AF87" s="194"/>
      <c r="AG87" s="206">
        <f>'7 - IO 04.1 - Prodloužení...'!M29</f>
        <v>0</v>
      </c>
      <c r="AH87" s="194"/>
      <c r="AI87" s="194"/>
      <c r="AJ87" s="194"/>
      <c r="AK87" s="194"/>
      <c r="AL87" s="194"/>
      <c r="AM87" s="194"/>
      <c r="AN87" s="206">
        <f>AG87*0.21</f>
        <v>0</v>
      </c>
      <c r="AO87" s="194"/>
      <c r="AP87" s="194"/>
      <c r="AQ87" s="86"/>
      <c r="AS87" s="87" t="e">
        <f>'7 - IO 04.1 - Prodloužení...'!#REF!</f>
        <v>#REF!</v>
      </c>
      <c r="AT87" s="88" t="e">
        <f>ROUND(SUM(AV87:AW87),2)</f>
        <v>#REF!</v>
      </c>
      <c r="AU87" s="89">
        <f>'7 - IO 04.1 - Prodloužení...'!W117</f>
        <v>1228.0889690000001</v>
      </c>
      <c r="AV87" s="88">
        <f>'7 - IO 04.1 - Prodloužení...'!M31</f>
        <v>0</v>
      </c>
      <c r="AW87" s="88" t="e">
        <f>'7 - IO 04.1 - Prodloužení...'!M32</f>
        <v>#REF!</v>
      </c>
      <c r="AX87" s="88">
        <f>'7 - IO 04.1 - Prodloužení...'!M33</f>
        <v>0</v>
      </c>
      <c r="AY87" s="88">
        <f>'7 - IO 04.1 - Prodloužení...'!M34</f>
        <v>0</v>
      </c>
      <c r="AZ87" s="88">
        <f>'7 - IO 04.1 - Prodloužení...'!H31</f>
        <v>0</v>
      </c>
      <c r="BA87" s="88">
        <f>'7 - IO 04.1 - Prodloužení...'!H32</f>
        <v>0</v>
      </c>
      <c r="BB87" s="88" t="e">
        <f>'7 - IO 04.1 - Prodloužení...'!H33</f>
        <v>#REF!</v>
      </c>
      <c r="BC87" s="88" t="e">
        <f>'7 - IO 04.1 - Prodloužení...'!H34</f>
        <v>#REF!</v>
      </c>
      <c r="BD87" s="90" t="e">
        <f>'7 - IO 04.1 - Prodloužení...'!H35</f>
        <v>#REF!</v>
      </c>
      <c r="BT87" s="91" t="s">
        <v>20</v>
      </c>
      <c r="BV87" s="91" t="s">
        <v>77</v>
      </c>
      <c r="BW87" s="91" t="s">
        <v>82</v>
      </c>
      <c r="BX87" s="91" t="s">
        <v>78</v>
      </c>
    </row>
    <row r="88" spans="1:76" x14ac:dyDescent="0.3">
      <c r="B88" s="20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2"/>
    </row>
    <row r="89" spans="1:76" s="1" customFormat="1" ht="10.95" customHeight="1" x14ac:dyDescent="0.3">
      <c r="B89" s="30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2"/>
      <c r="AS89" s="92"/>
      <c r="AT89" s="51"/>
      <c r="AU89" s="51"/>
      <c r="AV89" s="53"/>
    </row>
    <row r="90" spans="1:76" s="1" customFormat="1" ht="30" customHeight="1" x14ac:dyDescent="0.3">
      <c r="B90" s="30"/>
      <c r="C90" s="93" t="s">
        <v>453</v>
      </c>
      <c r="D90" s="94"/>
      <c r="E90" s="94"/>
      <c r="F90" s="94"/>
      <c r="G90" s="94"/>
      <c r="H90" s="94"/>
      <c r="I90" s="94"/>
      <c r="J90" s="94"/>
      <c r="K90" s="94"/>
      <c r="L90" s="94"/>
      <c r="M90" s="94"/>
      <c r="N90" s="94"/>
      <c r="O90" s="94"/>
      <c r="P90" s="94"/>
      <c r="Q90" s="94"/>
      <c r="R90" s="94"/>
      <c r="S90" s="94"/>
      <c r="T90" s="94"/>
      <c r="U90" s="94"/>
      <c r="V90" s="94"/>
      <c r="W90" s="94"/>
      <c r="X90" s="94"/>
      <c r="Y90" s="94"/>
      <c r="Z90" s="94"/>
      <c r="AA90" s="94"/>
      <c r="AB90" s="94"/>
      <c r="AC90" s="94"/>
      <c r="AD90" s="94"/>
      <c r="AE90" s="94"/>
      <c r="AF90" s="94"/>
      <c r="AG90" s="204">
        <f>AG86</f>
        <v>0</v>
      </c>
      <c r="AH90" s="204"/>
      <c r="AI90" s="204"/>
      <c r="AJ90" s="204"/>
      <c r="AK90" s="204"/>
      <c r="AL90" s="204"/>
      <c r="AM90" s="204"/>
      <c r="AN90" s="204">
        <f>AN86</f>
        <v>0</v>
      </c>
      <c r="AO90" s="204"/>
      <c r="AP90" s="204"/>
      <c r="AQ90" s="32"/>
    </row>
    <row r="91" spans="1:76" s="1" customFormat="1" ht="6.9" customHeight="1" x14ac:dyDescent="0.3">
      <c r="B91" s="54"/>
      <c r="C91" s="55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  <c r="P91" s="55"/>
      <c r="Q91" s="55"/>
      <c r="R91" s="55"/>
      <c r="S91" s="55"/>
      <c r="T91" s="55"/>
      <c r="U91" s="55"/>
      <c r="V91" s="55"/>
      <c r="W91" s="55"/>
      <c r="X91" s="55"/>
      <c r="Y91" s="55"/>
      <c r="Z91" s="55"/>
      <c r="AA91" s="55"/>
      <c r="AB91" s="55"/>
      <c r="AC91" s="55"/>
      <c r="AD91" s="55"/>
      <c r="AE91" s="55"/>
      <c r="AF91" s="55"/>
      <c r="AG91" s="55"/>
      <c r="AH91" s="55"/>
      <c r="AI91" s="55"/>
      <c r="AJ91" s="55"/>
      <c r="AK91" s="55"/>
      <c r="AL91" s="55"/>
      <c r="AM91" s="55"/>
      <c r="AN91" s="55"/>
      <c r="AO91" s="55"/>
      <c r="AP91" s="55"/>
      <c r="AQ91" s="56"/>
    </row>
  </sheetData>
  <mergeCells count="42">
    <mergeCell ref="AG90:AM90"/>
    <mergeCell ref="AN90:AP90"/>
    <mergeCell ref="AR2:BE2"/>
    <mergeCell ref="AN87:AP87"/>
    <mergeCell ref="AG87:AM87"/>
    <mergeCell ref="AK26:AO26"/>
    <mergeCell ref="AK28:AO28"/>
    <mergeCell ref="D87:H87"/>
    <mergeCell ref="J87:AF87"/>
    <mergeCell ref="AG86:AM86"/>
    <mergeCell ref="AN86:AP86"/>
    <mergeCell ref="AS81:AT83"/>
    <mergeCell ref="AM82:AP82"/>
    <mergeCell ref="C84:G84"/>
    <mergeCell ref="I84:AF84"/>
    <mergeCell ref="AG84:AM84"/>
    <mergeCell ref="AN84:AP84"/>
    <mergeCell ref="X36:AB36"/>
    <mergeCell ref="AK36:AO36"/>
    <mergeCell ref="C75:AP75"/>
    <mergeCell ref="L77:AO77"/>
    <mergeCell ref="AM81:AP81"/>
    <mergeCell ref="L33:O33"/>
    <mergeCell ref="W33:AE33"/>
    <mergeCell ref="AK33:AO33"/>
    <mergeCell ref="L34:O34"/>
    <mergeCell ref="W34:AE34"/>
    <mergeCell ref="AK34:AO34"/>
    <mergeCell ref="L31:O31"/>
    <mergeCell ref="W31:AE31"/>
    <mergeCell ref="AK31:AO31"/>
    <mergeCell ref="L32:O32"/>
    <mergeCell ref="W32:AE32"/>
    <mergeCell ref="AK32:AO32"/>
    <mergeCell ref="L30:O30"/>
    <mergeCell ref="W30:AE30"/>
    <mergeCell ref="AK30:AO30"/>
    <mergeCell ref="C2:AP2"/>
    <mergeCell ref="C4:AP4"/>
    <mergeCell ref="K5:AO5"/>
    <mergeCell ref="K6:AO6"/>
    <mergeCell ref="E23:AN23"/>
  </mergeCells>
  <hyperlinks>
    <hyperlink ref="K1:S1" location="C2" tooltip="Souhrnný list stavby" display="1) Souhrnný list stavby"/>
    <hyperlink ref="W1:AF1" location="C87" tooltip="Rekapitulace objektů" display="2) Rekapitulace objektů"/>
    <hyperlink ref="A87" location="'7 - IO 04.1 - Prodloužení...'!C2" tooltip="7 - IO 04.1 - Prodloužení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41"/>
  <sheetViews>
    <sheetView showGridLines="0" workbookViewId="0">
      <pane ySplit="1" topLeftCell="A228" activePane="bottomLeft" state="frozen"/>
      <selection pane="bottomLeft" activeCell="L233" sqref="L233:M240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74"/>
      <c r="B1" s="171"/>
      <c r="C1" s="171"/>
      <c r="D1" s="172" t="s">
        <v>1</v>
      </c>
      <c r="E1" s="171"/>
      <c r="F1" s="173" t="s">
        <v>449</v>
      </c>
      <c r="G1" s="173"/>
      <c r="H1" s="239" t="s">
        <v>450</v>
      </c>
      <c r="I1" s="239"/>
      <c r="J1" s="239"/>
      <c r="K1" s="239"/>
      <c r="L1" s="173" t="s">
        <v>451</v>
      </c>
      <c r="M1" s="171"/>
      <c r="N1" s="171"/>
      <c r="O1" s="172" t="s">
        <v>83</v>
      </c>
      <c r="P1" s="171"/>
      <c r="Q1" s="171"/>
      <c r="R1" s="171"/>
      <c r="S1" s="173" t="s">
        <v>452</v>
      </c>
      <c r="T1" s="173"/>
      <c r="U1" s="174"/>
      <c r="V1" s="17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 x14ac:dyDescent="0.3">
      <c r="C2" s="178" t="s">
        <v>5</v>
      </c>
      <c r="D2" s="179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Q2" s="179"/>
      <c r="S2" s="205" t="s">
        <v>6</v>
      </c>
      <c r="T2" s="179"/>
      <c r="U2" s="179"/>
      <c r="V2" s="179"/>
      <c r="W2" s="179"/>
      <c r="X2" s="179"/>
      <c r="Y2" s="179"/>
      <c r="Z2" s="179"/>
      <c r="AA2" s="179"/>
      <c r="AB2" s="179"/>
      <c r="AC2" s="179"/>
      <c r="AT2" s="16" t="s">
        <v>82</v>
      </c>
    </row>
    <row r="3" spans="1:66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84</v>
      </c>
    </row>
    <row r="4" spans="1:66" ht="36.9" customHeight="1" x14ac:dyDescent="0.3">
      <c r="B4" s="20"/>
      <c r="C4" s="180" t="s">
        <v>85</v>
      </c>
      <c r="D4" s="181"/>
      <c r="E4" s="181"/>
      <c r="F4" s="181"/>
      <c r="G4" s="181"/>
      <c r="H4" s="181"/>
      <c r="I4" s="181"/>
      <c r="J4" s="181"/>
      <c r="K4" s="181"/>
      <c r="L4" s="181"/>
      <c r="M4" s="181"/>
      <c r="N4" s="181"/>
      <c r="O4" s="181"/>
      <c r="P4" s="181"/>
      <c r="Q4" s="181"/>
      <c r="R4" s="22"/>
      <c r="T4" s="23" t="s">
        <v>11</v>
      </c>
      <c r="AT4" s="16" t="s">
        <v>4</v>
      </c>
    </row>
    <row r="5" spans="1:66" ht="6.9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 x14ac:dyDescent="0.3">
      <c r="B6" s="20"/>
      <c r="C6" s="21"/>
      <c r="D6" s="27" t="s">
        <v>15</v>
      </c>
      <c r="E6" s="21"/>
      <c r="F6" s="210" t="str">
        <f>'Rekapitulace stavby'!K6</f>
        <v>Zázemí pro VPP v Ostravě - Porubě</v>
      </c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21"/>
      <c r="R6" s="22"/>
    </row>
    <row r="7" spans="1:66" s="1" customFormat="1" ht="32.85" customHeight="1" x14ac:dyDescent="0.3">
      <c r="B7" s="30"/>
      <c r="C7" s="31"/>
      <c r="D7" s="26" t="s">
        <v>86</v>
      </c>
      <c r="E7" s="31"/>
      <c r="F7" s="183" t="s">
        <v>87</v>
      </c>
      <c r="G7" s="189"/>
      <c r="H7" s="189"/>
      <c r="I7" s="189"/>
      <c r="J7" s="189"/>
      <c r="K7" s="189"/>
      <c r="L7" s="189"/>
      <c r="M7" s="189"/>
      <c r="N7" s="189"/>
      <c r="O7" s="189"/>
      <c r="P7" s="189"/>
      <c r="Q7" s="31"/>
      <c r="R7" s="32"/>
    </row>
    <row r="8" spans="1:66" s="1" customFormat="1" ht="14.4" customHeight="1" x14ac:dyDescent="0.3">
      <c r="B8" s="30"/>
      <c r="C8" s="31"/>
      <c r="D8" s="27" t="s">
        <v>18</v>
      </c>
      <c r="E8" s="31"/>
      <c r="F8" s="25" t="s">
        <v>3</v>
      </c>
      <c r="G8" s="31"/>
      <c r="H8" s="31"/>
      <c r="I8" s="31"/>
      <c r="J8" s="31"/>
      <c r="K8" s="31"/>
      <c r="L8" s="31"/>
      <c r="M8" s="27" t="s">
        <v>19</v>
      </c>
      <c r="N8" s="31"/>
      <c r="O8" s="25" t="s">
        <v>3</v>
      </c>
      <c r="P8" s="31"/>
      <c r="Q8" s="31"/>
      <c r="R8" s="32"/>
    </row>
    <row r="9" spans="1:66" s="1" customFormat="1" ht="14.4" customHeight="1" x14ac:dyDescent="0.3">
      <c r="B9" s="30"/>
      <c r="C9" s="31"/>
      <c r="D9" s="27" t="s">
        <v>21</v>
      </c>
      <c r="E9" s="31"/>
      <c r="F9" s="25" t="s">
        <v>22</v>
      </c>
      <c r="G9" s="31"/>
      <c r="H9" s="31"/>
      <c r="I9" s="31"/>
      <c r="J9" s="31"/>
      <c r="K9" s="31"/>
      <c r="L9" s="31"/>
      <c r="M9" s="27" t="s">
        <v>23</v>
      </c>
      <c r="N9" s="31"/>
      <c r="O9" s="211" t="str">
        <f>'Rekapitulace stavby'!AN8</f>
        <v>16. 2. 2018</v>
      </c>
      <c r="P9" s="189"/>
      <c r="Q9" s="31"/>
      <c r="R9" s="32"/>
    </row>
    <row r="10" spans="1:66" s="1" customFormat="1" ht="10.95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" customHeight="1" x14ac:dyDescent="0.3">
      <c r="B11" s="30"/>
      <c r="C11" s="31"/>
      <c r="D11" s="27" t="s">
        <v>27</v>
      </c>
      <c r="E11" s="31"/>
      <c r="F11" s="31"/>
      <c r="G11" s="31"/>
      <c r="H11" s="31"/>
      <c r="I11" s="31"/>
      <c r="J11" s="31"/>
      <c r="K11" s="31"/>
      <c r="L11" s="31"/>
      <c r="M11" s="27" t="s">
        <v>28</v>
      </c>
      <c r="N11" s="31"/>
      <c r="O11" s="182" t="str">
        <f>IF('Rekapitulace stavby'!AN10="","",'Rekapitulace stavby'!AN10)</f>
        <v/>
      </c>
      <c r="P11" s="189"/>
      <c r="Q11" s="31"/>
      <c r="R11" s="32"/>
    </row>
    <row r="12" spans="1:66" s="1" customFormat="1" ht="18" customHeight="1" x14ac:dyDescent="0.3">
      <c r="B12" s="30"/>
      <c r="C12" s="31"/>
      <c r="D12" s="31"/>
      <c r="E12" s="25" t="str">
        <f>IF('Rekapitulace stavby'!E11="","",'Rekapitulace stavby'!E11)</f>
        <v xml:space="preserve"> </v>
      </c>
      <c r="F12" s="31"/>
      <c r="G12" s="31"/>
      <c r="H12" s="31"/>
      <c r="I12" s="31"/>
      <c r="J12" s="31"/>
      <c r="K12" s="31"/>
      <c r="L12" s="31"/>
      <c r="M12" s="27" t="s">
        <v>30</v>
      </c>
      <c r="N12" s="31"/>
      <c r="O12" s="182" t="str">
        <f>IF('Rekapitulace stavby'!AN11="","",'Rekapitulace stavby'!AN11)</f>
        <v/>
      </c>
      <c r="P12" s="189"/>
      <c r="Q12" s="31"/>
      <c r="R12" s="32"/>
    </row>
    <row r="13" spans="1:66" s="1" customFormat="1" ht="6.9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" customHeight="1" x14ac:dyDescent="0.3">
      <c r="B14" s="30"/>
      <c r="C14" s="31"/>
      <c r="D14" s="27" t="s">
        <v>31</v>
      </c>
      <c r="E14" s="31"/>
      <c r="F14" s="31"/>
      <c r="G14" s="31"/>
      <c r="H14" s="31"/>
      <c r="I14" s="31"/>
      <c r="J14" s="31"/>
      <c r="K14" s="31"/>
      <c r="L14" s="31"/>
      <c r="M14" s="27" t="s">
        <v>28</v>
      </c>
      <c r="N14" s="31"/>
      <c r="O14" s="182" t="str">
        <f>IF('Rekapitulace stavby'!AN13="","",'Rekapitulace stavby'!AN13)</f>
        <v/>
      </c>
      <c r="P14" s="189"/>
      <c r="Q14" s="31"/>
      <c r="R14" s="32"/>
    </row>
    <row r="15" spans="1:66" s="1" customFormat="1" ht="18" customHeight="1" x14ac:dyDescent="0.3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30</v>
      </c>
      <c r="N15" s="31"/>
      <c r="O15" s="182" t="str">
        <f>IF('Rekapitulace stavby'!AN14="","",'Rekapitulace stavby'!AN14)</f>
        <v/>
      </c>
      <c r="P15" s="189"/>
      <c r="Q15" s="31"/>
      <c r="R15" s="32"/>
    </row>
    <row r="16" spans="1:66" s="1" customFormat="1" ht="6.9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" customHeight="1" x14ac:dyDescent="0.3">
      <c r="B17" s="30"/>
      <c r="C17" s="31"/>
      <c r="D17" s="27" t="s">
        <v>32</v>
      </c>
      <c r="E17" s="31"/>
      <c r="F17" s="31"/>
      <c r="G17" s="31"/>
      <c r="H17" s="31"/>
      <c r="I17" s="31"/>
      <c r="J17" s="31"/>
      <c r="K17" s="31"/>
      <c r="L17" s="31"/>
      <c r="M17" s="27" t="s">
        <v>28</v>
      </c>
      <c r="N17" s="31"/>
      <c r="O17" s="182" t="s">
        <v>3</v>
      </c>
      <c r="P17" s="189"/>
      <c r="Q17" s="31"/>
      <c r="R17" s="32"/>
    </row>
    <row r="18" spans="2:18" s="1" customFormat="1" ht="18" customHeight="1" x14ac:dyDescent="0.3">
      <c r="B18" s="30"/>
      <c r="C18" s="31"/>
      <c r="D18" s="31"/>
      <c r="E18" s="25" t="s">
        <v>33</v>
      </c>
      <c r="F18" s="31"/>
      <c r="G18" s="31"/>
      <c r="H18" s="31"/>
      <c r="I18" s="31"/>
      <c r="J18" s="31"/>
      <c r="K18" s="31"/>
      <c r="L18" s="31"/>
      <c r="M18" s="27" t="s">
        <v>30</v>
      </c>
      <c r="N18" s="31"/>
      <c r="O18" s="182" t="s">
        <v>3</v>
      </c>
      <c r="P18" s="189"/>
      <c r="Q18" s="31"/>
      <c r="R18" s="32"/>
    </row>
    <row r="19" spans="2:18" s="1" customFormat="1" ht="6.9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" customHeight="1" x14ac:dyDescent="0.3">
      <c r="B20" s="30"/>
      <c r="C20" s="31"/>
      <c r="D20" s="27" t="s">
        <v>35</v>
      </c>
      <c r="E20" s="31"/>
      <c r="F20" s="31"/>
      <c r="G20" s="31"/>
      <c r="H20" s="31"/>
      <c r="I20" s="31"/>
      <c r="J20" s="31"/>
      <c r="K20" s="31"/>
      <c r="L20" s="31"/>
      <c r="M20" s="27" t="s">
        <v>28</v>
      </c>
      <c r="N20" s="31"/>
      <c r="O20" s="182" t="s">
        <v>3</v>
      </c>
      <c r="P20" s="189"/>
      <c r="Q20" s="31"/>
      <c r="R20" s="32"/>
    </row>
    <row r="21" spans="2:18" s="1" customFormat="1" ht="18" customHeight="1" x14ac:dyDescent="0.3">
      <c r="B21" s="30"/>
      <c r="C21" s="31"/>
      <c r="D21" s="31"/>
      <c r="E21" s="25" t="s">
        <v>36</v>
      </c>
      <c r="F21" s="31"/>
      <c r="G21" s="31"/>
      <c r="H21" s="31"/>
      <c r="I21" s="31"/>
      <c r="J21" s="31"/>
      <c r="K21" s="31"/>
      <c r="L21" s="31"/>
      <c r="M21" s="27" t="s">
        <v>30</v>
      </c>
      <c r="N21" s="31"/>
      <c r="O21" s="182" t="s">
        <v>3</v>
      </c>
      <c r="P21" s="189"/>
      <c r="Q21" s="31"/>
      <c r="R21" s="32"/>
    </row>
    <row r="22" spans="2:18" s="1" customFormat="1" ht="6.9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" customHeight="1" x14ac:dyDescent="0.3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84" t="s">
        <v>3</v>
      </c>
      <c r="F24" s="189"/>
      <c r="G24" s="189"/>
      <c r="H24" s="189"/>
      <c r="I24" s="189"/>
      <c r="J24" s="189"/>
      <c r="K24" s="189"/>
      <c r="L24" s="189"/>
      <c r="M24" s="31"/>
      <c r="N24" s="31"/>
      <c r="O24" s="31"/>
      <c r="P24" s="31"/>
      <c r="Q24" s="31"/>
      <c r="R24" s="32"/>
    </row>
    <row r="25" spans="2:18" s="1" customFormat="1" ht="6.9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" customHeight="1" x14ac:dyDescent="0.3">
      <c r="B27" s="30"/>
      <c r="C27" s="31"/>
      <c r="D27" s="95" t="s">
        <v>88</v>
      </c>
      <c r="E27" s="31"/>
      <c r="F27" s="31"/>
      <c r="G27" s="31"/>
      <c r="H27" s="31"/>
      <c r="I27" s="31"/>
      <c r="J27" s="31"/>
      <c r="K27" s="31"/>
      <c r="L27" s="31"/>
      <c r="M27" s="207">
        <f>N87</f>
        <v>0</v>
      </c>
      <c r="N27" s="189"/>
      <c r="O27" s="189"/>
      <c r="P27" s="189"/>
      <c r="Q27" s="31"/>
      <c r="R27" s="32"/>
    </row>
    <row r="28" spans="2:18" s="1" customFormat="1" ht="6.9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</row>
    <row r="29" spans="2:18" s="1" customFormat="1" ht="25.35" customHeight="1" x14ac:dyDescent="0.3">
      <c r="B29" s="30"/>
      <c r="C29" s="31"/>
      <c r="D29" s="96" t="s">
        <v>39</v>
      </c>
      <c r="E29" s="31"/>
      <c r="F29" s="31"/>
      <c r="G29" s="31"/>
      <c r="H29" s="31"/>
      <c r="I29" s="31"/>
      <c r="J29" s="31"/>
      <c r="K29" s="31"/>
      <c r="L29" s="31"/>
      <c r="M29" s="212">
        <f>M27</f>
        <v>0</v>
      </c>
      <c r="N29" s="189"/>
      <c r="O29" s="189"/>
      <c r="P29" s="189"/>
      <c r="Q29" s="31"/>
      <c r="R29" s="32"/>
    </row>
    <row r="30" spans="2:18" s="1" customFormat="1" ht="6.9" customHeight="1" x14ac:dyDescent="0.3">
      <c r="B30" s="30"/>
      <c r="C30" s="31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31"/>
      <c r="R30" s="32"/>
    </row>
    <row r="31" spans="2:18" s="1" customFormat="1" ht="14.4" customHeight="1" x14ac:dyDescent="0.3">
      <c r="B31" s="30"/>
      <c r="C31" s="31"/>
      <c r="D31" s="37" t="s">
        <v>40</v>
      </c>
      <c r="E31" s="37" t="s">
        <v>41</v>
      </c>
      <c r="F31" s="38">
        <v>0.21</v>
      </c>
      <c r="G31" s="97" t="s">
        <v>42</v>
      </c>
      <c r="H31" s="213">
        <f>M29</f>
        <v>0</v>
      </c>
      <c r="I31" s="189"/>
      <c r="J31" s="189"/>
      <c r="K31" s="31"/>
      <c r="L31" s="31"/>
      <c r="M31" s="213">
        <f>H31*0.21</f>
        <v>0</v>
      </c>
      <c r="N31" s="189"/>
      <c r="O31" s="189"/>
      <c r="P31" s="189"/>
      <c r="Q31" s="31"/>
      <c r="R31" s="32"/>
    </row>
    <row r="32" spans="2:18" s="1" customFormat="1" ht="14.4" customHeight="1" x14ac:dyDescent="0.3">
      <c r="B32" s="30"/>
      <c r="C32" s="31"/>
      <c r="D32" s="31"/>
      <c r="E32" s="37" t="s">
        <v>43</v>
      </c>
      <c r="F32" s="38">
        <v>0.15</v>
      </c>
      <c r="G32" s="97" t="s">
        <v>42</v>
      </c>
      <c r="H32" s="213"/>
      <c r="I32" s="189"/>
      <c r="J32" s="189"/>
      <c r="K32" s="31"/>
      <c r="L32" s="31"/>
      <c r="M32" s="213" t="e">
        <f>ROUND(ROUND((SUM(#REF!)+SUM(BF117:BF240)), 2)*F32, 2)</f>
        <v>#REF!</v>
      </c>
      <c r="N32" s="189"/>
      <c r="O32" s="189"/>
      <c r="P32" s="189"/>
      <c r="Q32" s="31"/>
      <c r="R32" s="32"/>
    </row>
    <row r="33" spans="2:18" s="1" customFormat="1" ht="14.4" hidden="1" customHeight="1" x14ac:dyDescent="0.3">
      <c r="B33" s="30"/>
      <c r="C33" s="31"/>
      <c r="D33" s="31"/>
      <c r="E33" s="37" t="s">
        <v>44</v>
      </c>
      <c r="F33" s="38">
        <v>0.21</v>
      </c>
      <c r="G33" s="97" t="s">
        <v>42</v>
      </c>
      <c r="H33" s="213" t="e">
        <f>ROUND((SUM(#REF!)+SUM(BG117:BG240)), 2)</f>
        <v>#REF!</v>
      </c>
      <c r="I33" s="189"/>
      <c r="J33" s="189"/>
      <c r="K33" s="31"/>
      <c r="L33" s="31"/>
      <c r="M33" s="213">
        <v>0</v>
      </c>
      <c r="N33" s="189"/>
      <c r="O33" s="189"/>
      <c r="P33" s="189"/>
      <c r="Q33" s="31"/>
      <c r="R33" s="32"/>
    </row>
    <row r="34" spans="2:18" s="1" customFormat="1" ht="14.4" hidden="1" customHeight="1" x14ac:dyDescent="0.3">
      <c r="B34" s="30"/>
      <c r="C34" s="31"/>
      <c r="D34" s="31"/>
      <c r="E34" s="37" t="s">
        <v>45</v>
      </c>
      <c r="F34" s="38">
        <v>0.15</v>
      </c>
      <c r="G34" s="97" t="s">
        <v>42</v>
      </c>
      <c r="H34" s="213" t="e">
        <f>ROUND((SUM(#REF!)+SUM(BH117:BH240)), 2)</f>
        <v>#REF!</v>
      </c>
      <c r="I34" s="189"/>
      <c r="J34" s="189"/>
      <c r="K34" s="31"/>
      <c r="L34" s="31"/>
      <c r="M34" s="213">
        <v>0</v>
      </c>
      <c r="N34" s="189"/>
      <c r="O34" s="189"/>
      <c r="P34" s="189"/>
      <c r="Q34" s="31"/>
      <c r="R34" s="32"/>
    </row>
    <row r="35" spans="2:18" s="1" customFormat="1" ht="14.4" hidden="1" customHeight="1" x14ac:dyDescent="0.3">
      <c r="B35" s="30"/>
      <c r="C35" s="31"/>
      <c r="D35" s="31"/>
      <c r="E35" s="37" t="s">
        <v>46</v>
      </c>
      <c r="F35" s="38">
        <v>0</v>
      </c>
      <c r="G35" s="97" t="s">
        <v>42</v>
      </c>
      <c r="H35" s="213" t="e">
        <f>ROUND((SUM(#REF!)+SUM(BI117:BI240)), 2)</f>
        <v>#REF!</v>
      </c>
      <c r="I35" s="189"/>
      <c r="J35" s="189"/>
      <c r="K35" s="31"/>
      <c r="L35" s="31"/>
      <c r="M35" s="213">
        <v>0</v>
      </c>
      <c r="N35" s="189"/>
      <c r="O35" s="189"/>
      <c r="P35" s="189"/>
      <c r="Q35" s="31"/>
      <c r="R35" s="32"/>
    </row>
    <row r="36" spans="2:18" s="1" customFormat="1" ht="6.9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</row>
    <row r="37" spans="2:18" s="1" customFormat="1" ht="25.35" customHeight="1" x14ac:dyDescent="0.3">
      <c r="B37" s="30"/>
      <c r="C37" s="94"/>
      <c r="D37" s="98" t="s">
        <v>47</v>
      </c>
      <c r="E37" s="70"/>
      <c r="F37" s="70"/>
      <c r="G37" s="99" t="s">
        <v>48</v>
      </c>
      <c r="H37" s="100" t="s">
        <v>49</v>
      </c>
      <c r="I37" s="70"/>
      <c r="J37" s="70"/>
      <c r="K37" s="70"/>
      <c r="L37" s="214">
        <f>M31+M29</f>
        <v>0</v>
      </c>
      <c r="M37" s="201"/>
      <c r="N37" s="201"/>
      <c r="O37" s="201"/>
      <c r="P37" s="203"/>
      <c r="Q37" s="94"/>
      <c r="R37" s="32"/>
    </row>
    <row r="38" spans="2:18" s="1" customFormat="1" ht="14.4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</row>
    <row r="39" spans="2:18" s="1" customFormat="1" ht="14.4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2"/>
    </row>
    <row r="41" spans="2:18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s="1" customFormat="1" ht="14.4" x14ac:dyDescent="0.3">
      <c r="B49" s="30"/>
      <c r="C49" s="31"/>
      <c r="D49" s="45" t="s">
        <v>50</v>
      </c>
      <c r="E49" s="46"/>
      <c r="F49" s="46"/>
      <c r="G49" s="46"/>
      <c r="H49" s="47"/>
      <c r="I49" s="31"/>
      <c r="J49" s="45" t="s">
        <v>51</v>
      </c>
      <c r="K49" s="46"/>
      <c r="L49" s="46"/>
      <c r="M49" s="46"/>
      <c r="N49" s="46"/>
      <c r="O49" s="46"/>
      <c r="P49" s="47"/>
      <c r="Q49" s="31"/>
      <c r="R49" s="32"/>
    </row>
    <row r="50" spans="2:18" x14ac:dyDescent="0.3">
      <c r="B50" s="20"/>
      <c r="C50" s="21"/>
      <c r="D50" s="48"/>
      <c r="E50" s="21"/>
      <c r="F50" s="21"/>
      <c r="G50" s="21"/>
      <c r="H50" s="49"/>
      <c r="I50" s="21"/>
      <c r="J50" s="48"/>
      <c r="K50" s="21"/>
      <c r="L50" s="21"/>
      <c r="M50" s="21"/>
      <c r="N50" s="21"/>
      <c r="O50" s="21"/>
      <c r="P50" s="49"/>
      <c r="Q50" s="21"/>
      <c r="R50" s="22"/>
    </row>
    <row r="51" spans="2:18" x14ac:dyDescent="0.3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 x14ac:dyDescent="0.3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 x14ac:dyDescent="0.3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 x14ac:dyDescent="0.3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 x14ac:dyDescent="0.3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 x14ac:dyDescent="0.3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 x14ac:dyDescent="0.3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 s="1" customFormat="1" ht="14.4" x14ac:dyDescent="0.3">
      <c r="B58" s="30"/>
      <c r="C58" s="31"/>
      <c r="D58" s="50" t="s">
        <v>52</v>
      </c>
      <c r="E58" s="51"/>
      <c r="F58" s="51"/>
      <c r="G58" s="52" t="s">
        <v>53</v>
      </c>
      <c r="H58" s="53"/>
      <c r="I58" s="31"/>
      <c r="J58" s="50" t="s">
        <v>52</v>
      </c>
      <c r="K58" s="51"/>
      <c r="L58" s="51"/>
      <c r="M58" s="51"/>
      <c r="N58" s="52" t="s">
        <v>53</v>
      </c>
      <c r="O58" s="51"/>
      <c r="P58" s="53"/>
      <c r="Q58" s="31"/>
      <c r="R58" s="32"/>
    </row>
    <row r="59" spans="2:18" x14ac:dyDescent="0.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2"/>
    </row>
    <row r="60" spans="2:18" s="1" customFormat="1" ht="14.4" x14ac:dyDescent="0.3">
      <c r="B60" s="30"/>
      <c r="C60" s="31"/>
      <c r="D60" s="45" t="s">
        <v>54</v>
      </c>
      <c r="E60" s="46"/>
      <c r="F60" s="46"/>
      <c r="G60" s="46"/>
      <c r="H60" s="47"/>
      <c r="I60" s="31"/>
      <c r="J60" s="45" t="s">
        <v>55</v>
      </c>
      <c r="K60" s="46"/>
      <c r="L60" s="46"/>
      <c r="M60" s="46"/>
      <c r="N60" s="46"/>
      <c r="O60" s="46"/>
      <c r="P60" s="47"/>
      <c r="Q60" s="31"/>
      <c r="R60" s="32"/>
    </row>
    <row r="61" spans="2:18" x14ac:dyDescent="0.3">
      <c r="B61" s="20"/>
      <c r="C61" s="21"/>
      <c r="D61" s="48"/>
      <c r="E61" s="21"/>
      <c r="F61" s="21"/>
      <c r="G61" s="21"/>
      <c r="H61" s="49"/>
      <c r="I61" s="21"/>
      <c r="J61" s="48"/>
      <c r="K61" s="21"/>
      <c r="L61" s="21"/>
      <c r="M61" s="21"/>
      <c r="N61" s="21"/>
      <c r="O61" s="21"/>
      <c r="P61" s="49"/>
      <c r="Q61" s="21"/>
      <c r="R61" s="22"/>
    </row>
    <row r="62" spans="2:18" x14ac:dyDescent="0.3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 x14ac:dyDescent="0.3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 x14ac:dyDescent="0.3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 x14ac:dyDescent="0.3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 x14ac:dyDescent="0.3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 x14ac:dyDescent="0.3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 x14ac:dyDescent="0.3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 s="1" customFormat="1" ht="14.4" x14ac:dyDescent="0.3">
      <c r="B69" s="30"/>
      <c r="C69" s="31"/>
      <c r="D69" s="50" t="s">
        <v>52</v>
      </c>
      <c r="E69" s="51"/>
      <c r="F69" s="51"/>
      <c r="G69" s="52" t="s">
        <v>53</v>
      </c>
      <c r="H69" s="53"/>
      <c r="I69" s="31"/>
      <c r="J69" s="50" t="s">
        <v>52</v>
      </c>
      <c r="K69" s="51"/>
      <c r="L69" s="51"/>
      <c r="M69" s="51"/>
      <c r="N69" s="52" t="s">
        <v>53</v>
      </c>
      <c r="O69" s="51"/>
      <c r="P69" s="53"/>
      <c r="Q69" s="31"/>
      <c r="R69" s="32"/>
    </row>
    <row r="70" spans="2:18" s="1" customFormat="1" ht="14.4" customHeight="1" x14ac:dyDescent="0.3"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6"/>
    </row>
    <row r="74" spans="2:18" s="1" customFormat="1" ht="6.9" customHeight="1" x14ac:dyDescent="0.3"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9"/>
    </row>
    <row r="75" spans="2:18" s="1" customFormat="1" ht="36.9" customHeight="1" x14ac:dyDescent="0.3">
      <c r="B75" s="30"/>
      <c r="C75" s="180" t="s">
        <v>89</v>
      </c>
      <c r="D75" s="189"/>
      <c r="E75" s="189"/>
      <c r="F75" s="189"/>
      <c r="G75" s="189"/>
      <c r="H75" s="189"/>
      <c r="I75" s="189"/>
      <c r="J75" s="189"/>
      <c r="K75" s="189"/>
      <c r="L75" s="189"/>
      <c r="M75" s="189"/>
      <c r="N75" s="189"/>
      <c r="O75" s="189"/>
      <c r="P75" s="189"/>
      <c r="Q75" s="189"/>
      <c r="R75" s="32"/>
    </row>
    <row r="76" spans="2:18" s="1" customFormat="1" ht="6.9" customHeight="1" x14ac:dyDescent="0.3"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2"/>
    </row>
    <row r="77" spans="2:18" s="1" customFormat="1" ht="30" customHeight="1" x14ac:dyDescent="0.3">
      <c r="B77" s="30"/>
      <c r="C77" s="27" t="s">
        <v>15</v>
      </c>
      <c r="D77" s="31"/>
      <c r="E77" s="31"/>
      <c r="F77" s="210" t="str">
        <f>F6</f>
        <v>Zázemí pro VPP v Ostravě - Porubě</v>
      </c>
      <c r="G77" s="189"/>
      <c r="H77" s="189"/>
      <c r="I77" s="189"/>
      <c r="J77" s="189"/>
      <c r="K77" s="189"/>
      <c r="L77" s="189"/>
      <c r="M77" s="189"/>
      <c r="N77" s="189"/>
      <c r="O77" s="189"/>
      <c r="P77" s="189"/>
      <c r="Q77" s="31"/>
      <c r="R77" s="32"/>
    </row>
    <row r="78" spans="2:18" s="1" customFormat="1" ht="36.9" customHeight="1" x14ac:dyDescent="0.3">
      <c r="B78" s="30"/>
      <c r="C78" s="64" t="s">
        <v>86</v>
      </c>
      <c r="D78" s="31"/>
      <c r="E78" s="31"/>
      <c r="F78" s="190" t="str">
        <f>F7</f>
        <v>7 - IO 04.1 - Prodloužení vodovodního řadu</v>
      </c>
      <c r="G78" s="189"/>
      <c r="H78" s="189"/>
      <c r="I78" s="189"/>
      <c r="J78" s="189"/>
      <c r="K78" s="189"/>
      <c r="L78" s="189"/>
      <c r="M78" s="189"/>
      <c r="N78" s="189"/>
      <c r="O78" s="189"/>
      <c r="P78" s="189"/>
      <c r="Q78" s="31"/>
      <c r="R78" s="32"/>
    </row>
    <row r="79" spans="2:18" s="1" customFormat="1" ht="6.9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2"/>
    </row>
    <row r="80" spans="2:18" s="1" customFormat="1" ht="18" customHeight="1" x14ac:dyDescent="0.3">
      <c r="B80" s="30"/>
      <c r="C80" s="27" t="s">
        <v>21</v>
      </c>
      <c r="D80" s="31"/>
      <c r="E80" s="31"/>
      <c r="F80" s="25" t="str">
        <f>F9</f>
        <v>Ostrava - Poruba</v>
      </c>
      <c r="G80" s="31"/>
      <c r="H80" s="31"/>
      <c r="I80" s="31"/>
      <c r="J80" s="31"/>
      <c r="K80" s="27" t="s">
        <v>23</v>
      </c>
      <c r="L80" s="31"/>
      <c r="M80" s="211" t="str">
        <f>IF(O9="","",O9)</f>
        <v>16. 2. 2018</v>
      </c>
      <c r="N80" s="189"/>
      <c r="O80" s="189"/>
      <c r="P80" s="189"/>
      <c r="Q80" s="31"/>
      <c r="R80" s="32"/>
    </row>
    <row r="81" spans="2:47" s="1" customFormat="1" ht="6.9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2"/>
    </row>
    <row r="82" spans="2:47" s="1" customFormat="1" ht="13.2" x14ac:dyDescent="0.3">
      <c r="B82" s="30"/>
      <c r="C82" s="27" t="s">
        <v>27</v>
      </c>
      <c r="D82" s="31"/>
      <c r="E82" s="31"/>
      <c r="F82" s="25" t="str">
        <f>E12</f>
        <v xml:space="preserve"> </v>
      </c>
      <c r="G82" s="31"/>
      <c r="H82" s="31"/>
      <c r="I82" s="31"/>
      <c r="J82" s="31"/>
      <c r="K82" s="27" t="s">
        <v>32</v>
      </c>
      <c r="L82" s="31"/>
      <c r="M82" s="182" t="str">
        <f>E18</f>
        <v>Ing.Petr Kudlík</v>
      </c>
      <c r="N82" s="189"/>
      <c r="O82" s="189"/>
      <c r="P82" s="189"/>
      <c r="Q82" s="189"/>
      <c r="R82" s="32"/>
    </row>
    <row r="83" spans="2:47" s="1" customFormat="1" ht="14.4" customHeight="1" x14ac:dyDescent="0.3">
      <c r="B83" s="30"/>
      <c r="C83" s="27" t="s">
        <v>31</v>
      </c>
      <c r="D83" s="31"/>
      <c r="E83" s="31"/>
      <c r="F83" s="25" t="str">
        <f>IF(E15="","",E15)</f>
        <v xml:space="preserve"> </v>
      </c>
      <c r="G83" s="31"/>
      <c r="H83" s="31"/>
      <c r="I83" s="31"/>
      <c r="J83" s="31"/>
      <c r="K83" s="27" t="s">
        <v>35</v>
      </c>
      <c r="L83" s="31"/>
      <c r="M83" s="182" t="str">
        <f>E21</f>
        <v>Lenka Jugová</v>
      </c>
      <c r="N83" s="189"/>
      <c r="O83" s="189"/>
      <c r="P83" s="189"/>
      <c r="Q83" s="189"/>
      <c r="R83" s="32"/>
    </row>
    <row r="84" spans="2:47" s="1" customFormat="1" ht="10.35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2"/>
    </row>
    <row r="85" spans="2:47" s="1" customFormat="1" ht="29.25" customHeight="1" x14ac:dyDescent="0.3">
      <c r="B85" s="30"/>
      <c r="C85" s="215" t="s">
        <v>90</v>
      </c>
      <c r="D85" s="216"/>
      <c r="E85" s="216"/>
      <c r="F85" s="216"/>
      <c r="G85" s="216"/>
      <c r="H85" s="94"/>
      <c r="I85" s="94"/>
      <c r="J85" s="94"/>
      <c r="K85" s="94"/>
      <c r="L85" s="94"/>
      <c r="M85" s="94"/>
      <c r="N85" s="215" t="s">
        <v>91</v>
      </c>
      <c r="O85" s="189"/>
      <c r="P85" s="189"/>
      <c r="Q85" s="189"/>
      <c r="R85" s="32"/>
    </row>
    <row r="86" spans="2:47" s="1" customFormat="1" ht="10.35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2"/>
    </row>
    <row r="87" spans="2:47" s="1" customFormat="1" ht="29.25" customHeight="1" x14ac:dyDescent="0.3">
      <c r="B87" s="30"/>
      <c r="C87" s="101" t="s">
        <v>88</v>
      </c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196">
        <f>N117</f>
        <v>0</v>
      </c>
      <c r="O87" s="189"/>
      <c r="P87" s="189"/>
      <c r="Q87" s="189"/>
      <c r="R87" s="32"/>
      <c r="AU87" s="16" t="s">
        <v>92</v>
      </c>
    </row>
    <row r="88" spans="2:47" s="6" customFormat="1" ht="24.9" customHeight="1" x14ac:dyDescent="0.3">
      <c r="B88" s="102"/>
      <c r="C88" s="103"/>
      <c r="D88" s="104" t="s">
        <v>93</v>
      </c>
      <c r="E88" s="103"/>
      <c r="F88" s="103"/>
      <c r="G88" s="103"/>
      <c r="H88" s="103"/>
      <c r="I88" s="103"/>
      <c r="J88" s="103"/>
      <c r="K88" s="103"/>
      <c r="L88" s="103"/>
      <c r="M88" s="103"/>
      <c r="N88" s="217">
        <f>N118</f>
        <v>0</v>
      </c>
      <c r="O88" s="218"/>
      <c r="P88" s="218"/>
      <c r="Q88" s="218"/>
      <c r="R88" s="105"/>
    </row>
    <row r="89" spans="2:47" s="7" customFormat="1" ht="19.95" customHeight="1" x14ac:dyDescent="0.3">
      <c r="B89" s="106"/>
      <c r="C89" s="107"/>
      <c r="D89" s="108" t="s">
        <v>94</v>
      </c>
      <c r="E89" s="107"/>
      <c r="F89" s="107"/>
      <c r="G89" s="107"/>
      <c r="H89" s="107"/>
      <c r="I89" s="107"/>
      <c r="J89" s="107"/>
      <c r="K89" s="107"/>
      <c r="L89" s="107"/>
      <c r="M89" s="107"/>
      <c r="N89" s="219">
        <f>N119</f>
        <v>0</v>
      </c>
      <c r="O89" s="220"/>
      <c r="P89" s="220"/>
      <c r="Q89" s="220"/>
      <c r="R89" s="109"/>
    </row>
    <row r="90" spans="2:47" s="7" customFormat="1" ht="19.95" customHeight="1" x14ac:dyDescent="0.3">
      <c r="B90" s="106"/>
      <c r="C90" s="107"/>
      <c r="D90" s="108" t="s">
        <v>95</v>
      </c>
      <c r="E90" s="107"/>
      <c r="F90" s="107"/>
      <c r="G90" s="107"/>
      <c r="H90" s="107"/>
      <c r="I90" s="107"/>
      <c r="J90" s="107"/>
      <c r="K90" s="107"/>
      <c r="L90" s="107"/>
      <c r="M90" s="107"/>
      <c r="N90" s="219">
        <f>N159</f>
        <v>0</v>
      </c>
      <c r="O90" s="220"/>
      <c r="P90" s="220"/>
      <c r="Q90" s="220"/>
      <c r="R90" s="109"/>
    </row>
    <row r="91" spans="2:47" s="7" customFormat="1" ht="19.95" customHeight="1" x14ac:dyDescent="0.3">
      <c r="B91" s="106"/>
      <c r="C91" s="107"/>
      <c r="D91" s="108" t="s">
        <v>96</v>
      </c>
      <c r="E91" s="107"/>
      <c r="F91" s="107"/>
      <c r="G91" s="107"/>
      <c r="H91" s="107"/>
      <c r="I91" s="107"/>
      <c r="J91" s="107"/>
      <c r="K91" s="107"/>
      <c r="L91" s="107"/>
      <c r="M91" s="107"/>
      <c r="N91" s="219">
        <f>N162</f>
        <v>0</v>
      </c>
      <c r="O91" s="220"/>
      <c r="P91" s="220"/>
      <c r="Q91" s="220"/>
      <c r="R91" s="109"/>
    </row>
    <row r="92" spans="2:47" s="7" customFormat="1" ht="19.95" customHeight="1" x14ac:dyDescent="0.3">
      <c r="B92" s="106"/>
      <c r="C92" s="107"/>
      <c r="D92" s="108" t="s">
        <v>97</v>
      </c>
      <c r="E92" s="107"/>
      <c r="F92" s="107"/>
      <c r="G92" s="107"/>
      <c r="H92" s="107"/>
      <c r="I92" s="107"/>
      <c r="J92" s="107"/>
      <c r="K92" s="107"/>
      <c r="L92" s="107"/>
      <c r="M92" s="107"/>
      <c r="N92" s="219">
        <f>N171</f>
        <v>0</v>
      </c>
      <c r="O92" s="220"/>
      <c r="P92" s="220"/>
      <c r="Q92" s="220"/>
      <c r="R92" s="109"/>
    </row>
    <row r="93" spans="2:47" s="7" customFormat="1" ht="19.95" customHeight="1" x14ac:dyDescent="0.3">
      <c r="B93" s="106"/>
      <c r="C93" s="107"/>
      <c r="D93" s="108" t="s">
        <v>98</v>
      </c>
      <c r="E93" s="107"/>
      <c r="F93" s="107"/>
      <c r="G93" s="107"/>
      <c r="H93" s="107"/>
      <c r="I93" s="107"/>
      <c r="J93" s="107"/>
      <c r="K93" s="107"/>
      <c r="L93" s="107"/>
      <c r="M93" s="107"/>
      <c r="N93" s="219">
        <f>N181</f>
        <v>0</v>
      </c>
      <c r="O93" s="220"/>
      <c r="P93" s="220"/>
      <c r="Q93" s="220"/>
      <c r="R93" s="109"/>
    </row>
    <row r="94" spans="2:47" s="7" customFormat="1" ht="19.95" customHeight="1" x14ac:dyDescent="0.3">
      <c r="B94" s="106"/>
      <c r="C94" s="107"/>
      <c r="D94" s="108" t="s">
        <v>99</v>
      </c>
      <c r="E94" s="107"/>
      <c r="F94" s="107"/>
      <c r="G94" s="107"/>
      <c r="H94" s="107"/>
      <c r="I94" s="107"/>
      <c r="J94" s="107"/>
      <c r="K94" s="107"/>
      <c r="L94" s="107"/>
      <c r="M94" s="107"/>
      <c r="N94" s="219">
        <f>N221</f>
        <v>0</v>
      </c>
      <c r="O94" s="220"/>
      <c r="P94" s="220"/>
      <c r="Q94" s="220"/>
      <c r="R94" s="109"/>
    </row>
    <row r="95" spans="2:47" s="7" customFormat="1" ht="19.95" customHeight="1" x14ac:dyDescent="0.3">
      <c r="B95" s="106"/>
      <c r="C95" s="107"/>
      <c r="D95" s="108" t="s">
        <v>100</v>
      </c>
      <c r="E95" s="107"/>
      <c r="F95" s="107"/>
      <c r="G95" s="107"/>
      <c r="H95" s="107"/>
      <c r="I95" s="107"/>
      <c r="J95" s="107"/>
      <c r="K95" s="107"/>
      <c r="L95" s="107"/>
      <c r="M95" s="107"/>
      <c r="N95" s="219">
        <f>N224</f>
        <v>0</v>
      </c>
      <c r="O95" s="220"/>
      <c r="P95" s="220"/>
      <c r="Q95" s="220"/>
      <c r="R95" s="109"/>
    </row>
    <row r="96" spans="2:47" s="7" customFormat="1" ht="19.95" customHeight="1" x14ac:dyDescent="0.3">
      <c r="B96" s="106"/>
      <c r="C96" s="107"/>
      <c r="D96" s="108" t="s">
        <v>101</v>
      </c>
      <c r="E96" s="107"/>
      <c r="F96" s="107"/>
      <c r="G96" s="107"/>
      <c r="H96" s="107"/>
      <c r="I96" s="107"/>
      <c r="J96" s="107"/>
      <c r="K96" s="107"/>
      <c r="L96" s="107"/>
      <c r="M96" s="107"/>
      <c r="N96" s="219">
        <f>N235</f>
        <v>0</v>
      </c>
      <c r="O96" s="220"/>
      <c r="P96" s="220"/>
      <c r="Q96" s="220"/>
      <c r="R96" s="109"/>
    </row>
    <row r="97" spans="2:18" s="6" customFormat="1" ht="24.9" customHeight="1" x14ac:dyDescent="0.3">
      <c r="B97" s="102"/>
      <c r="C97" s="103"/>
      <c r="D97" s="104" t="s">
        <v>102</v>
      </c>
      <c r="E97" s="103"/>
      <c r="F97" s="103"/>
      <c r="G97" s="103"/>
      <c r="H97" s="103"/>
      <c r="I97" s="103"/>
      <c r="J97" s="103"/>
      <c r="K97" s="103"/>
      <c r="L97" s="103"/>
      <c r="M97" s="103"/>
      <c r="N97" s="217">
        <f>N237</f>
        <v>0</v>
      </c>
      <c r="O97" s="218"/>
      <c r="P97" s="218"/>
      <c r="Q97" s="218"/>
      <c r="R97" s="105"/>
    </row>
    <row r="98" spans="2:18" s="6" customFormat="1" ht="24.9" customHeight="1" x14ac:dyDescent="0.3">
      <c r="B98" s="102"/>
      <c r="C98" s="103"/>
      <c r="D98" s="104" t="s">
        <v>103</v>
      </c>
      <c r="E98" s="103"/>
      <c r="F98" s="103"/>
      <c r="G98" s="103"/>
      <c r="H98" s="103"/>
      <c r="I98" s="103"/>
      <c r="J98" s="103"/>
      <c r="K98" s="103"/>
      <c r="L98" s="103"/>
      <c r="M98" s="103"/>
      <c r="N98" s="217">
        <f>N239</f>
        <v>0</v>
      </c>
      <c r="O98" s="218"/>
      <c r="P98" s="218"/>
      <c r="Q98" s="218"/>
      <c r="R98" s="105"/>
    </row>
    <row r="99" spans="2:18" s="1" customFormat="1" ht="21.75" customHeight="1" x14ac:dyDescent="0.3"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  <c r="O99" s="31"/>
      <c r="P99" s="31"/>
      <c r="Q99" s="31"/>
      <c r="R99" s="32"/>
    </row>
    <row r="100" spans="2:18" s="1" customFormat="1" ht="29.25" customHeight="1" x14ac:dyDescent="0.3">
      <c r="B100" s="30"/>
      <c r="C100" s="93" t="s">
        <v>453</v>
      </c>
      <c r="D100" s="94"/>
      <c r="E100" s="94"/>
      <c r="F100" s="94"/>
      <c r="G100" s="94"/>
      <c r="H100" s="94"/>
      <c r="I100" s="94"/>
      <c r="J100" s="94"/>
      <c r="K100" s="94"/>
      <c r="L100" s="204">
        <f>N87</f>
        <v>0</v>
      </c>
      <c r="M100" s="216"/>
      <c r="N100" s="216"/>
      <c r="O100" s="216"/>
      <c r="P100" s="216"/>
      <c r="Q100" s="216"/>
      <c r="R100" s="32"/>
    </row>
    <row r="101" spans="2:18" s="1" customFormat="1" ht="6.9" customHeight="1" x14ac:dyDescent="0.3">
      <c r="B101" s="54"/>
      <c r="C101" s="55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  <c r="P101" s="55"/>
      <c r="Q101" s="55"/>
      <c r="R101" s="56"/>
    </row>
    <row r="105" spans="2:18" s="1" customFormat="1" ht="6.9" customHeight="1" x14ac:dyDescent="0.3">
      <c r="B105" s="57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9"/>
    </row>
    <row r="106" spans="2:18" s="1" customFormat="1" ht="36.9" customHeight="1" x14ac:dyDescent="0.3">
      <c r="B106" s="30"/>
      <c r="C106" s="180" t="s">
        <v>104</v>
      </c>
      <c r="D106" s="189"/>
      <c r="E106" s="189"/>
      <c r="F106" s="189"/>
      <c r="G106" s="189"/>
      <c r="H106" s="189"/>
      <c r="I106" s="189"/>
      <c r="J106" s="189"/>
      <c r="K106" s="189"/>
      <c r="L106" s="189"/>
      <c r="M106" s="189"/>
      <c r="N106" s="189"/>
      <c r="O106" s="189"/>
      <c r="P106" s="189"/>
      <c r="Q106" s="189"/>
      <c r="R106" s="32"/>
    </row>
    <row r="107" spans="2:18" s="1" customFormat="1" ht="6.9" customHeight="1" x14ac:dyDescent="0.3">
      <c r="B107" s="30"/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  <c r="O107" s="31"/>
      <c r="P107" s="31"/>
      <c r="Q107" s="31"/>
      <c r="R107" s="32"/>
    </row>
    <row r="108" spans="2:18" s="1" customFormat="1" ht="30" customHeight="1" x14ac:dyDescent="0.3">
      <c r="B108" s="30"/>
      <c r="C108" s="27" t="s">
        <v>15</v>
      </c>
      <c r="D108" s="31"/>
      <c r="E108" s="31"/>
      <c r="F108" s="210" t="str">
        <f>F6</f>
        <v>Zázemí pro VPP v Ostravě - Porubě</v>
      </c>
      <c r="G108" s="189"/>
      <c r="H108" s="189"/>
      <c r="I108" s="189"/>
      <c r="J108" s="189"/>
      <c r="K108" s="189"/>
      <c r="L108" s="189"/>
      <c r="M108" s="189"/>
      <c r="N108" s="189"/>
      <c r="O108" s="189"/>
      <c r="P108" s="189"/>
      <c r="Q108" s="31"/>
      <c r="R108" s="32"/>
    </row>
    <row r="109" spans="2:18" s="1" customFormat="1" ht="36.9" customHeight="1" x14ac:dyDescent="0.3">
      <c r="B109" s="30"/>
      <c r="C109" s="64" t="s">
        <v>86</v>
      </c>
      <c r="D109" s="31"/>
      <c r="E109" s="31"/>
      <c r="F109" s="190" t="str">
        <f>F7</f>
        <v>7 - IO 04.1 - Prodloužení vodovodního řadu</v>
      </c>
      <c r="G109" s="189"/>
      <c r="H109" s="189"/>
      <c r="I109" s="189"/>
      <c r="J109" s="189"/>
      <c r="K109" s="189"/>
      <c r="L109" s="189"/>
      <c r="M109" s="189"/>
      <c r="N109" s="189"/>
      <c r="O109" s="189"/>
      <c r="P109" s="189"/>
      <c r="Q109" s="31"/>
      <c r="R109" s="32"/>
    </row>
    <row r="110" spans="2:18" s="1" customFormat="1" ht="6.9" customHeight="1" x14ac:dyDescent="0.3"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  <c r="O110" s="31"/>
      <c r="P110" s="31"/>
      <c r="Q110" s="31"/>
      <c r="R110" s="32"/>
    </row>
    <row r="111" spans="2:18" s="1" customFormat="1" ht="18" customHeight="1" x14ac:dyDescent="0.3">
      <c r="B111" s="30"/>
      <c r="C111" s="27" t="s">
        <v>21</v>
      </c>
      <c r="D111" s="31"/>
      <c r="E111" s="31"/>
      <c r="F111" s="25" t="str">
        <f>F9</f>
        <v>Ostrava - Poruba</v>
      </c>
      <c r="G111" s="31"/>
      <c r="H111" s="31"/>
      <c r="I111" s="31"/>
      <c r="J111" s="31"/>
      <c r="K111" s="27" t="s">
        <v>23</v>
      </c>
      <c r="L111" s="31"/>
      <c r="M111" s="211" t="str">
        <f>IF(O9="","",O9)</f>
        <v>16. 2. 2018</v>
      </c>
      <c r="N111" s="189"/>
      <c r="O111" s="189"/>
      <c r="P111" s="189"/>
      <c r="Q111" s="31"/>
      <c r="R111" s="32"/>
    </row>
    <row r="112" spans="2:18" s="1" customFormat="1" ht="6.9" customHeight="1" x14ac:dyDescent="0.3"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  <c r="O112" s="31"/>
      <c r="P112" s="31"/>
      <c r="Q112" s="31"/>
      <c r="R112" s="32"/>
    </row>
    <row r="113" spans="2:65" s="1" customFormat="1" ht="13.2" x14ac:dyDescent="0.3">
      <c r="B113" s="30"/>
      <c r="C113" s="27" t="s">
        <v>27</v>
      </c>
      <c r="D113" s="31"/>
      <c r="E113" s="31"/>
      <c r="F113" s="25" t="str">
        <f>E12</f>
        <v xml:space="preserve"> </v>
      </c>
      <c r="G113" s="31"/>
      <c r="H113" s="31"/>
      <c r="I113" s="31"/>
      <c r="J113" s="31"/>
      <c r="K113" s="27" t="s">
        <v>32</v>
      </c>
      <c r="L113" s="31"/>
      <c r="M113" s="182" t="str">
        <f>E18</f>
        <v>Ing.Petr Kudlík</v>
      </c>
      <c r="N113" s="189"/>
      <c r="O113" s="189"/>
      <c r="P113" s="189"/>
      <c r="Q113" s="189"/>
      <c r="R113" s="32"/>
    </row>
    <row r="114" spans="2:65" s="1" customFormat="1" ht="14.4" customHeight="1" x14ac:dyDescent="0.3">
      <c r="B114" s="30"/>
      <c r="C114" s="27" t="s">
        <v>31</v>
      </c>
      <c r="D114" s="31"/>
      <c r="E114" s="31"/>
      <c r="F114" s="25" t="str">
        <f>IF(E15="","",E15)</f>
        <v xml:space="preserve"> </v>
      </c>
      <c r="G114" s="31"/>
      <c r="H114" s="31"/>
      <c r="I114" s="31"/>
      <c r="J114" s="31"/>
      <c r="K114" s="27" t="s">
        <v>35</v>
      </c>
      <c r="L114" s="31"/>
      <c r="M114" s="182" t="str">
        <f>E21</f>
        <v>Lenka Jugová</v>
      </c>
      <c r="N114" s="189"/>
      <c r="O114" s="189"/>
      <c r="P114" s="189"/>
      <c r="Q114" s="189"/>
      <c r="R114" s="32"/>
    </row>
    <row r="115" spans="2:65" s="1" customFormat="1" ht="10.35" customHeight="1" x14ac:dyDescent="0.3"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  <c r="O115" s="31"/>
      <c r="P115" s="31"/>
      <c r="Q115" s="31"/>
      <c r="R115" s="32"/>
    </row>
    <row r="116" spans="2:65" s="8" customFormat="1" ht="29.25" customHeight="1" x14ac:dyDescent="0.3">
      <c r="B116" s="110"/>
      <c r="C116" s="111" t="s">
        <v>105</v>
      </c>
      <c r="D116" s="112" t="s">
        <v>106</v>
      </c>
      <c r="E116" s="112" t="s">
        <v>58</v>
      </c>
      <c r="F116" s="221" t="s">
        <v>107</v>
      </c>
      <c r="G116" s="222"/>
      <c r="H116" s="222"/>
      <c r="I116" s="222"/>
      <c r="J116" s="112" t="s">
        <v>108</v>
      </c>
      <c r="K116" s="112" t="s">
        <v>109</v>
      </c>
      <c r="L116" s="223" t="s">
        <v>110</v>
      </c>
      <c r="M116" s="222"/>
      <c r="N116" s="221" t="s">
        <v>91</v>
      </c>
      <c r="O116" s="222"/>
      <c r="P116" s="222"/>
      <c r="Q116" s="224"/>
      <c r="R116" s="113"/>
      <c r="T116" s="71" t="s">
        <v>111</v>
      </c>
      <c r="U116" s="72" t="s">
        <v>40</v>
      </c>
      <c r="V116" s="72" t="s">
        <v>112</v>
      </c>
      <c r="W116" s="72" t="s">
        <v>113</v>
      </c>
      <c r="X116" s="72" t="s">
        <v>114</v>
      </c>
      <c r="Y116" s="72" t="s">
        <v>115</v>
      </c>
      <c r="Z116" s="72" t="s">
        <v>116</v>
      </c>
      <c r="AA116" s="73" t="s">
        <v>117</v>
      </c>
    </row>
    <row r="117" spans="2:65" s="1" customFormat="1" ht="29.25" customHeight="1" x14ac:dyDescent="0.35">
      <c r="B117" s="30"/>
      <c r="C117" s="75" t="s">
        <v>88</v>
      </c>
      <c r="D117" s="31"/>
      <c r="E117" s="31"/>
      <c r="F117" s="31"/>
      <c r="G117" s="31"/>
      <c r="H117" s="31"/>
      <c r="I117" s="31"/>
      <c r="J117" s="31"/>
      <c r="K117" s="31"/>
      <c r="L117" s="31"/>
      <c r="M117" s="31"/>
      <c r="N117" s="240">
        <f>BK117</f>
        <v>0</v>
      </c>
      <c r="O117" s="241"/>
      <c r="P117" s="241"/>
      <c r="Q117" s="241"/>
      <c r="R117" s="32"/>
      <c r="T117" s="74"/>
      <c r="U117" s="46"/>
      <c r="V117" s="46"/>
      <c r="W117" s="114">
        <f>W118+W237+W239</f>
        <v>1228.0889690000001</v>
      </c>
      <c r="X117" s="46"/>
      <c r="Y117" s="114">
        <f>Y118+Y237+Y239</f>
        <v>288.87988368999999</v>
      </c>
      <c r="Z117" s="46"/>
      <c r="AA117" s="115">
        <f>AA118+AA237+AA239</f>
        <v>77.25</v>
      </c>
      <c r="AT117" s="16" t="s">
        <v>74</v>
      </c>
      <c r="AU117" s="16" t="s">
        <v>92</v>
      </c>
      <c r="BK117" s="116">
        <f>BK118+BK237+BK239</f>
        <v>0</v>
      </c>
    </row>
    <row r="118" spans="2:65" s="9" customFormat="1" ht="37.35" customHeight="1" x14ac:dyDescent="0.35">
      <c r="B118" s="117"/>
      <c r="C118" s="118"/>
      <c r="D118" s="119" t="s">
        <v>93</v>
      </c>
      <c r="E118" s="119"/>
      <c r="F118" s="119"/>
      <c r="G118" s="119"/>
      <c r="H118" s="119"/>
      <c r="I118" s="119"/>
      <c r="J118" s="119"/>
      <c r="K118" s="119"/>
      <c r="L118" s="119"/>
      <c r="M118" s="119"/>
      <c r="N118" s="242">
        <f>BK118</f>
        <v>0</v>
      </c>
      <c r="O118" s="217"/>
      <c r="P118" s="217"/>
      <c r="Q118" s="217"/>
      <c r="R118" s="120"/>
      <c r="T118" s="121"/>
      <c r="U118" s="118"/>
      <c r="V118" s="118"/>
      <c r="W118" s="122">
        <f>W119+W159+W162+W171+W181+W221+W224+W235</f>
        <v>1228.0889690000001</v>
      </c>
      <c r="X118" s="118"/>
      <c r="Y118" s="122">
        <f>Y119+Y159+Y162+Y171+Y181+Y221+Y224+Y235</f>
        <v>288.87988368999999</v>
      </c>
      <c r="Z118" s="118"/>
      <c r="AA118" s="123">
        <f>AA119+AA159+AA162+AA171+AA181+AA221+AA224+AA235</f>
        <v>77.25</v>
      </c>
      <c r="AR118" s="124" t="s">
        <v>20</v>
      </c>
      <c r="AT118" s="125" t="s">
        <v>74</v>
      </c>
      <c r="AU118" s="125" t="s">
        <v>75</v>
      </c>
      <c r="AY118" s="124" t="s">
        <v>118</v>
      </c>
      <c r="BK118" s="126">
        <f>BK119+BK159+BK162+BK171+BK181+BK221+BK224+BK235</f>
        <v>0</v>
      </c>
    </row>
    <row r="119" spans="2:65" s="9" customFormat="1" ht="19.95" customHeight="1" x14ac:dyDescent="0.35">
      <c r="B119" s="117"/>
      <c r="C119" s="118"/>
      <c r="D119" s="127" t="s">
        <v>94</v>
      </c>
      <c r="E119" s="127"/>
      <c r="F119" s="127"/>
      <c r="G119" s="127"/>
      <c r="H119" s="127"/>
      <c r="I119" s="127"/>
      <c r="J119" s="127"/>
      <c r="K119" s="127"/>
      <c r="L119" s="127"/>
      <c r="M119" s="127"/>
      <c r="N119" s="243">
        <f>BK119</f>
        <v>0</v>
      </c>
      <c r="O119" s="244"/>
      <c r="P119" s="244"/>
      <c r="Q119" s="244"/>
      <c r="R119" s="120"/>
      <c r="T119" s="121"/>
      <c r="U119" s="118"/>
      <c r="V119" s="118"/>
      <c r="W119" s="122">
        <f>SUM(W120:W158)</f>
        <v>602.58555999999999</v>
      </c>
      <c r="X119" s="118"/>
      <c r="Y119" s="122">
        <f>SUM(Y120:Y158)</f>
        <v>212.370913</v>
      </c>
      <c r="Z119" s="118"/>
      <c r="AA119" s="123">
        <f>SUM(AA120:AA158)</f>
        <v>77.25</v>
      </c>
      <c r="AR119" s="124" t="s">
        <v>20</v>
      </c>
      <c r="AT119" s="125" t="s">
        <v>74</v>
      </c>
      <c r="AU119" s="125" t="s">
        <v>20</v>
      </c>
      <c r="AY119" s="124" t="s">
        <v>118</v>
      </c>
      <c r="BK119" s="126">
        <f>SUM(BK120:BK158)</f>
        <v>0</v>
      </c>
    </row>
    <row r="120" spans="2:65" s="1" customFormat="1" ht="31.5" customHeight="1" x14ac:dyDescent="0.3">
      <c r="B120" s="128"/>
      <c r="C120" s="129" t="s">
        <v>20</v>
      </c>
      <c r="D120" s="129" t="s">
        <v>119</v>
      </c>
      <c r="E120" s="130" t="s">
        <v>120</v>
      </c>
      <c r="F120" s="225" t="s">
        <v>121</v>
      </c>
      <c r="G120" s="226"/>
      <c r="H120" s="226"/>
      <c r="I120" s="226"/>
      <c r="J120" s="131" t="s">
        <v>122</v>
      </c>
      <c r="K120" s="132">
        <v>85</v>
      </c>
      <c r="L120" s="227"/>
      <c r="M120" s="226"/>
      <c r="N120" s="227">
        <f>ROUND(L120*K120,2)</f>
        <v>0</v>
      </c>
      <c r="O120" s="226"/>
      <c r="P120" s="226"/>
      <c r="Q120" s="226"/>
      <c r="R120" s="133"/>
      <c r="T120" s="134" t="s">
        <v>3</v>
      </c>
      <c r="U120" s="39" t="s">
        <v>41</v>
      </c>
      <c r="V120" s="135">
        <v>0.21</v>
      </c>
      <c r="W120" s="135">
        <f>V120*K120</f>
        <v>17.849999999999998</v>
      </c>
      <c r="X120" s="135">
        <v>0</v>
      </c>
      <c r="Y120" s="135">
        <f>X120*K120</f>
        <v>0</v>
      </c>
      <c r="Z120" s="135">
        <v>0.26</v>
      </c>
      <c r="AA120" s="136">
        <f>Z120*K120</f>
        <v>22.1</v>
      </c>
      <c r="AR120" s="16" t="s">
        <v>123</v>
      </c>
      <c r="AT120" s="16" t="s">
        <v>119</v>
      </c>
      <c r="AU120" s="16" t="s">
        <v>84</v>
      </c>
      <c r="AY120" s="16" t="s">
        <v>118</v>
      </c>
      <c r="BE120" s="137">
        <f>IF(U120="základní",N120,0)</f>
        <v>0</v>
      </c>
      <c r="BF120" s="137">
        <f>IF(U120="snížená",N120,0)</f>
        <v>0</v>
      </c>
      <c r="BG120" s="137">
        <f>IF(U120="zákl. přenesená",N120,0)</f>
        <v>0</v>
      </c>
      <c r="BH120" s="137">
        <f>IF(U120="sníž. přenesená",N120,0)</f>
        <v>0</v>
      </c>
      <c r="BI120" s="137">
        <f>IF(U120="nulová",N120,0)</f>
        <v>0</v>
      </c>
      <c r="BJ120" s="16" t="s">
        <v>20</v>
      </c>
      <c r="BK120" s="137">
        <f>ROUND(L120*K120,2)</f>
        <v>0</v>
      </c>
      <c r="BL120" s="16" t="s">
        <v>123</v>
      </c>
      <c r="BM120" s="16" t="s">
        <v>124</v>
      </c>
    </row>
    <row r="121" spans="2:65" s="10" customFormat="1" ht="22.5" customHeight="1" x14ac:dyDescent="0.3">
      <c r="B121" s="138"/>
      <c r="C121" s="139"/>
      <c r="D121" s="139"/>
      <c r="E121" s="140" t="s">
        <v>3</v>
      </c>
      <c r="F121" s="228" t="s">
        <v>125</v>
      </c>
      <c r="G121" s="229"/>
      <c r="H121" s="229"/>
      <c r="I121" s="229"/>
      <c r="J121" s="139"/>
      <c r="K121" s="141">
        <v>85</v>
      </c>
      <c r="L121" s="139"/>
      <c r="M121" s="139"/>
      <c r="N121" s="139"/>
      <c r="O121" s="139"/>
      <c r="P121" s="139"/>
      <c r="Q121" s="139"/>
      <c r="R121" s="142"/>
      <c r="T121" s="143"/>
      <c r="U121" s="139"/>
      <c r="V121" s="139"/>
      <c r="W121" s="139"/>
      <c r="X121" s="139"/>
      <c r="Y121" s="139"/>
      <c r="Z121" s="139"/>
      <c r="AA121" s="144"/>
      <c r="AT121" s="145" t="s">
        <v>126</v>
      </c>
      <c r="AU121" s="145" t="s">
        <v>84</v>
      </c>
      <c r="AV121" s="10" t="s">
        <v>84</v>
      </c>
      <c r="AW121" s="10" t="s">
        <v>34</v>
      </c>
      <c r="AX121" s="10" t="s">
        <v>20</v>
      </c>
      <c r="AY121" s="145" t="s">
        <v>118</v>
      </c>
    </row>
    <row r="122" spans="2:65" s="1" customFormat="1" ht="31.5" customHeight="1" x14ac:dyDescent="0.3">
      <c r="B122" s="128"/>
      <c r="C122" s="129" t="s">
        <v>84</v>
      </c>
      <c r="D122" s="129" t="s">
        <v>119</v>
      </c>
      <c r="E122" s="130" t="s">
        <v>127</v>
      </c>
      <c r="F122" s="225" t="s">
        <v>128</v>
      </c>
      <c r="G122" s="226"/>
      <c r="H122" s="226"/>
      <c r="I122" s="226"/>
      <c r="J122" s="131" t="s">
        <v>122</v>
      </c>
      <c r="K122" s="132">
        <v>97.5</v>
      </c>
      <c r="L122" s="227"/>
      <c r="M122" s="226"/>
      <c r="N122" s="227">
        <f>ROUND(L122*K122,2)</f>
        <v>0</v>
      </c>
      <c r="O122" s="226"/>
      <c r="P122" s="226"/>
      <c r="Q122" s="226"/>
      <c r="R122" s="133"/>
      <c r="T122" s="134" t="s">
        <v>3</v>
      </c>
      <c r="U122" s="39" t="s">
        <v>41</v>
      </c>
      <c r="V122" s="135">
        <v>0.108</v>
      </c>
      <c r="W122" s="135">
        <f>V122*K122</f>
        <v>10.53</v>
      </c>
      <c r="X122" s="135">
        <v>0</v>
      </c>
      <c r="Y122" s="135">
        <f>X122*K122</f>
        <v>0</v>
      </c>
      <c r="Z122" s="135">
        <v>0.5</v>
      </c>
      <c r="AA122" s="136">
        <f>Z122*K122</f>
        <v>48.75</v>
      </c>
      <c r="AR122" s="16" t="s">
        <v>123</v>
      </c>
      <c r="AT122" s="16" t="s">
        <v>119</v>
      </c>
      <c r="AU122" s="16" t="s">
        <v>84</v>
      </c>
      <c r="AY122" s="16" t="s">
        <v>118</v>
      </c>
      <c r="BE122" s="137">
        <f>IF(U122="základní",N122,0)</f>
        <v>0</v>
      </c>
      <c r="BF122" s="137">
        <f>IF(U122="snížená",N122,0)</f>
        <v>0</v>
      </c>
      <c r="BG122" s="137">
        <f>IF(U122="zákl. přenesená",N122,0)</f>
        <v>0</v>
      </c>
      <c r="BH122" s="137">
        <f>IF(U122="sníž. přenesená",N122,0)</f>
        <v>0</v>
      </c>
      <c r="BI122" s="137">
        <f>IF(U122="nulová",N122,0)</f>
        <v>0</v>
      </c>
      <c r="BJ122" s="16" t="s">
        <v>20</v>
      </c>
      <c r="BK122" s="137">
        <f>ROUND(L122*K122,2)</f>
        <v>0</v>
      </c>
      <c r="BL122" s="16" t="s">
        <v>123</v>
      </c>
      <c r="BM122" s="16" t="s">
        <v>129</v>
      </c>
    </row>
    <row r="123" spans="2:65" s="11" customFormat="1" ht="22.5" customHeight="1" x14ac:dyDescent="0.3">
      <c r="B123" s="146"/>
      <c r="C123" s="147"/>
      <c r="D123" s="147"/>
      <c r="E123" s="148" t="s">
        <v>3</v>
      </c>
      <c r="F123" s="230" t="s">
        <v>130</v>
      </c>
      <c r="G123" s="231"/>
      <c r="H123" s="231"/>
      <c r="I123" s="231"/>
      <c r="J123" s="147"/>
      <c r="K123" s="149" t="s">
        <v>3</v>
      </c>
      <c r="L123" s="147"/>
      <c r="M123" s="147"/>
      <c r="N123" s="147"/>
      <c r="O123" s="147"/>
      <c r="P123" s="147"/>
      <c r="Q123" s="147"/>
      <c r="R123" s="150"/>
      <c r="T123" s="151"/>
      <c r="U123" s="147"/>
      <c r="V123" s="147"/>
      <c r="W123" s="147"/>
      <c r="X123" s="147"/>
      <c r="Y123" s="147"/>
      <c r="Z123" s="147"/>
      <c r="AA123" s="152"/>
      <c r="AT123" s="153" t="s">
        <v>126</v>
      </c>
      <c r="AU123" s="153" t="s">
        <v>84</v>
      </c>
      <c r="AV123" s="11" t="s">
        <v>20</v>
      </c>
      <c r="AW123" s="11" t="s">
        <v>34</v>
      </c>
      <c r="AX123" s="11" t="s">
        <v>75</v>
      </c>
      <c r="AY123" s="153" t="s">
        <v>118</v>
      </c>
    </row>
    <row r="124" spans="2:65" s="11" customFormat="1" ht="22.5" customHeight="1" x14ac:dyDescent="0.3">
      <c r="B124" s="146"/>
      <c r="C124" s="147"/>
      <c r="D124" s="147"/>
      <c r="E124" s="148" t="s">
        <v>3</v>
      </c>
      <c r="F124" s="232" t="s">
        <v>131</v>
      </c>
      <c r="G124" s="231"/>
      <c r="H124" s="231"/>
      <c r="I124" s="231"/>
      <c r="J124" s="147"/>
      <c r="K124" s="149" t="s">
        <v>3</v>
      </c>
      <c r="L124" s="147"/>
      <c r="M124" s="147"/>
      <c r="N124" s="147"/>
      <c r="O124" s="147"/>
      <c r="P124" s="147"/>
      <c r="Q124" s="147"/>
      <c r="R124" s="150"/>
      <c r="T124" s="151"/>
      <c r="U124" s="147"/>
      <c r="V124" s="147"/>
      <c r="W124" s="147"/>
      <c r="X124" s="147"/>
      <c r="Y124" s="147"/>
      <c r="Z124" s="147"/>
      <c r="AA124" s="152"/>
      <c r="AT124" s="153" t="s">
        <v>126</v>
      </c>
      <c r="AU124" s="153" t="s">
        <v>84</v>
      </c>
      <c r="AV124" s="11" t="s">
        <v>20</v>
      </c>
      <c r="AW124" s="11" t="s">
        <v>34</v>
      </c>
      <c r="AX124" s="11" t="s">
        <v>75</v>
      </c>
      <c r="AY124" s="153" t="s">
        <v>118</v>
      </c>
    </row>
    <row r="125" spans="2:65" s="10" customFormat="1" ht="22.5" customHeight="1" x14ac:dyDescent="0.3">
      <c r="B125" s="138"/>
      <c r="C125" s="139"/>
      <c r="D125" s="139"/>
      <c r="E125" s="140" t="s">
        <v>3</v>
      </c>
      <c r="F125" s="233" t="s">
        <v>132</v>
      </c>
      <c r="G125" s="229"/>
      <c r="H125" s="229"/>
      <c r="I125" s="229"/>
      <c r="J125" s="139"/>
      <c r="K125" s="141">
        <v>97.5</v>
      </c>
      <c r="L125" s="139"/>
      <c r="M125" s="139"/>
      <c r="N125" s="139"/>
      <c r="O125" s="139"/>
      <c r="P125" s="139"/>
      <c r="Q125" s="139"/>
      <c r="R125" s="142"/>
      <c r="T125" s="143"/>
      <c r="U125" s="139"/>
      <c r="V125" s="139"/>
      <c r="W125" s="139"/>
      <c r="X125" s="139"/>
      <c r="Y125" s="139"/>
      <c r="Z125" s="139"/>
      <c r="AA125" s="144"/>
      <c r="AT125" s="145" t="s">
        <v>126</v>
      </c>
      <c r="AU125" s="145" t="s">
        <v>84</v>
      </c>
      <c r="AV125" s="10" t="s">
        <v>84</v>
      </c>
      <c r="AW125" s="10" t="s">
        <v>34</v>
      </c>
      <c r="AX125" s="10" t="s">
        <v>20</v>
      </c>
      <c r="AY125" s="145" t="s">
        <v>118</v>
      </c>
    </row>
    <row r="126" spans="2:65" s="1" customFormat="1" ht="31.5" customHeight="1" x14ac:dyDescent="0.3">
      <c r="B126" s="128"/>
      <c r="C126" s="129" t="s">
        <v>133</v>
      </c>
      <c r="D126" s="129" t="s">
        <v>119</v>
      </c>
      <c r="E126" s="130" t="s">
        <v>134</v>
      </c>
      <c r="F126" s="225" t="s">
        <v>135</v>
      </c>
      <c r="G126" s="226"/>
      <c r="H126" s="226"/>
      <c r="I126" s="226"/>
      <c r="J126" s="131" t="s">
        <v>122</v>
      </c>
      <c r="K126" s="132">
        <v>12.5</v>
      </c>
      <c r="L126" s="227"/>
      <c r="M126" s="226"/>
      <c r="N126" s="227">
        <f>ROUND(L126*K126,2)</f>
        <v>0</v>
      </c>
      <c r="O126" s="226"/>
      <c r="P126" s="226"/>
      <c r="Q126" s="226"/>
      <c r="R126" s="133"/>
      <c r="T126" s="134" t="s">
        <v>3</v>
      </c>
      <c r="U126" s="39" t="s">
        <v>41</v>
      </c>
      <c r="V126" s="135">
        <v>4.2000000000000003E-2</v>
      </c>
      <c r="W126" s="135">
        <f>V126*K126</f>
        <v>0.52500000000000002</v>
      </c>
      <c r="X126" s="135">
        <v>1.7000000000000001E-4</v>
      </c>
      <c r="Y126" s="135">
        <f>X126*K126</f>
        <v>2.1250000000000002E-3</v>
      </c>
      <c r="Z126" s="135">
        <v>0.51200000000000001</v>
      </c>
      <c r="AA126" s="136">
        <f>Z126*K126</f>
        <v>6.4</v>
      </c>
      <c r="AR126" s="16" t="s">
        <v>123</v>
      </c>
      <c r="AT126" s="16" t="s">
        <v>119</v>
      </c>
      <c r="AU126" s="16" t="s">
        <v>84</v>
      </c>
      <c r="AY126" s="16" t="s">
        <v>118</v>
      </c>
      <c r="BE126" s="137">
        <f>IF(U126="základní",N126,0)</f>
        <v>0</v>
      </c>
      <c r="BF126" s="137">
        <f>IF(U126="snížená",N126,0)</f>
        <v>0</v>
      </c>
      <c r="BG126" s="137">
        <f>IF(U126="zákl. přenesená",N126,0)</f>
        <v>0</v>
      </c>
      <c r="BH126" s="137">
        <f>IF(U126="sníž. přenesená",N126,0)</f>
        <v>0</v>
      </c>
      <c r="BI126" s="137">
        <f>IF(U126="nulová",N126,0)</f>
        <v>0</v>
      </c>
      <c r="BJ126" s="16" t="s">
        <v>20</v>
      </c>
      <c r="BK126" s="137">
        <f>ROUND(L126*K126,2)</f>
        <v>0</v>
      </c>
      <c r="BL126" s="16" t="s">
        <v>123</v>
      </c>
      <c r="BM126" s="16" t="s">
        <v>136</v>
      </c>
    </row>
    <row r="127" spans="2:65" s="1" customFormat="1" ht="31.5" customHeight="1" x14ac:dyDescent="0.3">
      <c r="B127" s="128"/>
      <c r="C127" s="129" t="s">
        <v>123</v>
      </c>
      <c r="D127" s="129" t="s">
        <v>119</v>
      </c>
      <c r="E127" s="130" t="s">
        <v>137</v>
      </c>
      <c r="F127" s="225" t="s">
        <v>138</v>
      </c>
      <c r="G127" s="226"/>
      <c r="H127" s="226"/>
      <c r="I127" s="226"/>
      <c r="J127" s="131" t="s">
        <v>139</v>
      </c>
      <c r="K127" s="132">
        <v>98</v>
      </c>
      <c r="L127" s="227"/>
      <c r="M127" s="226"/>
      <c r="N127" s="227">
        <f>ROUND(L127*K127,2)</f>
        <v>0</v>
      </c>
      <c r="O127" s="226"/>
      <c r="P127" s="226"/>
      <c r="Q127" s="226"/>
      <c r="R127" s="133"/>
      <c r="T127" s="134" t="s">
        <v>3</v>
      </c>
      <c r="U127" s="39" t="s">
        <v>41</v>
      </c>
      <c r="V127" s="135">
        <v>0.54700000000000004</v>
      </c>
      <c r="W127" s="135">
        <f>V127*K127</f>
        <v>53.606000000000002</v>
      </c>
      <c r="X127" s="135">
        <v>3.6900000000000002E-2</v>
      </c>
      <c r="Y127" s="135">
        <f>X127*K127</f>
        <v>3.6162000000000001</v>
      </c>
      <c r="Z127" s="135">
        <v>0</v>
      </c>
      <c r="AA127" s="136">
        <f>Z127*K127</f>
        <v>0</v>
      </c>
      <c r="AR127" s="16" t="s">
        <v>123</v>
      </c>
      <c r="AT127" s="16" t="s">
        <v>119</v>
      </c>
      <c r="AU127" s="16" t="s">
        <v>84</v>
      </c>
      <c r="AY127" s="16" t="s">
        <v>118</v>
      </c>
      <c r="BE127" s="137">
        <f>IF(U127="základní",N127,0)</f>
        <v>0</v>
      </c>
      <c r="BF127" s="137">
        <f>IF(U127="snížená",N127,0)</f>
        <v>0</v>
      </c>
      <c r="BG127" s="137">
        <f>IF(U127="zákl. přenesená",N127,0)</f>
        <v>0</v>
      </c>
      <c r="BH127" s="137">
        <f>IF(U127="sníž. přenesená",N127,0)</f>
        <v>0</v>
      </c>
      <c r="BI127" s="137">
        <f>IF(U127="nulová",N127,0)</f>
        <v>0</v>
      </c>
      <c r="BJ127" s="16" t="s">
        <v>20</v>
      </c>
      <c r="BK127" s="137">
        <f>ROUND(L127*K127,2)</f>
        <v>0</v>
      </c>
      <c r="BL127" s="16" t="s">
        <v>123</v>
      </c>
      <c r="BM127" s="16" t="s">
        <v>140</v>
      </c>
    </row>
    <row r="128" spans="2:65" s="10" customFormat="1" ht="22.5" customHeight="1" x14ac:dyDescent="0.3">
      <c r="B128" s="138"/>
      <c r="C128" s="139"/>
      <c r="D128" s="139"/>
      <c r="E128" s="140" t="s">
        <v>3</v>
      </c>
      <c r="F128" s="228" t="s">
        <v>141</v>
      </c>
      <c r="G128" s="229"/>
      <c r="H128" s="229"/>
      <c r="I128" s="229"/>
      <c r="J128" s="139"/>
      <c r="K128" s="141">
        <v>98</v>
      </c>
      <c r="L128" s="139"/>
      <c r="M128" s="139"/>
      <c r="N128" s="139"/>
      <c r="O128" s="139"/>
      <c r="P128" s="139"/>
      <c r="Q128" s="139"/>
      <c r="R128" s="142"/>
      <c r="T128" s="143"/>
      <c r="U128" s="139"/>
      <c r="V128" s="139"/>
      <c r="W128" s="139"/>
      <c r="X128" s="139"/>
      <c r="Y128" s="139"/>
      <c r="Z128" s="139"/>
      <c r="AA128" s="144"/>
      <c r="AT128" s="145" t="s">
        <v>126</v>
      </c>
      <c r="AU128" s="145" t="s">
        <v>84</v>
      </c>
      <c r="AV128" s="10" t="s">
        <v>84</v>
      </c>
      <c r="AW128" s="10" t="s">
        <v>34</v>
      </c>
      <c r="AX128" s="10" t="s">
        <v>20</v>
      </c>
      <c r="AY128" s="145" t="s">
        <v>118</v>
      </c>
    </row>
    <row r="129" spans="2:65" s="1" customFormat="1" ht="31.5" customHeight="1" x14ac:dyDescent="0.3">
      <c r="B129" s="128"/>
      <c r="C129" s="129" t="s">
        <v>142</v>
      </c>
      <c r="D129" s="129" t="s">
        <v>119</v>
      </c>
      <c r="E129" s="130" t="s">
        <v>143</v>
      </c>
      <c r="F129" s="225" t="s">
        <v>144</v>
      </c>
      <c r="G129" s="226"/>
      <c r="H129" s="226"/>
      <c r="I129" s="226"/>
      <c r="J129" s="131" t="s">
        <v>145</v>
      </c>
      <c r="K129" s="132">
        <v>121.52</v>
      </c>
      <c r="L129" s="227"/>
      <c r="M129" s="226"/>
      <c r="N129" s="227">
        <f>ROUND(L129*K129,2)</f>
        <v>0</v>
      </c>
      <c r="O129" s="226"/>
      <c r="P129" s="226"/>
      <c r="Q129" s="226"/>
      <c r="R129" s="133"/>
      <c r="T129" s="134" t="s">
        <v>3</v>
      </c>
      <c r="U129" s="39" t="s">
        <v>41</v>
      </c>
      <c r="V129" s="135">
        <v>1.548</v>
      </c>
      <c r="W129" s="135">
        <f>V129*K129</f>
        <v>188.11295999999999</v>
      </c>
      <c r="X129" s="135">
        <v>0</v>
      </c>
      <c r="Y129" s="135">
        <f>X129*K129</f>
        <v>0</v>
      </c>
      <c r="Z129" s="135">
        <v>0</v>
      </c>
      <c r="AA129" s="136">
        <f>Z129*K129</f>
        <v>0</v>
      </c>
      <c r="AR129" s="16" t="s">
        <v>123</v>
      </c>
      <c r="AT129" s="16" t="s">
        <v>119</v>
      </c>
      <c r="AU129" s="16" t="s">
        <v>84</v>
      </c>
      <c r="AY129" s="16" t="s">
        <v>118</v>
      </c>
      <c r="BE129" s="137">
        <f>IF(U129="základní",N129,0)</f>
        <v>0</v>
      </c>
      <c r="BF129" s="137">
        <f>IF(U129="snížená",N129,0)</f>
        <v>0</v>
      </c>
      <c r="BG129" s="137">
        <f>IF(U129="zákl. přenesená",N129,0)</f>
        <v>0</v>
      </c>
      <c r="BH129" s="137">
        <f>IF(U129="sníž. přenesená",N129,0)</f>
        <v>0</v>
      </c>
      <c r="BI129" s="137">
        <f>IF(U129="nulová",N129,0)</f>
        <v>0</v>
      </c>
      <c r="BJ129" s="16" t="s">
        <v>20</v>
      </c>
      <c r="BK129" s="137">
        <f>ROUND(L129*K129,2)</f>
        <v>0</v>
      </c>
      <c r="BL129" s="16" t="s">
        <v>123</v>
      </c>
      <c r="BM129" s="16" t="s">
        <v>146</v>
      </c>
    </row>
    <row r="130" spans="2:65" s="10" customFormat="1" ht="22.5" customHeight="1" x14ac:dyDescent="0.3">
      <c r="B130" s="138"/>
      <c r="C130" s="139"/>
      <c r="D130" s="139"/>
      <c r="E130" s="140" t="s">
        <v>3</v>
      </c>
      <c r="F130" s="228" t="s">
        <v>147</v>
      </c>
      <c r="G130" s="229"/>
      <c r="H130" s="229"/>
      <c r="I130" s="229"/>
      <c r="J130" s="139"/>
      <c r="K130" s="141">
        <v>121.52</v>
      </c>
      <c r="L130" s="139"/>
      <c r="M130" s="139"/>
      <c r="N130" s="139"/>
      <c r="O130" s="139"/>
      <c r="P130" s="139"/>
      <c r="Q130" s="139"/>
      <c r="R130" s="142"/>
      <c r="T130" s="143"/>
      <c r="U130" s="139"/>
      <c r="V130" s="139"/>
      <c r="W130" s="139"/>
      <c r="X130" s="139"/>
      <c r="Y130" s="139"/>
      <c r="Z130" s="139"/>
      <c r="AA130" s="144"/>
      <c r="AT130" s="145" t="s">
        <v>126</v>
      </c>
      <c r="AU130" s="145" t="s">
        <v>84</v>
      </c>
      <c r="AV130" s="10" t="s">
        <v>84</v>
      </c>
      <c r="AW130" s="10" t="s">
        <v>34</v>
      </c>
      <c r="AX130" s="10" t="s">
        <v>20</v>
      </c>
      <c r="AY130" s="145" t="s">
        <v>118</v>
      </c>
    </row>
    <row r="131" spans="2:65" s="1" customFormat="1" ht="31.5" customHeight="1" x14ac:dyDescent="0.3">
      <c r="B131" s="128"/>
      <c r="C131" s="129" t="s">
        <v>148</v>
      </c>
      <c r="D131" s="129" t="s">
        <v>119</v>
      </c>
      <c r="E131" s="130" t="s">
        <v>149</v>
      </c>
      <c r="F131" s="225" t="s">
        <v>150</v>
      </c>
      <c r="G131" s="226"/>
      <c r="H131" s="226"/>
      <c r="I131" s="226"/>
      <c r="J131" s="131" t="s">
        <v>145</v>
      </c>
      <c r="K131" s="132">
        <v>120.3</v>
      </c>
      <c r="L131" s="227"/>
      <c r="M131" s="226"/>
      <c r="N131" s="227">
        <f>ROUND(L131*K131,2)</f>
        <v>0</v>
      </c>
      <c r="O131" s="226"/>
      <c r="P131" s="226"/>
      <c r="Q131" s="226"/>
      <c r="R131" s="133"/>
      <c r="T131" s="134" t="s">
        <v>3</v>
      </c>
      <c r="U131" s="39" t="s">
        <v>41</v>
      </c>
      <c r="V131" s="135">
        <v>0.82499999999999996</v>
      </c>
      <c r="W131" s="135">
        <f>V131*K131</f>
        <v>99.247499999999988</v>
      </c>
      <c r="X131" s="135">
        <v>0</v>
      </c>
      <c r="Y131" s="135">
        <f>X131*K131</f>
        <v>0</v>
      </c>
      <c r="Z131" s="135">
        <v>0</v>
      </c>
      <c r="AA131" s="136">
        <f>Z131*K131</f>
        <v>0</v>
      </c>
      <c r="AR131" s="16" t="s">
        <v>123</v>
      </c>
      <c r="AT131" s="16" t="s">
        <v>119</v>
      </c>
      <c r="AU131" s="16" t="s">
        <v>84</v>
      </c>
      <c r="AY131" s="16" t="s">
        <v>118</v>
      </c>
      <c r="BE131" s="137">
        <f>IF(U131="základní",N131,0)</f>
        <v>0</v>
      </c>
      <c r="BF131" s="137">
        <f>IF(U131="snížená",N131,0)</f>
        <v>0</v>
      </c>
      <c r="BG131" s="137">
        <f>IF(U131="zákl. přenesená",N131,0)</f>
        <v>0</v>
      </c>
      <c r="BH131" s="137">
        <f>IF(U131="sníž. přenesená",N131,0)</f>
        <v>0</v>
      </c>
      <c r="BI131" s="137">
        <f>IF(U131="nulová",N131,0)</f>
        <v>0</v>
      </c>
      <c r="BJ131" s="16" t="s">
        <v>20</v>
      </c>
      <c r="BK131" s="137">
        <f>ROUND(L131*K131,2)</f>
        <v>0</v>
      </c>
      <c r="BL131" s="16" t="s">
        <v>123</v>
      </c>
      <c r="BM131" s="16" t="s">
        <v>151</v>
      </c>
    </row>
    <row r="132" spans="2:65" s="10" customFormat="1" ht="22.5" customHeight="1" x14ac:dyDescent="0.3">
      <c r="B132" s="138"/>
      <c r="C132" s="139"/>
      <c r="D132" s="139"/>
      <c r="E132" s="140" t="s">
        <v>3</v>
      </c>
      <c r="F132" s="228" t="s">
        <v>152</v>
      </c>
      <c r="G132" s="229"/>
      <c r="H132" s="229"/>
      <c r="I132" s="229"/>
      <c r="J132" s="139"/>
      <c r="K132" s="141">
        <v>120.28</v>
      </c>
      <c r="L132" s="139"/>
      <c r="M132" s="139"/>
      <c r="N132" s="139"/>
      <c r="O132" s="139"/>
      <c r="P132" s="139"/>
      <c r="Q132" s="139"/>
      <c r="R132" s="142"/>
      <c r="T132" s="143"/>
      <c r="U132" s="139"/>
      <c r="V132" s="139"/>
      <c r="W132" s="139"/>
      <c r="X132" s="139"/>
      <c r="Y132" s="139"/>
      <c r="Z132" s="139"/>
      <c r="AA132" s="144"/>
      <c r="AT132" s="145" t="s">
        <v>126</v>
      </c>
      <c r="AU132" s="145" t="s">
        <v>84</v>
      </c>
      <c r="AV132" s="10" t="s">
        <v>84</v>
      </c>
      <c r="AW132" s="10" t="s">
        <v>34</v>
      </c>
      <c r="AX132" s="10" t="s">
        <v>75</v>
      </c>
      <c r="AY132" s="145" t="s">
        <v>118</v>
      </c>
    </row>
    <row r="133" spans="2:65" s="12" customFormat="1" ht="22.5" customHeight="1" x14ac:dyDescent="0.3">
      <c r="B133" s="154"/>
      <c r="C133" s="155"/>
      <c r="D133" s="155"/>
      <c r="E133" s="156" t="s">
        <v>3</v>
      </c>
      <c r="F133" s="234" t="s">
        <v>153</v>
      </c>
      <c r="G133" s="235"/>
      <c r="H133" s="235"/>
      <c r="I133" s="235"/>
      <c r="J133" s="155"/>
      <c r="K133" s="157">
        <v>120.28</v>
      </c>
      <c r="L133" s="155"/>
      <c r="M133" s="155"/>
      <c r="N133" s="155"/>
      <c r="O133" s="155"/>
      <c r="P133" s="155"/>
      <c r="Q133" s="155"/>
      <c r="R133" s="158"/>
      <c r="T133" s="159"/>
      <c r="U133" s="155"/>
      <c r="V133" s="155"/>
      <c r="W133" s="155"/>
      <c r="X133" s="155"/>
      <c r="Y133" s="155"/>
      <c r="Z133" s="155"/>
      <c r="AA133" s="160"/>
      <c r="AT133" s="161" t="s">
        <v>126</v>
      </c>
      <c r="AU133" s="161" t="s">
        <v>84</v>
      </c>
      <c r="AV133" s="12" t="s">
        <v>123</v>
      </c>
      <c r="AW133" s="12" t="s">
        <v>34</v>
      </c>
      <c r="AX133" s="12" t="s">
        <v>75</v>
      </c>
      <c r="AY133" s="161" t="s">
        <v>118</v>
      </c>
    </row>
    <row r="134" spans="2:65" s="10" customFormat="1" ht="22.5" customHeight="1" x14ac:dyDescent="0.3">
      <c r="B134" s="138"/>
      <c r="C134" s="139"/>
      <c r="D134" s="139"/>
      <c r="E134" s="140" t="s">
        <v>3</v>
      </c>
      <c r="F134" s="233" t="s">
        <v>154</v>
      </c>
      <c r="G134" s="229"/>
      <c r="H134" s="229"/>
      <c r="I134" s="229"/>
      <c r="J134" s="139"/>
      <c r="K134" s="141">
        <v>120.3</v>
      </c>
      <c r="L134" s="139"/>
      <c r="M134" s="139"/>
      <c r="N134" s="139"/>
      <c r="O134" s="139"/>
      <c r="P134" s="139"/>
      <c r="Q134" s="139"/>
      <c r="R134" s="142"/>
      <c r="T134" s="143"/>
      <c r="U134" s="139"/>
      <c r="V134" s="139"/>
      <c r="W134" s="139"/>
      <c r="X134" s="139"/>
      <c r="Y134" s="139"/>
      <c r="Z134" s="139"/>
      <c r="AA134" s="144"/>
      <c r="AT134" s="145" t="s">
        <v>126</v>
      </c>
      <c r="AU134" s="145" t="s">
        <v>84</v>
      </c>
      <c r="AV134" s="10" t="s">
        <v>84</v>
      </c>
      <c r="AW134" s="10" t="s">
        <v>34</v>
      </c>
      <c r="AX134" s="10" t="s">
        <v>20</v>
      </c>
      <c r="AY134" s="145" t="s">
        <v>118</v>
      </c>
    </row>
    <row r="135" spans="2:65" s="1" customFormat="1" ht="31.5" customHeight="1" x14ac:dyDescent="0.3">
      <c r="B135" s="128"/>
      <c r="C135" s="129" t="s">
        <v>80</v>
      </c>
      <c r="D135" s="129" t="s">
        <v>119</v>
      </c>
      <c r="E135" s="130" t="s">
        <v>155</v>
      </c>
      <c r="F135" s="225" t="s">
        <v>156</v>
      </c>
      <c r="G135" s="226"/>
      <c r="H135" s="226"/>
      <c r="I135" s="226"/>
      <c r="J135" s="131" t="s">
        <v>122</v>
      </c>
      <c r="K135" s="132">
        <v>300.7</v>
      </c>
      <c r="L135" s="227"/>
      <c r="M135" s="226"/>
      <c r="N135" s="227">
        <f>ROUND(L135*K135,2)</f>
        <v>0</v>
      </c>
      <c r="O135" s="226"/>
      <c r="P135" s="226"/>
      <c r="Q135" s="226"/>
      <c r="R135" s="133"/>
      <c r="T135" s="134" t="s">
        <v>3</v>
      </c>
      <c r="U135" s="39" t="s">
        <v>41</v>
      </c>
      <c r="V135" s="135">
        <v>0.23599999999999999</v>
      </c>
      <c r="W135" s="135">
        <f>V135*K135</f>
        <v>70.965199999999996</v>
      </c>
      <c r="X135" s="135">
        <v>8.4000000000000003E-4</v>
      </c>
      <c r="Y135" s="135">
        <f>X135*K135</f>
        <v>0.25258799999999998</v>
      </c>
      <c r="Z135" s="135">
        <v>0</v>
      </c>
      <c r="AA135" s="136">
        <f>Z135*K135</f>
        <v>0</v>
      </c>
      <c r="AR135" s="16" t="s">
        <v>123</v>
      </c>
      <c r="AT135" s="16" t="s">
        <v>119</v>
      </c>
      <c r="AU135" s="16" t="s">
        <v>84</v>
      </c>
      <c r="AY135" s="16" t="s">
        <v>118</v>
      </c>
      <c r="BE135" s="137">
        <f>IF(U135="základní",N135,0)</f>
        <v>0</v>
      </c>
      <c r="BF135" s="137">
        <f>IF(U135="snížená",N135,0)</f>
        <v>0</v>
      </c>
      <c r="BG135" s="137">
        <f>IF(U135="zákl. přenesená",N135,0)</f>
        <v>0</v>
      </c>
      <c r="BH135" s="137">
        <f>IF(U135="sníž. přenesená",N135,0)</f>
        <v>0</v>
      </c>
      <c r="BI135" s="137">
        <f>IF(U135="nulová",N135,0)</f>
        <v>0</v>
      </c>
      <c r="BJ135" s="16" t="s">
        <v>20</v>
      </c>
      <c r="BK135" s="137">
        <f>ROUND(L135*K135,2)</f>
        <v>0</v>
      </c>
      <c r="BL135" s="16" t="s">
        <v>123</v>
      </c>
      <c r="BM135" s="16" t="s">
        <v>157</v>
      </c>
    </row>
    <row r="136" spans="2:65" s="10" customFormat="1" ht="22.5" customHeight="1" x14ac:dyDescent="0.3">
      <c r="B136" s="138"/>
      <c r="C136" s="139"/>
      <c r="D136" s="139"/>
      <c r="E136" s="140" t="s">
        <v>3</v>
      </c>
      <c r="F136" s="228" t="s">
        <v>158</v>
      </c>
      <c r="G136" s="229"/>
      <c r="H136" s="229"/>
      <c r="I136" s="229"/>
      <c r="J136" s="139"/>
      <c r="K136" s="141">
        <v>300.7</v>
      </c>
      <c r="L136" s="139"/>
      <c r="M136" s="139"/>
      <c r="N136" s="139"/>
      <c r="O136" s="139"/>
      <c r="P136" s="139"/>
      <c r="Q136" s="139"/>
      <c r="R136" s="142"/>
      <c r="T136" s="143"/>
      <c r="U136" s="139"/>
      <c r="V136" s="139"/>
      <c r="W136" s="139"/>
      <c r="X136" s="139"/>
      <c r="Y136" s="139"/>
      <c r="Z136" s="139"/>
      <c r="AA136" s="144"/>
      <c r="AT136" s="145" t="s">
        <v>126</v>
      </c>
      <c r="AU136" s="145" t="s">
        <v>84</v>
      </c>
      <c r="AV136" s="10" t="s">
        <v>84</v>
      </c>
      <c r="AW136" s="10" t="s">
        <v>34</v>
      </c>
      <c r="AX136" s="10" t="s">
        <v>20</v>
      </c>
      <c r="AY136" s="145" t="s">
        <v>118</v>
      </c>
    </row>
    <row r="137" spans="2:65" s="1" customFormat="1" ht="31.5" customHeight="1" x14ac:dyDescent="0.3">
      <c r="B137" s="128"/>
      <c r="C137" s="129" t="s">
        <v>159</v>
      </c>
      <c r="D137" s="129" t="s">
        <v>119</v>
      </c>
      <c r="E137" s="130" t="s">
        <v>160</v>
      </c>
      <c r="F137" s="225" t="s">
        <v>161</v>
      </c>
      <c r="G137" s="226"/>
      <c r="H137" s="226"/>
      <c r="I137" s="226"/>
      <c r="J137" s="131" t="s">
        <v>122</v>
      </c>
      <c r="K137" s="132">
        <v>300.7</v>
      </c>
      <c r="L137" s="227"/>
      <c r="M137" s="226"/>
      <c r="N137" s="227">
        <f t="shared" ref="N137:N143" si="0">ROUND(L137*K137,2)</f>
        <v>0</v>
      </c>
      <c r="O137" s="226"/>
      <c r="P137" s="226"/>
      <c r="Q137" s="226"/>
      <c r="R137" s="133"/>
      <c r="T137" s="134" t="s">
        <v>3</v>
      </c>
      <c r="U137" s="39" t="s">
        <v>41</v>
      </c>
      <c r="V137" s="135">
        <v>7.0000000000000007E-2</v>
      </c>
      <c r="W137" s="135">
        <f t="shared" ref="W137:W143" si="1">V137*K137</f>
        <v>21.048999999999999</v>
      </c>
      <c r="X137" s="135">
        <v>0</v>
      </c>
      <c r="Y137" s="135">
        <f t="shared" ref="Y137:Y143" si="2">X137*K137</f>
        <v>0</v>
      </c>
      <c r="Z137" s="135">
        <v>0</v>
      </c>
      <c r="AA137" s="136">
        <f t="shared" ref="AA137:AA143" si="3">Z137*K137</f>
        <v>0</v>
      </c>
      <c r="AR137" s="16" t="s">
        <v>123</v>
      </c>
      <c r="AT137" s="16" t="s">
        <v>119</v>
      </c>
      <c r="AU137" s="16" t="s">
        <v>84</v>
      </c>
      <c r="AY137" s="16" t="s">
        <v>118</v>
      </c>
      <c r="BE137" s="137">
        <f t="shared" ref="BE137:BE143" si="4">IF(U137="základní",N137,0)</f>
        <v>0</v>
      </c>
      <c r="BF137" s="137">
        <f t="shared" ref="BF137:BF143" si="5">IF(U137="snížená",N137,0)</f>
        <v>0</v>
      </c>
      <c r="BG137" s="137">
        <f t="shared" ref="BG137:BG143" si="6">IF(U137="zákl. přenesená",N137,0)</f>
        <v>0</v>
      </c>
      <c r="BH137" s="137">
        <f t="shared" ref="BH137:BH143" si="7">IF(U137="sníž. přenesená",N137,0)</f>
        <v>0</v>
      </c>
      <c r="BI137" s="137">
        <f t="shared" ref="BI137:BI143" si="8">IF(U137="nulová",N137,0)</f>
        <v>0</v>
      </c>
      <c r="BJ137" s="16" t="s">
        <v>20</v>
      </c>
      <c r="BK137" s="137">
        <f t="shared" ref="BK137:BK143" si="9">ROUND(L137*K137,2)</f>
        <v>0</v>
      </c>
      <c r="BL137" s="16" t="s">
        <v>123</v>
      </c>
      <c r="BM137" s="16" t="s">
        <v>162</v>
      </c>
    </row>
    <row r="138" spans="2:65" s="1" customFormat="1" ht="31.5" customHeight="1" x14ac:dyDescent="0.3">
      <c r="B138" s="128"/>
      <c r="C138" s="129" t="s">
        <v>163</v>
      </c>
      <c r="D138" s="129" t="s">
        <v>119</v>
      </c>
      <c r="E138" s="130" t="s">
        <v>164</v>
      </c>
      <c r="F138" s="225" t="s">
        <v>165</v>
      </c>
      <c r="G138" s="226"/>
      <c r="H138" s="226"/>
      <c r="I138" s="226"/>
      <c r="J138" s="131" t="s">
        <v>145</v>
      </c>
      <c r="K138" s="132">
        <v>120.3</v>
      </c>
      <c r="L138" s="227"/>
      <c r="M138" s="226"/>
      <c r="N138" s="227">
        <f t="shared" si="0"/>
        <v>0</v>
      </c>
      <c r="O138" s="226"/>
      <c r="P138" s="226"/>
      <c r="Q138" s="226"/>
      <c r="R138" s="133"/>
      <c r="T138" s="134" t="s">
        <v>3</v>
      </c>
      <c r="U138" s="39" t="s">
        <v>41</v>
      </c>
      <c r="V138" s="135">
        <v>0.34499999999999997</v>
      </c>
      <c r="W138" s="135">
        <f t="shared" si="1"/>
        <v>41.503499999999995</v>
      </c>
      <c r="X138" s="135">
        <v>0</v>
      </c>
      <c r="Y138" s="135">
        <f t="shared" si="2"/>
        <v>0</v>
      </c>
      <c r="Z138" s="135">
        <v>0</v>
      </c>
      <c r="AA138" s="136">
        <f t="shared" si="3"/>
        <v>0</v>
      </c>
      <c r="AR138" s="16" t="s">
        <v>123</v>
      </c>
      <c r="AT138" s="16" t="s">
        <v>119</v>
      </c>
      <c r="AU138" s="16" t="s">
        <v>84</v>
      </c>
      <c r="AY138" s="16" t="s">
        <v>118</v>
      </c>
      <c r="BE138" s="137">
        <f t="shared" si="4"/>
        <v>0</v>
      </c>
      <c r="BF138" s="137">
        <f t="shared" si="5"/>
        <v>0</v>
      </c>
      <c r="BG138" s="137">
        <f t="shared" si="6"/>
        <v>0</v>
      </c>
      <c r="BH138" s="137">
        <f t="shared" si="7"/>
        <v>0</v>
      </c>
      <c r="BI138" s="137">
        <f t="shared" si="8"/>
        <v>0</v>
      </c>
      <c r="BJ138" s="16" t="s">
        <v>20</v>
      </c>
      <c r="BK138" s="137">
        <f t="shared" si="9"/>
        <v>0</v>
      </c>
      <c r="BL138" s="16" t="s">
        <v>123</v>
      </c>
      <c r="BM138" s="16" t="s">
        <v>166</v>
      </c>
    </row>
    <row r="139" spans="2:65" s="1" customFormat="1" ht="31.5" customHeight="1" x14ac:dyDescent="0.3">
      <c r="B139" s="128"/>
      <c r="C139" s="129" t="s">
        <v>25</v>
      </c>
      <c r="D139" s="129" t="s">
        <v>119</v>
      </c>
      <c r="E139" s="130" t="s">
        <v>167</v>
      </c>
      <c r="F139" s="225" t="s">
        <v>168</v>
      </c>
      <c r="G139" s="226"/>
      <c r="H139" s="226"/>
      <c r="I139" s="226"/>
      <c r="J139" s="131" t="s">
        <v>145</v>
      </c>
      <c r="K139" s="132">
        <v>120.3</v>
      </c>
      <c r="L139" s="227"/>
      <c r="M139" s="226"/>
      <c r="N139" s="227">
        <f t="shared" si="0"/>
        <v>0</v>
      </c>
      <c r="O139" s="226"/>
      <c r="P139" s="226"/>
      <c r="Q139" s="226"/>
      <c r="R139" s="133"/>
      <c r="T139" s="134" t="s">
        <v>3</v>
      </c>
      <c r="U139" s="39" t="s">
        <v>41</v>
      </c>
      <c r="V139" s="135">
        <v>8.3000000000000004E-2</v>
      </c>
      <c r="W139" s="135">
        <f t="shared" si="1"/>
        <v>9.9848999999999997</v>
      </c>
      <c r="X139" s="135">
        <v>0</v>
      </c>
      <c r="Y139" s="135">
        <f t="shared" si="2"/>
        <v>0</v>
      </c>
      <c r="Z139" s="135">
        <v>0</v>
      </c>
      <c r="AA139" s="136">
        <f t="shared" si="3"/>
        <v>0</v>
      </c>
      <c r="AR139" s="16" t="s">
        <v>123</v>
      </c>
      <c r="AT139" s="16" t="s">
        <v>119</v>
      </c>
      <c r="AU139" s="16" t="s">
        <v>84</v>
      </c>
      <c r="AY139" s="16" t="s">
        <v>118</v>
      </c>
      <c r="BE139" s="137">
        <f t="shared" si="4"/>
        <v>0</v>
      </c>
      <c r="BF139" s="137">
        <f t="shared" si="5"/>
        <v>0</v>
      </c>
      <c r="BG139" s="137">
        <f t="shared" si="6"/>
        <v>0</v>
      </c>
      <c r="BH139" s="137">
        <f t="shared" si="7"/>
        <v>0</v>
      </c>
      <c r="BI139" s="137">
        <f t="shared" si="8"/>
        <v>0</v>
      </c>
      <c r="BJ139" s="16" t="s">
        <v>20</v>
      </c>
      <c r="BK139" s="137">
        <f t="shared" si="9"/>
        <v>0</v>
      </c>
      <c r="BL139" s="16" t="s">
        <v>123</v>
      </c>
      <c r="BM139" s="16" t="s">
        <v>169</v>
      </c>
    </row>
    <row r="140" spans="2:65" s="1" customFormat="1" ht="22.5" customHeight="1" x14ac:dyDescent="0.3">
      <c r="B140" s="128"/>
      <c r="C140" s="129" t="s">
        <v>170</v>
      </c>
      <c r="D140" s="129" t="s">
        <v>119</v>
      </c>
      <c r="E140" s="130" t="s">
        <v>171</v>
      </c>
      <c r="F140" s="225" t="s">
        <v>172</v>
      </c>
      <c r="G140" s="226"/>
      <c r="H140" s="226"/>
      <c r="I140" s="226"/>
      <c r="J140" s="131" t="s">
        <v>145</v>
      </c>
      <c r="K140" s="132">
        <v>120.3</v>
      </c>
      <c r="L140" s="227"/>
      <c r="M140" s="226"/>
      <c r="N140" s="227">
        <f t="shared" si="0"/>
        <v>0</v>
      </c>
      <c r="O140" s="226"/>
      <c r="P140" s="226"/>
      <c r="Q140" s="226"/>
      <c r="R140" s="133"/>
      <c r="T140" s="134" t="s">
        <v>3</v>
      </c>
      <c r="U140" s="39" t="s">
        <v>41</v>
      </c>
      <c r="V140" s="135">
        <v>9.7000000000000003E-2</v>
      </c>
      <c r="W140" s="135">
        <f t="shared" si="1"/>
        <v>11.6691</v>
      </c>
      <c r="X140" s="135">
        <v>0</v>
      </c>
      <c r="Y140" s="135">
        <f t="shared" si="2"/>
        <v>0</v>
      </c>
      <c r="Z140" s="135">
        <v>0</v>
      </c>
      <c r="AA140" s="136">
        <f t="shared" si="3"/>
        <v>0</v>
      </c>
      <c r="AR140" s="16" t="s">
        <v>123</v>
      </c>
      <c r="AT140" s="16" t="s">
        <v>119</v>
      </c>
      <c r="AU140" s="16" t="s">
        <v>84</v>
      </c>
      <c r="AY140" s="16" t="s">
        <v>118</v>
      </c>
      <c r="BE140" s="137">
        <f t="shared" si="4"/>
        <v>0</v>
      </c>
      <c r="BF140" s="137">
        <f t="shared" si="5"/>
        <v>0</v>
      </c>
      <c r="BG140" s="137">
        <f t="shared" si="6"/>
        <v>0</v>
      </c>
      <c r="BH140" s="137">
        <f t="shared" si="7"/>
        <v>0</v>
      </c>
      <c r="BI140" s="137">
        <f t="shared" si="8"/>
        <v>0</v>
      </c>
      <c r="BJ140" s="16" t="s">
        <v>20</v>
      </c>
      <c r="BK140" s="137">
        <f t="shared" si="9"/>
        <v>0</v>
      </c>
      <c r="BL140" s="16" t="s">
        <v>123</v>
      </c>
      <c r="BM140" s="16" t="s">
        <v>173</v>
      </c>
    </row>
    <row r="141" spans="2:65" s="1" customFormat="1" ht="22.5" customHeight="1" x14ac:dyDescent="0.3">
      <c r="B141" s="128"/>
      <c r="C141" s="129" t="s">
        <v>174</v>
      </c>
      <c r="D141" s="129" t="s">
        <v>119</v>
      </c>
      <c r="E141" s="130" t="s">
        <v>175</v>
      </c>
      <c r="F141" s="225" t="s">
        <v>176</v>
      </c>
      <c r="G141" s="226"/>
      <c r="H141" s="226"/>
      <c r="I141" s="226"/>
      <c r="J141" s="131" t="s">
        <v>145</v>
      </c>
      <c r="K141" s="132">
        <v>120.3</v>
      </c>
      <c r="L141" s="227"/>
      <c r="M141" s="226"/>
      <c r="N141" s="227">
        <f t="shared" si="0"/>
        <v>0</v>
      </c>
      <c r="O141" s="226"/>
      <c r="P141" s="226"/>
      <c r="Q141" s="226"/>
      <c r="R141" s="133"/>
      <c r="T141" s="134" t="s">
        <v>3</v>
      </c>
      <c r="U141" s="39" t="s">
        <v>41</v>
      </c>
      <c r="V141" s="135">
        <v>8.9999999999999993E-3</v>
      </c>
      <c r="W141" s="135">
        <f t="shared" si="1"/>
        <v>1.0827</v>
      </c>
      <c r="X141" s="135">
        <v>0</v>
      </c>
      <c r="Y141" s="135">
        <f t="shared" si="2"/>
        <v>0</v>
      </c>
      <c r="Z141" s="135">
        <v>0</v>
      </c>
      <c r="AA141" s="136">
        <f t="shared" si="3"/>
        <v>0</v>
      </c>
      <c r="AR141" s="16" t="s">
        <v>123</v>
      </c>
      <c r="AT141" s="16" t="s">
        <v>119</v>
      </c>
      <c r="AU141" s="16" t="s">
        <v>84</v>
      </c>
      <c r="AY141" s="16" t="s">
        <v>118</v>
      </c>
      <c r="BE141" s="137">
        <f t="shared" si="4"/>
        <v>0</v>
      </c>
      <c r="BF141" s="137">
        <f t="shared" si="5"/>
        <v>0</v>
      </c>
      <c r="BG141" s="137">
        <f t="shared" si="6"/>
        <v>0</v>
      </c>
      <c r="BH141" s="137">
        <f t="shared" si="7"/>
        <v>0</v>
      </c>
      <c r="BI141" s="137">
        <f t="shared" si="8"/>
        <v>0</v>
      </c>
      <c r="BJ141" s="16" t="s">
        <v>20</v>
      </c>
      <c r="BK141" s="137">
        <f t="shared" si="9"/>
        <v>0</v>
      </c>
      <c r="BL141" s="16" t="s">
        <v>123</v>
      </c>
      <c r="BM141" s="16" t="s">
        <v>177</v>
      </c>
    </row>
    <row r="142" spans="2:65" s="1" customFormat="1" ht="31.5" customHeight="1" x14ac:dyDescent="0.3">
      <c r="B142" s="128"/>
      <c r="C142" s="129" t="s">
        <v>178</v>
      </c>
      <c r="D142" s="129" t="s">
        <v>119</v>
      </c>
      <c r="E142" s="130" t="s">
        <v>179</v>
      </c>
      <c r="F142" s="225" t="s">
        <v>180</v>
      </c>
      <c r="G142" s="226"/>
      <c r="H142" s="226"/>
      <c r="I142" s="226"/>
      <c r="J142" s="131" t="s">
        <v>145</v>
      </c>
      <c r="K142" s="132">
        <v>120.3</v>
      </c>
      <c r="L142" s="227"/>
      <c r="M142" s="226"/>
      <c r="N142" s="227">
        <f t="shared" si="0"/>
        <v>0</v>
      </c>
      <c r="O142" s="226"/>
      <c r="P142" s="226"/>
      <c r="Q142" s="226"/>
      <c r="R142" s="133"/>
      <c r="T142" s="134" t="s">
        <v>3</v>
      </c>
      <c r="U142" s="39" t="s">
        <v>41</v>
      </c>
      <c r="V142" s="135">
        <v>8.9999999999999993E-3</v>
      </c>
      <c r="W142" s="135">
        <f t="shared" si="1"/>
        <v>1.0827</v>
      </c>
      <c r="X142" s="135">
        <v>0</v>
      </c>
      <c r="Y142" s="135">
        <f t="shared" si="2"/>
        <v>0</v>
      </c>
      <c r="Z142" s="135">
        <v>0</v>
      </c>
      <c r="AA142" s="136">
        <f t="shared" si="3"/>
        <v>0</v>
      </c>
      <c r="AR142" s="16" t="s">
        <v>123</v>
      </c>
      <c r="AT142" s="16" t="s">
        <v>119</v>
      </c>
      <c r="AU142" s="16" t="s">
        <v>84</v>
      </c>
      <c r="AY142" s="16" t="s">
        <v>118</v>
      </c>
      <c r="BE142" s="137">
        <f t="shared" si="4"/>
        <v>0</v>
      </c>
      <c r="BF142" s="137">
        <f t="shared" si="5"/>
        <v>0</v>
      </c>
      <c r="BG142" s="137">
        <f t="shared" si="6"/>
        <v>0</v>
      </c>
      <c r="BH142" s="137">
        <f t="shared" si="7"/>
        <v>0</v>
      </c>
      <c r="BI142" s="137">
        <f t="shared" si="8"/>
        <v>0</v>
      </c>
      <c r="BJ142" s="16" t="s">
        <v>20</v>
      </c>
      <c r="BK142" s="137">
        <f t="shared" si="9"/>
        <v>0</v>
      </c>
      <c r="BL142" s="16" t="s">
        <v>123</v>
      </c>
      <c r="BM142" s="16" t="s">
        <v>181</v>
      </c>
    </row>
    <row r="143" spans="2:65" s="1" customFormat="1" ht="31.5" customHeight="1" x14ac:dyDescent="0.3">
      <c r="B143" s="128"/>
      <c r="C143" s="129" t="s">
        <v>182</v>
      </c>
      <c r="D143" s="129" t="s">
        <v>119</v>
      </c>
      <c r="E143" s="130" t="s">
        <v>183</v>
      </c>
      <c r="F143" s="225" t="s">
        <v>184</v>
      </c>
      <c r="G143" s="226"/>
      <c r="H143" s="226"/>
      <c r="I143" s="226"/>
      <c r="J143" s="131" t="s">
        <v>145</v>
      </c>
      <c r="K143" s="132">
        <v>73</v>
      </c>
      <c r="L143" s="227"/>
      <c r="M143" s="226"/>
      <c r="N143" s="227">
        <f t="shared" si="0"/>
        <v>0</v>
      </c>
      <c r="O143" s="226"/>
      <c r="P143" s="226"/>
      <c r="Q143" s="226"/>
      <c r="R143" s="133"/>
      <c r="T143" s="134" t="s">
        <v>3</v>
      </c>
      <c r="U143" s="39" t="s">
        <v>41</v>
      </c>
      <c r="V143" s="135">
        <v>0.29899999999999999</v>
      </c>
      <c r="W143" s="135">
        <f t="shared" si="1"/>
        <v>21.826999999999998</v>
      </c>
      <c r="X143" s="135">
        <v>0</v>
      </c>
      <c r="Y143" s="135">
        <f t="shared" si="2"/>
        <v>0</v>
      </c>
      <c r="Z143" s="135">
        <v>0</v>
      </c>
      <c r="AA143" s="136">
        <f t="shared" si="3"/>
        <v>0</v>
      </c>
      <c r="AR143" s="16" t="s">
        <v>123</v>
      </c>
      <c r="AT143" s="16" t="s">
        <v>119</v>
      </c>
      <c r="AU143" s="16" t="s">
        <v>84</v>
      </c>
      <c r="AY143" s="16" t="s">
        <v>118</v>
      </c>
      <c r="BE143" s="137">
        <f t="shared" si="4"/>
        <v>0</v>
      </c>
      <c r="BF143" s="137">
        <f t="shared" si="5"/>
        <v>0</v>
      </c>
      <c r="BG143" s="137">
        <f t="shared" si="6"/>
        <v>0</v>
      </c>
      <c r="BH143" s="137">
        <f t="shared" si="7"/>
        <v>0</v>
      </c>
      <c r="BI143" s="137">
        <f t="shared" si="8"/>
        <v>0</v>
      </c>
      <c r="BJ143" s="16" t="s">
        <v>20</v>
      </c>
      <c r="BK143" s="137">
        <f t="shared" si="9"/>
        <v>0</v>
      </c>
      <c r="BL143" s="16" t="s">
        <v>123</v>
      </c>
      <c r="BM143" s="16" t="s">
        <v>185</v>
      </c>
    </row>
    <row r="144" spans="2:65" s="10" customFormat="1" ht="22.5" customHeight="1" x14ac:dyDescent="0.3">
      <c r="B144" s="138"/>
      <c r="C144" s="139"/>
      <c r="D144" s="139"/>
      <c r="E144" s="140" t="s">
        <v>3</v>
      </c>
      <c r="F144" s="228" t="s">
        <v>186</v>
      </c>
      <c r="G144" s="229"/>
      <c r="H144" s="229"/>
      <c r="I144" s="229"/>
      <c r="J144" s="139"/>
      <c r="K144" s="141">
        <v>72.963999999999999</v>
      </c>
      <c r="L144" s="139"/>
      <c r="M144" s="139"/>
      <c r="N144" s="139"/>
      <c r="O144" s="139"/>
      <c r="P144" s="139"/>
      <c r="Q144" s="139"/>
      <c r="R144" s="142"/>
      <c r="T144" s="143"/>
      <c r="U144" s="139"/>
      <c r="V144" s="139"/>
      <c r="W144" s="139"/>
      <c r="X144" s="139"/>
      <c r="Y144" s="139"/>
      <c r="Z144" s="139"/>
      <c r="AA144" s="144"/>
      <c r="AT144" s="145" t="s">
        <v>126</v>
      </c>
      <c r="AU144" s="145" t="s">
        <v>84</v>
      </c>
      <c r="AV144" s="10" t="s">
        <v>84</v>
      </c>
      <c r="AW144" s="10" t="s">
        <v>34</v>
      </c>
      <c r="AX144" s="10" t="s">
        <v>75</v>
      </c>
      <c r="AY144" s="145" t="s">
        <v>118</v>
      </c>
    </row>
    <row r="145" spans="2:65" s="12" customFormat="1" ht="22.5" customHeight="1" x14ac:dyDescent="0.3">
      <c r="B145" s="154"/>
      <c r="C145" s="155"/>
      <c r="D145" s="155"/>
      <c r="E145" s="156" t="s">
        <v>3</v>
      </c>
      <c r="F145" s="234" t="s">
        <v>153</v>
      </c>
      <c r="G145" s="235"/>
      <c r="H145" s="235"/>
      <c r="I145" s="235"/>
      <c r="J145" s="155"/>
      <c r="K145" s="157">
        <v>72.963999999999999</v>
      </c>
      <c r="L145" s="155"/>
      <c r="M145" s="155"/>
      <c r="N145" s="155"/>
      <c r="O145" s="155"/>
      <c r="P145" s="155"/>
      <c r="Q145" s="155"/>
      <c r="R145" s="158"/>
      <c r="T145" s="159"/>
      <c r="U145" s="155"/>
      <c r="V145" s="155"/>
      <c r="W145" s="155"/>
      <c r="X145" s="155"/>
      <c r="Y145" s="155"/>
      <c r="Z145" s="155"/>
      <c r="AA145" s="160"/>
      <c r="AT145" s="161" t="s">
        <v>126</v>
      </c>
      <c r="AU145" s="161" t="s">
        <v>84</v>
      </c>
      <c r="AV145" s="12" t="s">
        <v>123</v>
      </c>
      <c r="AW145" s="12" t="s">
        <v>34</v>
      </c>
      <c r="AX145" s="12" t="s">
        <v>75</v>
      </c>
      <c r="AY145" s="161" t="s">
        <v>118</v>
      </c>
    </row>
    <row r="146" spans="2:65" s="10" customFormat="1" ht="22.5" customHeight="1" x14ac:dyDescent="0.3">
      <c r="B146" s="138"/>
      <c r="C146" s="139"/>
      <c r="D146" s="139"/>
      <c r="E146" s="140" t="s">
        <v>3</v>
      </c>
      <c r="F146" s="233" t="s">
        <v>187</v>
      </c>
      <c r="G146" s="229"/>
      <c r="H146" s="229"/>
      <c r="I146" s="229"/>
      <c r="J146" s="139"/>
      <c r="K146" s="141">
        <v>73</v>
      </c>
      <c r="L146" s="139"/>
      <c r="M146" s="139"/>
      <c r="N146" s="139"/>
      <c r="O146" s="139"/>
      <c r="P146" s="139"/>
      <c r="Q146" s="139"/>
      <c r="R146" s="142"/>
      <c r="T146" s="143"/>
      <c r="U146" s="139"/>
      <c r="V146" s="139"/>
      <c r="W146" s="139"/>
      <c r="X146" s="139"/>
      <c r="Y146" s="139"/>
      <c r="Z146" s="139"/>
      <c r="AA146" s="144"/>
      <c r="AT146" s="145" t="s">
        <v>126</v>
      </c>
      <c r="AU146" s="145" t="s">
        <v>84</v>
      </c>
      <c r="AV146" s="10" t="s">
        <v>84</v>
      </c>
      <c r="AW146" s="10" t="s">
        <v>34</v>
      </c>
      <c r="AX146" s="10" t="s">
        <v>20</v>
      </c>
      <c r="AY146" s="145" t="s">
        <v>118</v>
      </c>
    </row>
    <row r="147" spans="2:65" s="1" customFormat="1" ht="22.5" customHeight="1" x14ac:dyDescent="0.3">
      <c r="B147" s="128"/>
      <c r="C147" s="162" t="s">
        <v>9</v>
      </c>
      <c r="D147" s="162" t="s">
        <v>188</v>
      </c>
      <c r="E147" s="163" t="s">
        <v>189</v>
      </c>
      <c r="F147" s="236" t="s">
        <v>190</v>
      </c>
      <c r="G147" s="237"/>
      <c r="H147" s="237"/>
      <c r="I147" s="237"/>
      <c r="J147" s="164" t="s">
        <v>191</v>
      </c>
      <c r="K147" s="165">
        <v>146</v>
      </c>
      <c r="L147" s="238"/>
      <c r="M147" s="237"/>
      <c r="N147" s="238">
        <f>ROUND(L147*K147,2)</f>
        <v>0</v>
      </c>
      <c r="O147" s="226"/>
      <c r="P147" s="226"/>
      <c r="Q147" s="226"/>
      <c r="R147" s="133"/>
      <c r="T147" s="134" t="s">
        <v>3</v>
      </c>
      <c r="U147" s="39" t="s">
        <v>41</v>
      </c>
      <c r="V147" s="135">
        <v>0</v>
      </c>
      <c r="W147" s="135">
        <f>V147*K147</f>
        <v>0</v>
      </c>
      <c r="X147" s="135">
        <v>1</v>
      </c>
      <c r="Y147" s="135">
        <f>X147*K147</f>
        <v>146</v>
      </c>
      <c r="Z147" s="135">
        <v>0</v>
      </c>
      <c r="AA147" s="136">
        <f>Z147*K147</f>
        <v>0</v>
      </c>
      <c r="AR147" s="16" t="s">
        <v>159</v>
      </c>
      <c r="AT147" s="16" t="s">
        <v>188</v>
      </c>
      <c r="AU147" s="16" t="s">
        <v>84</v>
      </c>
      <c r="AY147" s="16" t="s">
        <v>118</v>
      </c>
      <c r="BE147" s="137">
        <f>IF(U147="základní",N147,0)</f>
        <v>0</v>
      </c>
      <c r="BF147" s="137">
        <f>IF(U147="snížená",N147,0)</f>
        <v>0</v>
      </c>
      <c r="BG147" s="137">
        <f>IF(U147="zákl. přenesená",N147,0)</f>
        <v>0</v>
      </c>
      <c r="BH147" s="137">
        <f>IF(U147="sníž. přenesená",N147,0)</f>
        <v>0</v>
      </c>
      <c r="BI147" s="137">
        <f>IF(U147="nulová",N147,0)</f>
        <v>0</v>
      </c>
      <c r="BJ147" s="16" t="s">
        <v>20</v>
      </c>
      <c r="BK147" s="137">
        <f>ROUND(L147*K147,2)</f>
        <v>0</v>
      </c>
      <c r="BL147" s="16" t="s">
        <v>123</v>
      </c>
      <c r="BM147" s="16" t="s">
        <v>192</v>
      </c>
    </row>
    <row r="148" spans="2:65" s="10" customFormat="1" ht="22.5" customHeight="1" x14ac:dyDescent="0.3">
      <c r="B148" s="138"/>
      <c r="C148" s="139"/>
      <c r="D148" s="139"/>
      <c r="E148" s="140" t="s">
        <v>3</v>
      </c>
      <c r="F148" s="228" t="s">
        <v>193</v>
      </c>
      <c r="G148" s="229"/>
      <c r="H148" s="229"/>
      <c r="I148" s="229"/>
      <c r="J148" s="139"/>
      <c r="K148" s="141">
        <v>146</v>
      </c>
      <c r="L148" s="139"/>
      <c r="M148" s="139"/>
      <c r="N148" s="139"/>
      <c r="O148" s="139"/>
      <c r="P148" s="139"/>
      <c r="Q148" s="139"/>
      <c r="R148" s="142"/>
      <c r="T148" s="143"/>
      <c r="U148" s="139"/>
      <c r="V148" s="139"/>
      <c r="W148" s="139"/>
      <c r="X148" s="139"/>
      <c r="Y148" s="139"/>
      <c r="Z148" s="139"/>
      <c r="AA148" s="144"/>
      <c r="AT148" s="145" t="s">
        <v>126</v>
      </c>
      <c r="AU148" s="145" t="s">
        <v>84</v>
      </c>
      <c r="AV148" s="10" t="s">
        <v>84</v>
      </c>
      <c r="AW148" s="10" t="s">
        <v>34</v>
      </c>
      <c r="AX148" s="10" t="s">
        <v>75</v>
      </c>
      <c r="AY148" s="145" t="s">
        <v>118</v>
      </c>
    </row>
    <row r="149" spans="2:65" s="12" customFormat="1" ht="22.5" customHeight="1" x14ac:dyDescent="0.3">
      <c r="B149" s="154"/>
      <c r="C149" s="155"/>
      <c r="D149" s="155"/>
      <c r="E149" s="156" t="s">
        <v>3</v>
      </c>
      <c r="F149" s="234" t="s">
        <v>153</v>
      </c>
      <c r="G149" s="235"/>
      <c r="H149" s="235"/>
      <c r="I149" s="235"/>
      <c r="J149" s="155"/>
      <c r="K149" s="157">
        <v>146</v>
      </c>
      <c r="L149" s="155"/>
      <c r="M149" s="155"/>
      <c r="N149" s="155"/>
      <c r="O149" s="155"/>
      <c r="P149" s="155"/>
      <c r="Q149" s="155"/>
      <c r="R149" s="158"/>
      <c r="T149" s="159"/>
      <c r="U149" s="155"/>
      <c r="V149" s="155"/>
      <c r="W149" s="155"/>
      <c r="X149" s="155"/>
      <c r="Y149" s="155"/>
      <c r="Z149" s="155"/>
      <c r="AA149" s="160"/>
      <c r="AT149" s="161" t="s">
        <v>126</v>
      </c>
      <c r="AU149" s="161" t="s">
        <v>84</v>
      </c>
      <c r="AV149" s="12" t="s">
        <v>123</v>
      </c>
      <c r="AW149" s="12" t="s">
        <v>34</v>
      </c>
      <c r="AX149" s="12" t="s">
        <v>75</v>
      </c>
      <c r="AY149" s="161" t="s">
        <v>118</v>
      </c>
    </row>
    <row r="150" spans="2:65" s="10" customFormat="1" ht="22.5" customHeight="1" x14ac:dyDescent="0.3">
      <c r="B150" s="138"/>
      <c r="C150" s="139"/>
      <c r="D150" s="139"/>
      <c r="E150" s="140" t="s">
        <v>3</v>
      </c>
      <c r="F150" s="233" t="s">
        <v>194</v>
      </c>
      <c r="G150" s="229"/>
      <c r="H150" s="229"/>
      <c r="I150" s="229"/>
      <c r="J150" s="139"/>
      <c r="K150" s="141">
        <v>146</v>
      </c>
      <c r="L150" s="139"/>
      <c r="M150" s="139"/>
      <c r="N150" s="139"/>
      <c r="O150" s="139"/>
      <c r="P150" s="139"/>
      <c r="Q150" s="139"/>
      <c r="R150" s="142"/>
      <c r="T150" s="143"/>
      <c r="U150" s="139"/>
      <c r="V150" s="139"/>
      <c r="W150" s="139"/>
      <c r="X150" s="139"/>
      <c r="Y150" s="139"/>
      <c r="Z150" s="139"/>
      <c r="AA150" s="144"/>
      <c r="AT150" s="145" t="s">
        <v>126</v>
      </c>
      <c r="AU150" s="145" t="s">
        <v>84</v>
      </c>
      <c r="AV150" s="10" t="s">
        <v>84</v>
      </c>
      <c r="AW150" s="10" t="s">
        <v>34</v>
      </c>
      <c r="AX150" s="10" t="s">
        <v>20</v>
      </c>
      <c r="AY150" s="145" t="s">
        <v>118</v>
      </c>
    </row>
    <row r="151" spans="2:65" s="1" customFormat="1" ht="31.5" customHeight="1" x14ac:dyDescent="0.3">
      <c r="B151" s="128"/>
      <c r="C151" s="129" t="s">
        <v>195</v>
      </c>
      <c r="D151" s="129" t="s">
        <v>119</v>
      </c>
      <c r="E151" s="130" t="s">
        <v>196</v>
      </c>
      <c r="F151" s="225" t="s">
        <v>197</v>
      </c>
      <c r="G151" s="226"/>
      <c r="H151" s="226"/>
      <c r="I151" s="226"/>
      <c r="J151" s="131" t="s">
        <v>145</v>
      </c>
      <c r="K151" s="132">
        <v>35.700000000000003</v>
      </c>
      <c r="L151" s="227"/>
      <c r="M151" s="226"/>
      <c r="N151" s="227">
        <f>ROUND(L151*K151,2)</f>
        <v>0</v>
      </c>
      <c r="O151" s="226"/>
      <c r="P151" s="226"/>
      <c r="Q151" s="226"/>
      <c r="R151" s="133"/>
      <c r="T151" s="134" t="s">
        <v>3</v>
      </c>
      <c r="U151" s="39" t="s">
        <v>41</v>
      </c>
      <c r="V151" s="135">
        <v>1.5</v>
      </c>
      <c r="W151" s="135">
        <f>V151*K151</f>
        <v>53.550000000000004</v>
      </c>
      <c r="X151" s="135">
        <v>0</v>
      </c>
      <c r="Y151" s="135">
        <f>X151*K151</f>
        <v>0</v>
      </c>
      <c r="Z151" s="135">
        <v>0</v>
      </c>
      <c r="AA151" s="136">
        <f>Z151*K151</f>
        <v>0</v>
      </c>
      <c r="AR151" s="16" t="s">
        <v>123</v>
      </c>
      <c r="AT151" s="16" t="s">
        <v>119</v>
      </c>
      <c r="AU151" s="16" t="s">
        <v>84</v>
      </c>
      <c r="AY151" s="16" t="s">
        <v>118</v>
      </c>
      <c r="BE151" s="137">
        <f>IF(U151="základní",N151,0)</f>
        <v>0</v>
      </c>
      <c r="BF151" s="137">
        <f>IF(U151="snížená",N151,0)</f>
        <v>0</v>
      </c>
      <c r="BG151" s="137">
        <f>IF(U151="zákl. přenesená",N151,0)</f>
        <v>0</v>
      </c>
      <c r="BH151" s="137">
        <f>IF(U151="sníž. přenesená",N151,0)</f>
        <v>0</v>
      </c>
      <c r="BI151" s="137">
        <f>IF(U151="nulová",N151,0)</f>
        <v>0</v>
      </c>
      <c r="BJ151" s="16" t="s">
        <v>20</v>
      </c>
      <c r="BK151" s="137">
        <f>ROUND(L151*K151,2)</f>
        <v>0</v>
      </c>
      <c r="BL151" s="16" t="s">
        <v>123</v>
      </c>
      <c r="BM151" s="16" t="s">
        <v>198</v>
      </c>
    </row>
    <row r="152" spans="2:65" s="10" customFormat="1" ht="22.5" customHeight="1" x14ac:dyDescent="0.3">
      <c r="B152" s="138"/>
      <c r="C152" s="139"/>
      <c r="D152" s="139"/>
      <c r="E152" s="140" t="s">
        <v>3</v>
      </c>
      <c r="F152" s="228" t="s">
        <v>199</v>
      </c>
      <c r="G152" s="229"/>
      <c r="H152" s="229"/>
      <c r="I152" s="229"/>
      <c r="J152" s="139"/>
      <c r="K152" s="141">
        <v>35.695999999999998</v>
      </c>
      <c r="L152" s="139"/>
      <c r="M152" s="139"/>
      <c r="N152" s="139"/>
      <c r="O152" s="139"/>
      <c r="P152" s="139"/>
      <c r="Q152" s="139"/>
      <c r="R152" s="142"/>
      <c r="T152" s="143"/>
      <c r="U152" s="139"/>
      <c r="V152" s="139"/>
      <c r="W152" s="139"/>
      <c r="X152" s="139"/>
      <c r="Y152" s="139"/>
      <c r="Z152" s="139"/>
      <c r="AA152" s="144"/>
      <c r="AT152" s="145" t="s">
        <v>126</v>
      </c>
      <c r="AU152" s="145" t="s">
        <v>84</v>
      </c>
      <c r="AV152" s="10" t="s">
        <v>84</v>
      </c>
      <c r="AW152" s="10" t="s">
        <v>34</v>
      </c>
      <c r="AX152" s="10" t="s">
        <v>75</v>
      </c>
      <c r="AY152" s="145" t="s">
        <v>118</v>
      </c>
    </row>
    <row r="153" spans="2:65" s="12" customFormat="1" ht="22.5" customHeight="1" x14ac:dyDescent="0.3">
      <c r="B153" s="154"/>
      <c r="C153" s="155"/>
      <c r="D153" s="155"/>
      <c r="E153" s="156" t="s">
        <v>3</v>
      </c>
      <c r="F153" s="234" t="s">
        <v>153</v>
      </c>
      <c r="G153" s="235"/>
      <c r="H153" s="235"/>
      <c r="I153" s="235"/>
      <c r="J153" s="155"/>
      <c r="K153" s="157">
        <v>35.695999999999998</v>
      </c>
      <c r="L153" s="155"/>
      <c r="M153" s="155"/>
      <c r="N153" s="155"/>
      <c r="O153" s="155"/>
      <c r="P153" s="155"/>
      <c r="Q153" s="155"/>
      <c r="R153" s="158"/>
      <c r="T153" s="159"/>
      <c r="U153" s="155"/>
      <c r="V153" s="155"/>
      <c r="W153" s="155"/>
      <c r="X153" s="155"/>
      <c r="Y153" s="155"/>
      <c r="Z153" s="155"/>
      <c r="AA153" s="160"/>
      <c r="AT153" s="161" t="s">
        <v>126</v>
      </c>
      <c r="AU153" s="161" t="s">
        <v>84</v>
      </c>
      <c r="AV153" s="12" t="s">
        <v>123</v>
      </c>
      <c r="AW153" s="12" t="s">
        <v>34</v>
      </c>
      <c r="AX153" s="12" t="s">
        <v>75</v>
      </c>
      <c r="AY153" s="161" t="s">
        <v>118</v>
      </c>
    </row>
    <row r="154" spans="2:65" s="10" customFormat="1" ht="22.5" customHeight="1" x14ac:dyDescent="0.3">
      <c r="B154" s="138"/>
      <c r="C154" s="139"/>
      <c r="D154" s="139"/>
      <c r="E154" s="140" t="s">
        <v>3</v>
      </c>
      <c r="F154" s="233" t="s">
        <v>200</v>
      </c>
      <c r="G154" s="229"/>
      <c r="H154" s="229"/>
      <c r="I154" s="229"/>
      <c r="J154" s="139"/>
      <c r="K154" s="141">
        <v>35.700000000000003</v>
      </c>
      <c r="L154" s="139"/>
      <c r="M154" s="139"/>
      <c r="N154" s="139"/>
      <c r="O154" s="139"/>
      <c r="P154" s="139"/>
      <c r="Q154" s="139"/>
      <c r="R154" s="142"/>
      <c r="T154" s="143"/>
      <c r="U154" s="139"/>
      <c r="V154" s="139"/>
      <c r="W154" s="139"/>
      <c r="X154" s="139"/>
      <c r="Y154" s="139"/>
      <c r="Z154" s="139"/>
      <c r="AA154" s="144"/>
      <c r="AT154" s="145" t="s">
        <v>126</v>
      </c>
      <c r="AU154" s="145" t="s">
        <v>84</v>
      </c>
      <c r="AV154" s="10" t="s">
        <v>84</v>
      </c>
      <c r="AW154" s="10" t="s">
        <v>34</v>
      </c>
      <c r="AX154" s="10" t="s">
        <v>20</v>
      </c>
      <c r="AY154" s="145" t="s">
        <v>118</v>
      </c>
    </row>
    <row r="155" spans="2:65" s="1" customFormat="1" ht="22.5" customHeight="1" x14ac:dyDescent="0.3">
      <c r="B155" s="128"/>
      <c r="C155" s="162" t="s">
        <v>201</v>
      </c>
      <c r="D155" s="162" t="s">
        <v>188</v>
      </c>
      <c r="E155" s="163" t="s">
        <v>202</v>
      </c>
      <c r="F155" s="236" t="s">
        <v>203</v>
      </c>
      <c r="G155" s="237"/>
      <c r="H155" s="237"/>
      <c r="I155" s="237"/>
      <c r="J155" s="164" t="s">
        <v>191</v>
      </c>
      <c r="K155" s="165">
        <v>62.5</v>
      </c>
      <c r="L155" s="238"/>
      <c r="M155" s="237"/>
      <c r="N155" s="238">
        <f>ROUND(L155*K155,2)</f>
        <v>0</v>
      </c>
      <c r="O155" s="226"/>
      <c r="P155" s="226"/>
      <c r="Q155" s="226"/>
      <c r="R155" s="133"/>
      <c r="T155" s="134" t="s">
        <v>3</v>
      </c>
      <c r="U155" s="39" t="s">
        <v>41</v>
      </c>
      <c r="V155" s="135">
        <v>0</v>
      </c>
      <c r="W155" s="135">
        <f>V155*K155</f>
        <v>0</v>
      </c>
      <c r="X155" s="135">
        <v>1</v>
      </c>
      <c r="Y155" s="135">
        <f>X155*K155</f>
        <v>62.5</v>
      </c>
      <c r="Z155" s="135">
        <v>0</v>
      </c>
      <c r="AA155" s="136">
        <f>Z155*K155</f>
        <v>0</v>
      </c>
      <c r="AR155" s="16" t="s">
        <v>159</v>
      </c>
      <c r="AT155" s="16" t="s">
        <v>188</v>
      </c>
      <c r="AU155" s="16" t="s">
        <v>84</v>
      </c>
      <c r="AY155" s="16" t="s">
        <v>118</v>
      </c>
      <c r="BE155" s="137">
        <f>IF(U155="základní",N155,0)</f>
        <v>0</v>
      </c>
      <c r="BF155" s="137">
        <f>IF(U155="snížená",N155,0)</f>
        <v>0</v>
      </c>
      <c r="BG155" s="137">
        <f>IF(U155="zákl. přenesená",N155,0)</f>
        <v>0</v>
      </c>
      <c r="BH155" s="137">
        <f>IF(U155="sníž. přenesená",N155,0)</f>
        <v>0</v>
      </c>
      <c r="BI155" s="137">
        <f>IF(U155="nulová",N155,0)</f>
        <v>0</v>
      </c>
      <c r="BJ155" s="16" t="s">
        <v>20</v>
      </c>
      <c r="BK155" s="137">
        <f>ROUND(L155*K155,2)</f>
        <v>0</v>
      </c>
      <c r="BL155" s="16" t="s">
        <v>123</v>
      </c>
      <c r="BM155" s="16" t="s">
        <v>204</v>
      </c>
    </row>
    <row r="156" spans="2:65" s="10" customFormat="1" ht="22.5" customHeight="1" x14ac:dyDescent="0.3">
      <c r="B156" s="138"/>
      <c r="C156" s="139"/>
      <c r="D156" s="139"/>
      <c r="E156" s="140" t="s">
        <v>3</v>
      </c>
      <c r="F156" s="228" t="s">
        <v>205</v>
      </c>
      <c r="G156" s="229"/>
      <c r="H156" s="229"/>
      <c r="I156" s="229"/>
      <c r="J156" s="139"/>
      <c r="K156" s="141">
        <v>62.475000000000001</v>
      </c>
      <c r="L156" s="139"/>
      <c r="M156" s="139"/>
      <c r="N156" s="139"/>
      <c r="O156" s="139"/>
      <c r="P156" s="139"/>
      <c r="Q156" s="139"/>
      <c r="R156" s="142"/>
      <c r="T156" s="143"/>
      <c r="U156" s="139"/>
      <c r="V156" s="139"/>
      <c r="W156" s="139"/>
      <c r="X156" s="139"/>
      <c r="Y156" s="139"/>
      <c r="Z156" s="139"/>
      <c r="AA156" s="144"/>
      <c r="AT156" s="145" t="s">
        <v>126</v>
      </c>
      <c r="AU156" s="145" t="s">
        <v>84</v>
      </c>
      <c r="AV156" s="10" t="s">
        <v>84</v>
      </c>
      <c r="AW156" s="10" t="s">
        <v>34</v>
      </c>
      <c r="AX156" s="10" t="s">
        <v>75</v>
      </c>
      <c r="AY156" s="145" t="s">
        <v>118</v>
      </c>
    </row>
    <row r="157" spans="2:65" s="12" customFormat="1" ht="22.5" customHeight="1" x14ac:dyDescent="0.3">
      <c r="B157" s="154"/>
      <c r="C157" s="155"/>
      <c r="D157" s="155"/>
      <c r="E157" s="156" t="s">
        <v>3</v>
      </c>
      <c r="F157" s="234" t="s">
        <v>153</v>
      </c>
      <c r="G157" s="235"/>
      <c r="H157" s="235"/>
      <c r="I157" s="235"/>
      <c r="J157" s="155"/>
      <c r="K157" s="157">
        <v>62.475000000000001</v>
      </c>
      <c r="L157" s="155"/>
      <c r="M157" s="155"/>
      <c r="N157" s="155"/>
      <c r="O157" s="155"/>
      <c r="P157" s="155"/>
      <c r="Q157" s="155"/>
      <c r="R157" s="158"/>
      <c r="T157" s="159"/>
      <c r="U157" s="155"/>
      <c r="V157" s="155"/>
      <c r="W157" s="155"/>
      <c r="X157" s="155"/>
      <c r="Y157" s="155"/>
      <c r="Z157" s="155"/>
      <c r="AA157" s="160"/>
      <c r="AT157" s="161" t="s">
        <v>126</v>
      </c>
      <c r="AU157" s="161" t="s">
        <v>84</v>
      </c>
      <c r="AV157" s="12" t="s">
        <v>123</v>
      </c>
      <c r="AW157" s="12" t="s">
        <v>34</v>
      </c>
      <c r="AX157" s="12" t="s">
        <v>75</v>
      </c>
      <c r="AY157" s="161" t="s">
        <v>118</v>
      </c>
    </row>
    <row r="158" spans="2:65" s="10" customFormat="1" ht="22.5" customHeight="1" x14ac:dyDescent="0.3">
      <c r="B158" s="138"/>
      <c r="C158" s="139"/>
      <c r="D158" s="139"/>
      <c r="E158" s="140" t="s">
        <v>3</v>
      </c>
      <c r="F158" s="233" t="s">
        <v>206</v>
      </c>
      <c r="G158" s="229"/>
      <c r="H158" s="229"/>
      <c r="I158" s="229"/>
      <c r="J158" s="139"/>
      <c r="K158" s="141">
        <v>62.5</v>
      </c>
      <c r="L158" s="139"/>
      <c r="M158" s="139"/>
      <c r="N158" s="139"/>
      <c r="O158" s="139"/>
      <c r="P158" s="139"/>
      <c r="Q158" s="139"/>
      <c r="R158" s="142"/>
      <c r="T158" s="143"/>
      <c r="U158" s="139"/>
      <c r="V158" s="139"/>
      <c r="W158" s="139"/>
      <c r="X158" s="139"/>
      <c r="Y158" s="139"/>
      <c r="Z158" s="139"/>
      <c r="AA158" s="144"/>
      <c r="AT158" s="145" t="s">
        <v>126</v>
      </c>
      <c r="AU158" s="145" t="s">
        <v>84</v>
      </c>
      <c r="AV158" s="10" t="s">
        <v>84</v>
      </c>
      <c r="AW158" s="10" t="s">
        <v>34</v>
      </c>
      <c r="AX158" s="10" t="s">
        <v>20</v>
      </c>
      <c r="AY158" s="145" t="s">
        <v>118</v>
      </c>
    </row>
    <row r="159" spans="2:65" s="9" customFormat="1" ht="29.85" customHeight="1" x14ac:dyDescent="0.35">
      <c r="B159" s="117"/>
      <c r="C159" s="118"/>
      <c r="D159" s="127" t="s">
        <v>95</v>
      </c>
      <c r="E159" s="127"/>
      <c r="F159" s="127"/>
      <c r="G159" s="127"/>
      <c r="H159" s="127"/>
      <c r="I159" s="127"/>
      <c r="J159" s="127"/>
      <c r="K159" s="127"/>
      <c r="L159" s="127"/>
      <c r="M159" s="127"/>
      <c r="N159" s="243">
        <f>BK159</f>
        <v>0</v>
      </c>
      <c r="O159" s="244"/>
      <c r="P159" s="244"/>
      <c r="Q159" s="244"/>
      <c r="R159" s="120"/>
      <c r="T159" s="121"/>
      <c r="U159" s="118"/>
      <c r="V159" s="118"/>
      <c r="W159" s="122">
        <f>SUM(W160:W161)</f>
        <v>0.38799999999999996</v>
      </c>
      <c r="X159" s="118"/>
      <c r="Y159" s="122">
        <f>SUM(Y160:Y161)</f>
        <v>0</v>
      </c>
      <c r="Z159" s="118"/>
      <c r="AA159" s="123">
        <f>SUM(AA160:AA161)</f>
        <v>0</v>
      </c>
      <c r="AR159" s="124" t="s">
        <v>20</v>
      </c>
      <c r="AT159" s="125" t="s">
        <v>74</v>
      </c>
      <c r="AU159" s="125" t="s">
        <v>20</v>
      </c>
      <c r="AY159" s="124" t="s">
        <v>118</v>
      </c>
      <c r="BK159" s="126">
        <f>SUM(BK160:BK161)</f>
        <v>0</v>
      </c>
    </row>
    <row r="160" spans="2:65" s="1" customFormat="1" ht="31.5" customHeight="1" x14ac:dyDescent="0.3">
      <c r="B160" s="128"/>
      <c r="C160" s="129" t="s">
        <v>207</v>
      </c>
      <c r="D160" s="129" t="s">
        <v>119</v>
      </c>
      <c r="E160" s="130" t="s">
        <v>208</v>
      </c>
      <c r="F160" s="225" t="s">
        <v>209</v>
      </c>
      <c r="G160" s="226"/>
      <c r="H160" s="226"/>
      <c r="I160" s="226"/>
      <c r="J160" s="131" t="s">
        <v>122</v>
      </c>
      <c r="K160" s="132">
        <v>77.599999999999994</v>
      </c>
      <c r="L160" s="227"/>
      <c r="M160" s="226"/>
      <c r="N160" s="227">
        <f>ROUND(L160*K160,2)</f>
        <v>0</v>
      </c>
      <c r="O160" s="226"/>
      <c r="P160" s="226"/>
      <c r="Q160" s="226"/>
      <c r="R160" s="133"/>
      <c r="T160" s="134" t="s">
        <v>3</v>
      </c>
      <c r="U160" s="39" t="s">
        <v>41</v>
      </c>
      <c r="V160" s="135">
        <v>5.0000000000000001E-3</v>
      </c>
      <c r="W160" s="135">
        <f>V160*K160</f>
        <v>0.38799999999999996</v>
      </c>
      <c r="X160" s="135">
        <v>0</v>
      </c>
      <c r="Y160" s="135">
        <f>X160*K160</f>
        <v>0</v>
      </c>
      <c r="Z160" s="135">
        <v>0</v>
      </c>
      <c r="AA160" s="136">
        <f>Z160*K160</f>
        <v>0</v>
      </c>
      <c r="AR160" s="16" t="s">
        <v>123</v>
      </c>
      <c r="AT160" s="16" t="s">
        <v>119</v>
      </c>
      <c r="AU160" s="16" t="s">
        <v>84</v>
      </c>
      <c r="AY160" s="16" t="s">
        <v>118</v>
      </c>
      <c r="BE160" s="137">
        <f>IF(U160="základní",N160,0)</f>
        <v>0</v>
      </c>
      <c r="BF160" s="137">
        <f>IF(U160="snížená",N160,0)</f>
        <v>0</v>
      </c>
      <c r="BG160" s="137">
        <f>IF(U160="zákl. přenesená",N160,0)</f>
        <v>0</v>
      </c>
      <c r="BH160" s="137">
        <f>IF(U160="sníž. přenesená",N160,0)</f>
        <v>0</v>
      </c>
      <c r="BI160" s="137">
        <f>IF(U160="nulová",N160,0)</f>
        <v>0</v>
      </c>
      <c r="BJ160" s="16" t="s">
        <v>20</v>
      </c>
      <c r="BK160" s="137">
        <f>ROUND(L160*K160,2)</f>
        <v>0</v>
      </c>
      <c r="BL160" s="16" t="s">
        <v>123</v>
      </c>
      <c r="BM160" s="16" t="s">
        <v>210</v>
      </c>
    </row>
    <row r="161" spans="2:65" s="10" customFormat="1" ht="22.5" customHeight="1" x14ac:dyDescent="0.3">
      <c r="B161" s="138"/>
      <c r="C161" s="139"/>
      <c r="D161" s="139"/>
      <c r="E161" s="140" t="s">
        <v>3</v>
      </c>
      <c r="F161" s="228" t="s">
        <v>211</v>
      </c>
      <c r="G161" s="229"/>
      <c r="H161" s="229"/>
      <c r="I161" s="229"/>
      <c r="J161" s="139"/>
      <c r="K161" s="141">
        <v>77.599999999999994</v>
      </c>
      <c r="L161" s="139"/>
      <c r="M161" s="139"/>
      <c r="N161" s="139"/>
      <c r="O161" s="139"/>
      <c r="P161" s="139"/>
      <c r="Q161" s="139"/>
      <c r="R161" s="142"/>
      <c r="T161" s="143"/>
      <c r="U161" s="139"/>
      <c r="V161" s="139"/>
      <c r="W161" s="139"/>
      <c r="X161" s="139"/>
      <c r="Y161" s="139"/>
      <c r="Z161" s="139"/>
      <c r="AA161" s="144"/>
      <c r="AT161" s="145" t="s">
        <v>126</v>
      </c>
      <c r="AU161" s="145" t="s">
        <v>84</v>
      </c>
      <c r="AV161" s="10" t="s">
        <v>84</v>
      </c>
      <c r="AW161" s="10" t="s">
        <v>34</v>
      </c>
      <c r="AX161" s="10" t="s">
        <v>20</v>
      </c>
      <c r="AY161" s="145" t="s">
        <v>118</v>
      </c>
    </row>
    <row r="162" spans="2:65" s="9" customFormat="1" ht="29.85" customHeight="1" x14ac:dyDescent="0.35">
      <c r="B162" s="117"/>
      <c r="C162" s="118"/>
      <c r="D162" s="127" t="s">
        <v>96</v>
      </c>
      <c r="E162" s="127"/>
      <c r="F162" s="127"/>
      <c r="G162" s="127"/>
      <c r="H162" s="127"/>
      <c r="I162" s="127"/>
      <c r="J162" s="127"/>
      <c r="K162" s="127"/>
      <c r="L162" s="127"/>
      <c r="M162" s="127"/>
      <c r="N162" s="243">
        <f>BK162</f>
        <v>0</v>
      </c>
      <c r="O162" s="244"/>
      <c r="P162" s="244"/>
      <c r="Q162" s="244"/>
      <c r="R162" s="120"/>
      <c r="T162" s="121"/>
      <c r="U162" s="118"/>
      <c r="V162" s="118"/>
      <c r="W162" s="122">
        <f>SUM(W163:W170)</f>
        <v>18.288080000000001</v>
      </c>
      <c r="X162" s="118"/>
      <c r="Y162" s="122">
        <f>SUM(Y163:Y170)</f>
        <v>22.999332800000001</v>
      </c>
      <c r="Z162" s="118"/>
      <c r="AA162" s="123">
        <f>SUM(AA163:AA170)</f>
        <v>0</v>
      </c>
      <c r="AR162" s="124" t="s">
        <v>20</v>
      </c>
      <c r="AT162" s="125" t="s">
        <v>74</v>
      </c>
      <c r="AU162" s="125" t="s">
        <v>20</v>
      </c>
      <c r="AY162" s="124" t="s">
        <v>118</v>
      </c>
      <c r="BK162" s="126">
        <f>SUM(BK163:BK170)</f>
        <v>0</v>
      </c>
    </row>
    <row r="163" spans="2:65" s="1" customFormat="1" ht="22.5" customHeight="1" x14ac:dyDescent="0.3">
      <c r="B163" s="128"/>
      <c r="C163" s="129" t="s">
        <v>212</v>
      </c>
      <c r="D163" s="129" t="s">
        <v>119</v>
      </c>
      <c r="E163" s="130" t="s">
        <v>213</v>
      </c>
      <c r="F163" s="225" t="s">
        <v>214</v>
      </c>
      <c r="G163" s="226"/>
      <c r="H163" s="226"/>
      <c r="I163" s="226"/>
      <c r="J163" s="131" t="s">
        <v>145</v>
      </c>
      <c r="K163" s="132">
        <v>11.64</v>
      </c>
      <c r="L163" s="227"/>
      <c r="M163" s="226"/>
      <c r="N163" s="227">
        <f>ROUND(L163*K163,2)</f>
        <v>0</v>
      </c>
      <c r="O163" s="226"/>
      <c r="P163" s="226"/>
      <c r="Q163" s="226"/>
      <c r="R163" s="133"/>
      <c r="T163" s="134" t="s">
        <v>3</v>
      </c>
      <c r="U163" s="39" t="s">
        <v>41</v>
      </c>
      <c r="V163" s="135">
        <v>1.3169999999999999</v>
      </c>
      <c r="W163" s="135">
        <f>V163*K163</f>
        <v>15.329879999999999</v>
      </c>
      <c r="X163" s="135">
        <v>1.8907700000000001</v>
      </c>
      <c r="Y163" s="135">
        <f>X163*K163</f>
        <v>22.008562800000004</v>
      </c>
      <c r="Z163" s="135">
        <v>0</v>
      </c>
      <c r="AA163" s="136">
        <f>Z163*K163</f>
        <v>0</v>
      </c>
      <c r="AR163" s="16" t="s">
        <v>123</v>
      </c>
      <c r="AT163" s="16" t="s">
        <v>119</v>
      </c>
      <c r="AU163" s="16" t="s">
        <v>84</v>
      </c>
      <c r="AY163" s="16" t="s">
        <v>118</v>
      </c>
      <c r="BE163" s="137">
        <f>IF(U163="základní",N163,0)</f>
        <v>0</v>
      </c>
      <c r="BF163" s="137">
        <f>IF(U163="snížená",N163,0)</f>
        <v>0</v>
      </c>
      <c r="BG163" s="137">
        <f>IF(U163="zákl. přenesená",N163,0)</f>
        <v>0</v>
      </c>
      <c r="BH163" s="137">
        <f>IF(U163="sníž. přenesená",N163,0)</f>
        <v>0</v>
      </c>
      <c r="BI163" s="137">
        <f>IF(U163="nulová",N163,0)</f>
        <v>0</v>
      </c>
      <c r="BJ163" s="16" t="s">
        <v>20</v>
      </c>
      <c r="BK163" s="137">
        <f>ROUND(L163*K163,2)</f>
        <v>0</v>
      </c>
      <c r="BL163" s="16" t="s">
        <v>123</v>
      </c>
      <c r="BM163" s="16" t="s">
        <v>215</v>
      </c>
    </row>
    <row r="164" spans="2:65" s="10" customFormat="1" ht="22.5" customHeight="1" x14ac:dyDescent="0.3">
      <c r="B164" s="138"/>
      <c r="C164" s="139"/>
      <c r="D164" s="139"/>
      <c r="E164" s="140" t="s">
        <v>3</v>
      </c>
      <c r="F164" s="228" t="s">
        <v>216</v>
      </c>
      <c r="G164" s="229"/>
      <c r="H164" s="229"/>
      <c r="I164" s="229"/>
      <c r="J164" s="139"/>
      <c r="K164" s="141">
        <v>11.64</v>
      </c>
      <c r="L164" s="139"/>
      <c r="M164" s="139"/>
      <c r="N164" s="139"/>
      <c r="O164" s="139"/>
      <c r="P164" s="139"/>
      <c r="Q164" s="139"/>
      <c r="R164" s="142"/>
      <c r="T164" s="143"/>
      <c r="U164" s="139"/>
      <c r="V164" s="139"/>
      <c r="W164" s="139"/>
      <c r="X164" s="139"/>
      <c r="Y164" s="139"/>
      <c r="Z164" s="139"/>
      <c r="AA164" s="144"/>
      <c r="AT164" s="145" t="s">
        <v>126</v>
      </c>
      <c r="AU164" s="145" t="s">
        <v>84</v>
      </c>
      <c r="AV164" s="10" t="s">
        <v>84</v>
      </c>
      <c r="AW164" s="10" t="s">
        <v>34</v>
      </c>
      <c r="AX164" s="10" t="s">
        <v>20</v>
      </c>
      <c r="AY164" s="145" t="s">
        <v>118</v>
      </c>
    </row>
    <row r="165" spans="2:65" s="1" customFormat="1" ht="31.5" customHeight="1" x14ac:dyDescent="0.3">
      <c r="B165" s="128"/>
      <c r="C165" s="129" t="s">
        <v>217</v>
      </c>
      <c r="D165" s="129" t="s">
        <v>119</v>
      </c>
      <c r="E165" s="130" t="s">
        <v>218</v>
      </c>
      <c r="F165" s="225" t="s">
        <v>219</v>
      </c>
      <c r="G165" s="226"/>
      <c r="H165" s="226"/>
      <c r="I165" s="226"/>
      <c r="J165" s="131" t="s">
        <v>145</v>
      </c>
      <c r="K165" s="132">
        <v>0.4</v>
      </c>
      <c r="L165" s="227"/>
      <c r="M165" s="226"/>
      <c r="N165" s="227">
        <f>ROUND(L165*K165,2)</f>
        <v>0</v>
      </c>
      <c r="O165" s="226"/>
      <c r="P165" s="226"/>
      <c r="Q165" s="226"/>
      <c r="R165" s="133"/>
      <c r="T165" s="134" t="s">
        <v>3</v>
      </c>
      <c r="U165" s="39" t="s">
        <v>41</v>
      </c>
      <c r="V165" s="135">
        <v>1.208</v>
      </c>
      <c r="W165" s="135">
        <f>V165*K165</f>
        <v>0.48320000000000002</v>
      </c>
      <c r="X165" s="135">
        <v>2.4289999999999998</v>
      </c>
      <c r="Y165" s="135">
        <f>X165*K165</f>
        <v>0.97160000000000002</v>
      </c>
      <c r="Z165" s="135">
        <v>0</v>
      </c>
      <c r="AA165" s="136">
        <f>Z165*K165</f>
        <v>0</v>
      </c>
      <c r="AR165" s="16" t="s">
        <v>123</v>
      </c>
      <c r="AT165" s="16" t="s">
        <v>119</v>
      </c>
      <c r="AU165" s="16" t="s">
        <v>84</v>
      </c>
      <c r="AY165" s="16" t="s">
        <v>118</v>
      </c>
      <c r="BE165" s="137">
        <f>IF(U165="základní",N165,0)</f>
        <v>0</v>
      </c>
      <c r="BF165" s="137">
        <f>IF(U165="snížená",N165,0)</f>
        <v>0</v>
      </c>
      <c r="BG165" s="137">
        <f>IF(U165="zákl. přenesená",N165,0)</f>
        <v>0</v>
      </c>
      <c r="BH165" s="137">
        <f>IF(U165="sníž. přenesená",N165,0)</f>
        <v>0</v>
      </c>
      <c r="BI165" s="137">
        <f>IF(U165="nulová",N165,0)</f>
        <v>0</v>
      </c>
      <c r="BJ165" s="16" t="s">
        <v>20</v>
      </c>
      <c r="BK165" s="137">
        <f>ROUND(L165*K165,2)</f>
        <v>0</v>
      </c>
      <c r="BL165" s="16" t="s">
        <v>123</v>
      </c>
      <c r="BM165" s="16" t="s">
        <v>220</v>
      </c>
    </row>
    <row r="166" spans="2:65" s="10" customFormat="1" ht="22.5" customHeight="1" x14ac:dyDescent="0.3">
      <c r="B166" s="138"/>
      <c r="C166" s="139"/>
      <c r="D166" s="139"/>
      <c r="E166" s="140" t="s">
        <v>3</v>
      </c>
      <c r="F166" s="228" t="s">
        <v>221</v>
      </c>
      <c r="G166" s="229"/>
      <c r="H166" s="229"/>
      <c r="I166" s="229"/>
      <c r="J166" s="139"/>
      <c r="K166" s="141">
        <v>0.375</v>
      </c>
      <c r="L166" s="139"/>
      <c r="M166" s="139"/>
      <c r="N166" s="139"/>
      <c r="O166" s="139"/>
      <c r="P166" s="139"/>
      <c r="Q166" s="139"/>
      <c r="R166" s="142"/>
      <c r="T166" s="143"/>
      <c r="U166" s="139"/>
      <c r="V166" s="139"/>
      <c r="W166" s="139"/>
      <c r="X166" s="139"/>
      <c r="Y166" s="139"/>
      <c r="Z166" s="139"/>
      <c r="AA166" s="144"/>
      <c r="AT166" s="145" t="s">
        <v>126</v>
      </c>
      <c r="AU166" s="145" t="s">
        <v>84</v>
      </c>
      <c r="AV166" s="10" t="s">
        <v>84</v>
      </c>
      <c r="AW166" s="10" t="s">
        <v>34</v>
      </c>
      <c r="AX166" s="10" t="s">
        <v>75</v>
      </c>
      <c r="AY166" s="145" t="s">
        <v>118</v>
      </c>
    </row>
    <row r="167" spans="2:65" s="12" customFormat="1" ht="22.5" customHeight="1" x14ac:dyDescent="0.3">
      <c r="B167" s="154"/>
      <c r="C167" s="155"/>
      <c r="D167" s="155"/>
      <c r="E167" s="156" t="s">
        <v>3</v>
      </c>
      <c r="F167" s="234" t="s">
        <v>153</v>
      </c>
      <c r="G167" s="235"/>
      <c r="H167" s="235"/>
      <c r="I167" s="235"/>
      <c r="J167" s="155"/>
      <c r="K167" s="157">
        <v>0.375</v>
      </c>
      <c r="L167" s="155"/>
      <c r="M167" s="155"/>
      <c r="N167" s="155"/>
      <c r="O167" s="155"/>
      <c r="P167" s="155"/>
      <c r="Q167" s="155"/>
      <c r="R167" s="158"/>
      <c r="T167" s="159"/>
      <c r="U167" s="155"/>
      <c r="V167" s="155"/>
      <c r="W167" s="155"/>
      <c r="X167" s="155"/>
      <c r="Y167" s="155"/>
      <c r="Z167" s="155"/>
      <c r="AA167" s="160"/>
      <c r="AT167" s="161" t="s">
        <v>126</v>
      </c>
      <c r="AU167" s="161" t="s">
        <v>84</v>
      </c>
      <c r="AV167" s="12" t="s">
        <v>123</v>
      </c>
      <c r="AW167" s="12" t="s">
        <v>34</v>
      </c>
      <c r="AX167" s="12" t="s">
        <v>75</v>
      </c>
      <c r="AY167" s="161" t="s">
        <v>118</v>
      </c>
    </row>
    <row r="168" spans="2:65" s="10" customFormat="1" ht="22.5" customHeight="1" x14ac:dyDescent="0.3">
      <c r="B168" s="138"/>
      <c r="C168" s="139"/>
      <c r="D168" s="139"/>
      <c r="E168" s="140" t="s">
        <v>3</v>
      </c>
      <c r="F168" s="233" t="s">
        <v>222</v>
      </c>
      <c r="G168" s="229"/>
      <c r="H168" s="229"/>
      <c r="I168" s="229"/>
      <c r="J168" s="139"/>
      <c r="K168" s="141">
        <v>0.4</v>
      </c>
      <c r="L168" s="139"/>
      <c r="M168" s="139"/>
      <c r="N168" s="139"/>
      <c r="O168" s="139"/>
      <c r="P168" s="139"/>
      <c r="Q168" s="139"/>
      <c r="R168" s="142"/>
      <c r="T168" s="143"/>
      <c r="U168" s="139"/>
      <c r="V168" s="139"/>
      <c r="W168" s="139"/>
      <c r="X168" s="139"/>
      <c r="Y168" s="139"/>
      <c r="Z168" s="139"/>
      <c r="AA168" s="144"/>
      <c r="AT168" s="145" t="s">
        <v>126</v>
      </c>
      <c r="AU168" s="145" t="s">
        <v>84</v>
      </c>
      <c r="AV168" s="10" t="s">
        <v>84</v>
      </c>
      <c r="AW168" s="10" t="s">
        <v>34</v>
      </c>
      <c r="AX168" s="10" t="s">
        <v>20</v>
      </c>
      <c r="AY168" s="145" t="s">
        <v>118</v>
      </c>
    </row>
    <row r="169" spans="2:65" s="1" customFormat="1" ht="22.5" customHeight="1" x14ac:dyDescent="0.3">
      <c r="B169" s="128"/>
      <c r="C169" s="129" t="s">
        <v>8</v>
      </c>
      <c r="D169" s="129" t="s">
        <v>119</v>
      </c>
      <c r="E169" s="130" t="s">
        <v>223</v>
      </c>
      <c r="F169" s="225" t="s">
        <v>224</v>
      </c>
      <c r="G169" s="226"/>
      <c r="H169" s="226"/>
      <c r="I169" s="226"/>
      <c r="J169" s="131" t="s">
        <v>122</v>
      </c>
      <c r="K169" s="132">
        <v>3</v>
      </c>
      <c r="L169" s="227"/>
      <c r="M169" s="226"/>
      <c r="N169" s="227">
        <f>ROUND(L169*K169,2)</f>
        <v>0</v>
      </c>
      <c r="O169" s="226"/>
      <c r="P169" s="226"/>
      <c r="Q169" s="226"/>
      <c r="R169" s="133"/>
      <c r="T169" s="134" t="s">
        <v>3</v>
      </c>
      <c r="U169" s="39" t="s">
        <v>41</v>
      </c>
      <c r="V169" s="135">
        <v>0.82499999999999996</v>
      </c>
      <c r="W169" s="135">
        <f>V169*K169</f>
        <v>2.4749999999999996</v>
      </c>
      <c r="X169" s="135">
        <v>6.3899999999999998E-3</v>
      </c>
      <c r="Y169" s="135">
        <f>X169*K169</f>
        <v>1.917E-2</v>
      </c>
      <c r="Z169" s="135">
        <v>0</v>
      </c>
      <c r="AA169" s="136">
        <f>Z169*K169</f>
        <v>0</v>
      </c>
      <c r="AR169" s="16" t="s">
        <v>123</v>
      </c>
      <c r="AT169" s="16" t="s">
        <v>119</v>
      </c>
      <c r="AU169" s="16" t="s">
        <v>84</v>
      </c>
      <c r="AY169" s="16" t="s">
        <v>118</v>
      </c>
      <c r="BE169" s="137">
        <f>IF(U169="základní",N169,0)</f>
        <v>0</v>
      </c>
      <c r="BF169" s="137">
        <f>IF(U169="snížená",N169,0)</f>
        <v>0</v>
      </c>
      <c r="BG169" s="137">
        <f>IF(U169="zákl. přenesená",N169,0)</f>
        <v>0</v>
      </c>
      <c r="BH169" s="137">
        <f>IF(U169="sníž. přenesená",N169,0)</f>
        <v>0</v>
      </c>
      <c r="BI169" s="137">
        <f>IF(U169="nulová",N169,0)</f>
        <v>0</v>
      </c>
      <c r="BJ169" s="16" t="s">
        <v>20</v>
      </c>
      <c r="BK169" s="137">
        <f>ROUND(L169*K169,2)</f>
        <v>0</v>
      </c>
      <c r="BL169" s="16" t="s">
        <v>123</v>
      </c>
      <c r="BM169" s="16" t="s">
        <v>225</v>
      </c>
    </row>
    <row r="170" spans="2:65" s="10" customFormat="1" ht="22.5" customHeight="1" x14ac:dyDescent="0.3">
      <c r="B170" s="138"/>
      <c r="C170" s="139"/>
      <c r="D170" s="139"/>
      <c r="E170" s="140" t="s">
        <v>3</v>
      </c>
      <c r="F170" s="228" t="s">
        <v>226</v>
      </c>
      <c r="G170" s="229"/>
      <c r="H170" s="229"/>
      <c r="I170" s="229"/>
      <c r="J170" s="139"/>
      <c r="K170" s="141">
        <v>3</v>
      </c>
      <c r="L170" s="139"/>
      <c r="M170" s="139"/>
      <c r="N170" s="139"/>
      <c r="O170" s="139"/>
      <c r="P170" s="139"/>
      <c r="Q170" s="139"/>
      <c r="R170" s="142"/>
      <c r="T170" s="143"/>
      <c r="U170" s="139"/>
      <c r="V170" s="139"/>
      <c r="W170" s="139"/>
      <c r="X170" s="139"/>
      <c r="Y170" s="139"/>
      <c r="Z170" s="139"/>
      <c r="AA170" s="144"/>
      <c r="AT170" s="145" t="s">
        <v>126</v>
      </c>
      <c r="AU170" s="145" t="s">
        <v>84</v>
      </c>
      <c r="AV170" s="10" t="s">
        <v>84</v>
      </c>
      <c r="AW170" s="10" t="s">
        <v>34</v>
      </c>
      <c r="AX170" s="10" t="s">
        <v>20</v>
      </c>
      <c r="AY170" s="145" t="s">
        <v>118</v>
      </c>
    </row>
    <row r="171" spans="2:65" s="9" customFormat="1" ht="29.85" customHeight="1" x14ac:dyDescent="0.35">
      <c r="B171" s="117"/>
      <c r="C171" s="118"/>
      <c r="D171" s="127" t="s">
        <v>97</v>
      </c>
      <c r="E171" s="127"/>
      <c r="F171" s="127"/>
      <c r="G171" s="127"/>
      <c r="H171" s="127"/>
      <c r="I171" s="127"/>
      <c r="J171" s="127"/>
      <c r="K171" s="127"/>
      <c r="L171" s="127"/>
      <c r="M171" s="127"/>
      <c r="N171" s="243">
        <f>BK171</f>
        <v>0</v>
      </c>
      <c r="O171" s="244"/>
      <c r="P171" s="244"/>
      <c r="Q171" s="244"/>
      <c r="R171" s="120"/>
      <c r="T171" s="121"/>
      <c r="U171" s="118"/>
      <c r="V171" s="118"/>
      <c r="W171" s="122">
        <f>SUM(W172:W180)</f>
        <v>7.7275000000000009</v>
      </c>
      <c r="X171" s="118"/>
      <c r="Y171" s="122">
        <f>SUM(Y172:Y180)</f>
        <v>51.113550000000011</v>
      </c>
      <c r="Z171" s="118"/>
      <c r="AA171" s="123">
        <f>SUM(AA172:AA180)</f>
        <v>0</v>
      </c>
      <c r="AR171" s="124" t="s">
        <v>20</v>
      </c>
      <c r="AT171" s="125" t="s">
        <v>74</v>
      </c>
      <c r="AU171" s="125" t="s">
        <v>20</v>
      </c>
      <c r="AY171" s="124" t="s">
        <v>118</v>
      </c>
      <c r="BK171" s="126">
        <f>SUM(BK172:BK180)</f>
        <v>0</v>
      </c>
    </row>
    <row r="172" spans="2:65" s="1" customFormat="1" ht="22.5" customHeight="1" x14ac:dyDescent="0.3">
      <c r="B172" s="128"/>
      <c r="C172" s="129" t="s">
        <v>227</v>
      </c>
      <c r="D172" s="129" t="s">
        <v>119</v>
      </c>
      <c r="E172" s="130" t="s">
        <v>228</v>
      </c>
      <c r="F172" s="225" t="s">
        <v>229</v>
      </c>
      <c r="G172" s="226"/>
      <c r="H172" s="226"/>
      <c r="I172" s="226"/>
      <c r="J172" s="131" t="s">
        <v>122</v>
      </c>
      <c r="K172" s="132">
        <v>85</v>
      </c>
      <c r="L172" s="227"/>
      <c r="M172" s="226"/>
      <c r="N172" s="227">
        <f t="shared" ref="N172:N180" si="10">ROUND(L172*K172,2)</f>
        <v>0</v>
      </c>
      <c r="O172" s="226"/>
      <c r="P172" s="226"/>
      <c r="Q172" s="226"/>
      <c r="R172" s="133"/>
      <c r="T172" s="134" t="s">
        <v>3</v>
      </c>
      <c r="U172" s="39" t="s">
        <v>41</v>
      </c>
      <c r="V172" s="135">
        <v>0.02</v>
      </c>
      <c r="W172" s="135">
        <f t="shared" ref="W172:W180" si="11">V172*K172</f>
        <v>1.7</v>
      </c>
      <c r="X172" s="135">
        <v>8.0030000000000004E-2</v>
      </c>
      <c r="Y172" s="135">
        <f t="shared" ref="Y172:Y180" si="12">X172*K172</f>
        <v>6.8025500000000001</v>
      </c>
      <c r="Z172" s="135">
        <v>0</v>
      </c>
      <c r="AA172" s="136">
        <f t="shared" ref="AA172:AA180" si="13">Z172*K172</f>
        <v>0</v>
      </c>
      <c r="AR172" s="16" t="s">
        <v>123</v>
      </c>
      <c r="AT172" s="16" t="s">
        <v>119</v>
      </c>
      <c r="AU172" s="16" t="s">
        <v>84</v>
      </c>
      <c r="AY172" s="16" t="s">
        <v>118</v>
      </c>
      <c r="BE172" s="137">
        <f t="shared" ref="BE172:BE180" si="14">IF(U172="základní",N172,0)</f>
        <v>0</v>
      </c>
      <c r="BF172" s="137">
        <f t="shared" ref="BF172:BF180" si="15">IF(U172="snížená",N172,0)</f>
        <v>0</v>
      </c>
      <c r="BG172" s="137">
        <f t="shared" ref="BG172:BG180" si="16">IF(U172="zákl. přenesená",N172,0)</f>
        <v>0</v>
      </c>
      <c r="BH172" s="137">
        <f t="shared" ref="BH172:BH180" si="17">IF(U172="sníž. přenesená",N172,0)</f>
        <v>0</v>
      </c>
      <c r="BI172" s="137">
        <f t="shared" ref="BI172:BI180" si="18">IF(U172="nulová",N172,0)</f>
        <v>0</v>
      </c>
      <c r="BJ172" s="16" t="s">
        <v>20</v>
      </c>
      <c r="BK172" s="137">
        <f t="shared" ref="BK172:BK180" si="19">ROUND(L172*K172,2)</f>
        <v>0</v>
      </c>
      <c r="BL172" s="16" t="s">
        <v>123</v>
      </c>
      <c r="BM172" s="16" t="s">
        <v>230</v>
      </c>
    </row>
    <row r="173" spans="2:65" s="1" customFormat="1" ht="22.5" customHeight="1" x14ac:dyDescent="0.3">
      <c r="B173" s="128"/>
      <c r="C173" s="129" t="s">
        <v>231</v>
      </c>
      <c r="D173" s="129" t="s">
        <v>119</v>
      </c>
      <c r="E173" s="130" t="s">
        <v>232</v>
      </c>
      <c r="F173" s="225" t="s">
        <v>233</v>
      </c>
      <c r="G173" s="226"/>
      <c r="H173" s="226"/>
      <c r="I173" s="226"/>
      <c r="J173" s="131" t="s">
        <v>122</v>
      </c>
      <c r="K173" s="132">
        <v>12.5</v>
      </c>
      <c r="L173" s="227"/>
      <c r="M173" s="226"/>
      <c r="N173" s="227">
        <f t="shared" si="10"/>
        <v>0</v>
      </c>
      <c r="O173" s="226"/>
      <c r="P173" s="226"/>
      <c r="Q173" s="226"/>
      <c r="R173" s="133"/>
      <c r="T173" s="134" t="s">
        <v>3</v>
      </c>
      <c r="U173" s="39" t="s">
        <v>41</v>
      </c>
      <c r="V173" s="135">
        <v>2.5999999999999999E-2</v>
      </c>
      <c r="W173" s="135">
        <f t="shared" si="11"/>
        <v>0.32500000000000001</v>
      </c>
      <c r="X173" s="135">
        <v>0.27994000000000002</v>
      </c>
      <c r="Y173" s="135">
        <f t="shared" si="12"/>
        <v>3.4992500000000004</v>
      </c>
      <c r="Z173" s="135">
        <v>0</v>
      </c>
      <c r="AA173" s="136">
        <f t="shared" si="13"/>
        <v>0</v>
      </c>
      <c r="AR173" s="16" t="s">
        <v>123</v>
      </c>
      <c r="AT173" s="16" t="s">
        <v>119</v>
      </c>
      <c r="AU173" s="16" t="s">
        <v>84</v>
      </c>
      <c r="AY173" s="16" t="s">
        <v>118</v>
      </c>
      <c r="BE173" s="137">
        <f t="shared" si="14"/>
        <v>0</v>
      </c>
      <c r="BF173" s="137">
        <f t="shared" si="15"/>
        <v>0</v>
      </c>
      <c r="BG173" s="137">
        <f t="shared" si="16"/>
        <v>0</v>
      </c>
      <c r="BH173" s="137">
        <f t="shared" si="17"/>
        <v>0</v>
      </c>
      <c r="BI173" s="137">
        <f t="shared" si="18"/>
        <v>0</v>
      </c>
      <c r="BJ173" s="16" t="s">
        <v>20</v>
      </c>
      <c r="BK173" s="137">
        <f t="shared" si="19"/>
        <v>0</v>
      </c>
      <c r="BL173" s="16" t="s">
        <v>123</v>
      </c>
      <c r="BM173" s="16" t="s">
        <v>234</v>
      </c>
    </row>
    <row r="174" spans="2:65" s="1" customFormat="1" ht="22.5" customHeight="1" x14ac:dyDescent="0.3">
      <c r="B174" s="128"/>
      <c r="C174" s="129" t="s">
        <v>235</v>
      </c>
      <c r="D174" s="129" t="s">
        <v>119</v>
      </c>
      <c r="E174" s="130" t="s">
        <v>236</v>
      </c>
      <c r="F174" s="225" t="s">
        <v>237</v>
      </c>
      <c r="G174" s="226"/>
      <c r="H174" s="226"/>
      <c r="I174" s="226"/>
      <c r="J174" s="131" t="s">
        <v>122</v>
      </c>
      <c r="K174" s="132">
        <v>85</v>
      </c>
      <c r="L174" s="227"/>
      <c r="M174" s="226"/>
      <c r="N174" s="227">
        <f t="shared" si="10"/>
        <v>0</v>
      </c>
      <c r="O174" s="226"/>
      <c r="P174" s="226"/>
      <c r="Q174" s="226"/>
      <c r="R174" s="133"/>
      <c r="T174" s="134" t="s">
        <v>3</v>
      </c>
      <c r="U174" s="39" t="s">
        <v>41</v>
      </c>
      <c r="V174" s="135">
        <v>2.9000000000000001E-2</v>
      </c>
      <c r="W174" s="135">
        <f t="shared" si="11"/>
        <v>2.4650000000000003</v>
      </c>
      <c r="X174" s="135">
        <v>0.378</v>
      </c>
      <c r="Y174" s="135">
        <f t="shared" si="12"/>
        <v>32.130000000000003</v>
      </c>
      <c r="Z174" s="135">
        <v>0</v>
      </c>
      <c r="AA174" s="136">
        <f t="shared" si="13"/>
        <v>0</v>
      </c>
      <c r="AR174" s="16" t="s">
        <v>123</v>
      </c>
      <c r="AT174" s="16" t="s">
        <v>119</v>
      </c>
      <c r="AU174" s="16" t="s">
        <v>84</v>
      </c>
      <c r="AY174" s="16" t="s">
        <v>118</v>
      </c>
      <c r="BE174" s="137">
        <f t="shared" si="14"/>
        <v>0</v>
      </c>
      <c r="BF174" s="137">
        <f t="shared" si="15"/>
        <v>0</v>
      </c>
      <c r="BG174" s="137">
        <f t="shared" si="16"/>
        <v>0</v>
      </c>
      <c r="BH174" s="137">
        <f t="shared" si="17"/>
        <v>0</v>
      </c>
      <c r="BI174" s="137">
        <f t="shared" si="18"/>
        <v>0</v>
      </c>
      <c r="BJ174" s="16" t="s">
        <v>20</v>
      </c>
      <c r="BK174" s="137">
        <f t="shared" si="19"/>
        <v>0</v>
      </c>
      <c r="BL174" s="16" t="s">
        <v>123</v>
      </c>
      <c r="BM174" s="16" t="s">
        <v>238</v>
      </c>
    </row>
    <row r="175" spans="2:65" s="1" customFormat="1" ht="31.5" customHeight="1" x14ac:dyDescent="0.3">
      <c r="B175" s="128"/>
      <c r="C175" s="129" t="s">
        <v>239</v>
      </c>
      <c r="D175" s="129" t="s">
        <v>119</v>
      </c>
      <c r="E175" s="130" t="s">
        <v>240</v>
      </c>
      <c r="F175" s="225" t="s">
        <v>241</v>
      </c>
      <c r="G175" s="226"/>
      <c r="H175" s="226"/>
      <c r="I175" s="226"/>
      <c r="J175" s="131" t="s">
        <v>122</v>
      </c>
      <c r="K175" s="132">
        <v>12.5</v>
      </c>
      <c r="L175" s="227"/>
      <c r="M175" s="226"/>
      <c r="N175" s="227">
        <f t="shared" si="10"/>
        <v>0</v>
      </c>
      <c r="O175" s="226"/>
      <c r="P175" s="226"/>
      <c r="Q175" s="226"/>
      <c r="R175" s="133"/>
      <c r="T175" s="134" t="s">
        <v>3</v>
      </c>
      <c r="U175" s="39" t="s">
        <v>41</v>
      </c>
      <c r="V175" s="135">
        <v>2.8000000000000001E-2</v>
      </c>
      <c r="W175" s="135">
        <f t="shared" si="11"/>
        <v>0.35000000000000003</v>
      </c>
      <c r="X175" s="135">
        <v>0.37190000000000001</v>
      </c>
      <c r="Y175" s="135">
        <f t="shared" si="12"/>
        <v>4.6487499999999997</v>
      </c>
      <c r="Z175" s="135">
        <v>0</v>
      </c>
      <c r="AA175" s="136">
        <f t="shared" si="13"/>
        <v>0</v>
      </c>
      <c r="AR175" s="16" t="s">
        <v>123</v>
      </c>
      <c r="AT175" s="16" t="s">
        <v>119</v>
      </c>
      <c r="AU175" s="16" t="s">
        <v>84</v>
      </c>
      <c r="AY175" s="16" t="s">
        <v>118</v>
      </c>
      <c r="BE175" s="137">
        <f t="shared" si="14"/>
        <v>0</v>
      </c>
      <c r="BF175" s="137">
        <f t="shared" si="15"/>
        <v>0</v>
      </c>
      <c r="BG175" s="137">
        <f t="shared" si="16"/>
        <v>0</v>
      </c>
      <c r="BH175" s="137">
        <f t="shared" si="17"/>
        <v>0</v>
      </c>
      <c r="BI175" s="137">
        <f t="shared" si="18"/>
        <v>0</v>
      </c>
      <c r="BJ175" s="16" t="s">
        <v>20</v>
      </c>
      <c r="BK175" s="137">
        <f t="shared" si="19"/>
        <v>0</v>
      </c>
      <c r="BL175" s="16" t="s">
        <v>123</v>
      </c>
      <c r="BM175" s="16" t="s">
        <v>242</v>
      </c>
    </row>
    <row r="176" spans="2:65" s="1" customFormat="1" ht="31.5" customHeight="1" x14ac:dyDescent="0.3">
      <c r="B176" s="128"/>
      <c r="C176" s="129" t="s">
        <v>243</v>
      </c>
      <c r="D176" s="129" t="s">
        <v>119</v>
      </c>
      <c r="E176" s="130" t="s">
        <v>244</v>
      </c>
      <c r="F176" s="225" t="s">
        <v>245</v>
      </c>
      <c r="G176" s="226"/>
      <c r="H176" s="226"/>
      <c r="I176" s="226"/>
      <c r="J176" s="131" t="s">
        <v>122</v>
      </c>
      <c r="K176" s="132">
        <v>12.5</v>
      </c>
      <c r="L176" s="227"/>
      <c r="M176" s="226"/>
      <c r="N176" s="227">
        <f t="shared" si="10"/>
        <v>0</v>
      </c>
      <c r="O176" s="226"/>
      <c r="P176" s="226"/>
      <c r="Q176" s="226"/>
      <c r="R176" s="133"/>
      <c r="T176" s="134" t="s">
        <v>3</v>
      </c>
      <c r="U176" s="39" t="s">
        <v>41</v>
      </c>
      <c r="V176" s="135">
        <v>7.0999999999999994E-2</v>
      </c>
      <c r="W176" s="135">
        <f t="shared" si="11"/>
        <v>0.88749999999999996</v>
      </c>
      <c r="X176" s="135">
        <v>0.21099999999999999</v>
      </c>
      <c r="Y176" s="135">
        <f t="shared" si="12"/>
        <v>2.6374999999999997</v>
      </c>
      <c r="Z176" s="135">
        <v>0</v>
      </c>
      <c r="AA176" s="136">
        <f t="shared" si="13"/>
        <v>0</v>
      </c>
      <c r="AR176" s="16" t="s">
        <v>123</v>
      </c>
      <c r="AT176" s="16" t="s">
        <v>119</v>
      </c>
      <c r="AU176" s="16" t="s">
        <v>84</v>
      </c>
      <c r="AY176" s="16" t="s">
        <v>118</v>
      </c>
      <c r="BE176" s="137">
        <f t="shared" si="14"/>
        <v>0</v>
      </c>
      <c r="BF176" s="137">
        <f t="shared" si="15"/>
        <v>0</v>
      </c>
      <c r="BG176" s="137">
        <f t="shared" si="16"/>
        <v>0</v>
      </c>
      <c r="BH176" s="137">
        <f t="shared" si="17"/>
        <v>0</v>
      </c>
      <c r="BI176" s="137">
        <f t="shared" si="18"/>
        <v>0</v>
      </c>
      <c r="BJ176" s="16" t="s">
        <v>20</v>
      </c>
      <c r="BK176" s="137">
        <f t="shared" si="19"/>
        <v>0</v>
      </c>
      <c r="BL176" s="16" t="s">
        <v>123</v>
      </c>
      <c r="BM176" s="16" t="s">
        <v>246</v>
      </c>
    </row>
    <row r="177" spans="2:65" s="1" customFormat="1" ht="44.25" customHeight="1" x14ac:dyDescent="0.3">
      <c r="B177" s="128"/>
      <c r="C177" s="129" t="s">
        <v>247</v>
      </c>
      <c r="D177" s="129" t="s">
        <v>119</v>
      </c>
      <c r="E177" s="130" t="s">
        <v>248</v>
      </c>
      <c r="F177" s="225" t="s">
        <v>249</v>
      </c>
      <c r="G177" s="226"/>
      <c r="H177" s="226"/>
      <c r="I177" s="226"/>
      <c r="J177" s="131" t="s">
        <v>122</v>
      </c>
      <c r="K177" s="132">
        <v>85</v>
      </c>
      <c r="L177" s="227"/>
      <c r="M177" s="226"/>
      <c r="N177" s="227">
        <f t="shared" si="10"/>
        <v>0</v>
      </c>
      <c r="O177" s="226"/>
      <c r="P177" s="226"/>
      <c r="Q177" s="226"/>
      <c r="R177" s="133"/>
      <c r="T177" s="134" t="s">
        <v>3</v>
      </c>
      <c r="U177" s="39" t="s">
        <v>41</v>
      </c>
      <c r="V177" s="135">
        <v>0</v>
      </c>
      <c r="W177" s="135">
        <f t="shared" si="11"/>
        <v>0</v>
      </c>
      <c r="X177" s="135">
        <v>0</v>
      </c>
      <c r="Y177" s="135">
        <f t="shared" si="12"/>
        <v>0</v>
      </c>
      <c r="Z177" s="135">
        <v>0</v>
      </c>
      <c r="AA177" s="136">
        <f t="shared" si="13"/>
        <v>0</v>
      </c>
      <c r="AR177" s="16" t="s">
        <v>123</v>
      </c>
      <c r="AT177" s="16" t="s">
        <v>119</v>
      </c>
      <c r="AU177" s="16" t="s">
        <v>84</v>
      </c>
      <c r="AY177" s="16" t="s">
        <v>118</v>
      </c>
      <c r="BE177" s="137">
        <f t="shared" si="14"/>
        <v>0</v>
      </c>
      <c r="BF177" s="137">
        <f t="shared" si="15"/>
        <v>0</v>
      </c>
      <c r="BG177" s="137">
        <f t="shared" si="16"/>
        <v>0</v>
      </c>
      <c r="BH177" s="137">
        <f t="shared" si="17"/>
        <v>0</v>
      </c>
      <c r="BI177" s="137">
        <f t="shared" si="18"/>
        <v>0</v>
      </c>
      <c r="BJ177" s="16" t="s">
        <v>20</v>
      </c>
      <c r="BK177" s="137">
        <f t="shared" si="19"/>
        <v>0</v>
      </c>
      <c r="BL177" s="16" t="s">
        <v>123</v>
      </c>
      <c r="BM177" s="16" t="s">
        <v>250</v>
      </c>
    </row>
    <row r="178" spans="2:65" s="1" customFormat="1" ht="31.5" customHeight="1" x14ac:dyDescent="0.3">
      <c r="B178" s="128"/>
      <c r="C178" s="129" t="s">
        <v>251</v>
      </c>
      <c r="D178" s="129" t="s">
        <v>119</v>
      </c>
      <c r="E178" s="130" t="s">
        <v>252</v>
      </c>
      <c r="F178" s="225" t="s">
        <v>253</v>
      </c>
      <c r="G178" s="226"/>
      <c r="H178" s="226"/>
      <c r="I178" s="226"/>
      <c r="J178" s="131" t="s">
        <v>122</v>
      </c>
      <c r="K178" s="132">
        <v>12.5</v>
      </c>
      <c r="L178" s="227"/>
      <c r="M178" s="226"/>
      <c r="N178" s="227">
        <f t="shared" si="10"/>
        <v>0</v>
      </c>
      <c r="O178" s="226"/>
      <c r="P178" s="226"/>
      <c r="Q178" s="226"/>
      <c r="R178" s="133"/>
      <c r="T178" s="134" t="s">
        <v>3</v>
      </c>
      <c r="U178" s="39" t="s">
        <v>41</v>
      </c>
      <c r="V178" s="135">
        <v>2E-3</v>
      </c>
      <c r="W178" s="135">
        <f t="shared" si="11"/>
        <v>2.5000000000000001E-2</v>
      </c>
      <c r="X178" s="135">
        <v>7.1000000000000002E-4</v>
      </c>
      <c r="Y178" s="135">
        <f t="shared" si="12"/>
        <v>8.8750000000000009E-3</v>
      </c>
      <c r="Z178" s="135">
        <v>0</v>
      </c>
      <c r="AA178" s="136">
        <f t="shared" si="13"/>
        <v>0</v>
      </c>
      <c r="AR178" s="16" t="s">
        <v>123</v>
      </c>
      <c r="AT178" s="16" t="s">
        <v>119</v>
      </c>
      <c r="AU178" s="16" t="s">
        <v>84</v>
      </c>
      <c r="AY178" s="16" t="s">
        <v>118</v>
      </c>
      <c r="BE178" s="137">
        <f t="shared" si="14"/>
        <v>0</v>
      </c>
      <c r="BF178" s="137">
        <f t="shared" si="15"/>
        <v>0</v>
      </c>
      <c r="BG178" s="137">
        <f t="shared" si="16"/>
        <v>0</v>
      </c>
      <c r="BH178" s="137">
        <f t="shared" si="17"/>
        <v>0</v>
      </c>
      <c r="BI178" s="137">
        <f t="shared" si="18"/>
        <v>0</v>
      </c>
      <c r="BJ178" s="16" t="s">
        <v>20</v>
      </c>
      <c r="BK178" s="137">
        <f t="shared" si="19"/>
        <v>0</v>
      </c>
      <c r="BL178" s="16" t="s">
        <v>123</v>
      </c>
      <c r="BM178" s="16" t="s">
        <v>254</v>
      </c>
    </row>
    <row r="179" spans="2:65" s="1" customFormat="1" ht="31.5" customHeight="1" x14ac:dyDescent="0.3">
      <c r="B179" s="128"/>
      <c r="C179" s="129" t="s">
        <v>255</v>
      </c>
      <c r="D179" s="129" t="s">
        <v>119</v>
      </c>
      <c r="E179" s="130" t="s">
        <v>256</v>
      </c>
      <c r="F179" s="225" t="s">
        <v>257</v>
      </c>
      <c r="G179" s="226"/>
      <c r="H179" s="226"/>
      <c r="I179" s="226"/>
      <c r="J179" s="131" t="s">
        <v>122</v>
      </c>
      <c r="K179" s="132">
        <v>12.5</v>
      </c>
      <c r="L179" s="227"/>
      <c r="M179" s="226"/>
      <c r="N179" s="227">
        <f t="shared" si="10"/>
        <v>0</v>
      </c>
      <c r="O179" s="226"/>
      <c r="P179" s="226"/>
      <c r="Q179" s="226"/>
      <c r="R179" s="133"/>
      <c r="T179" s="134" t="s">
        <v>3</v>
      </c>
      <c r="U179" s="39" t="s">
        <v>41</v>
      </c>
      <c r="V179" s="135">
        <v>6.6000000000000003E-2</v>
      </c>
      <c r="W179" s="135">
        <f t="shared" si="11"/>
        <v>0.82500000000000007</v>
      </c>
      <c r="X179" s="135">
        <v>0.10373</v>
      </c>
      <c r="Y179" s="135">
        <f t="shared" si="12"/>
        <v>1.2966250000000001</v>
      </c>
      <c r="Z179" s="135">
        <v>0</v>
      </c>
      <c r="AA179" s="136">
        <f t="shared" si="13"/>
        <v>0</v>
      </c>
      <c r="AR179" s="16" t="s">
        <v>123</v>
      </c>
      <c r="AT179" s="16" t="s">
        <v>119</v>
      </c>
      <c r="AU179" s="16" t="s">
        <v>84</v>
      </c>
      <c r="AY179" s="16" t="s">
        <v>118</v>
      </c>
      <c r="BE179" s="137">
        <f t="shared" si="14"/>
        <v>0</v>
      </c>
      <c r="BF179" s="137">
        <f t="shared" si="15"/>
        <v>0</v>
      </c>
      <c r="BG179" s="137">
        <f t="shared" si="16"/>
        <v>0</v>
      </c>
      <c r="BH179" s="137">
        <f t="shared" si="17"/>
        <v>0</v>
      </c>
      <c r="BI179" s="137">
        <f t="shared" si="18"/>
        <v>0</v>
      </c>
      <c r="BJ179" s="16" t="s">
        <v>20</v>
      </c>
      <c r="BK179" s="137">
        <f t="shared" si="19"/>
        <v>0</v>
      </c>
      <c r="BL179" s="16" t="s">
        <v>123</v>
      </c>
      <c r="BM179" s="16" t="s">
        <v>258</v>
      </c>
    </row>
    <row r="180" spans="2:65" s="1" customFormat="1" ht="31.5" customHeight="1" x14ac:dyDescent="0.3">
      <c r="B180" s="128"/>
      <c r="C180" s="129" t="s">
        <v>259</v>
      </c>
      <c r="D180" s="129" t="s">
        <v>119</v>
      </c>
      <c r="E180" s="130" t="s">
        <v>260</v>
      </c>
      <c r="F180" s="225" t="s">
        <v>261</v>
      </c>
      <c r="G180" s="226"/>
      <c r="H180" s="226"/>
      <c r="I180" s="226"/>
      <c r="J180" s="131" t="s">
        <v>139</v>
      </c>
      <c r="K180" s="132">
        <v>25</v>
      </c>
      <c r="L180" s="227"/>
      <c r="M180" s="226"/>
      <c r="N180" s="227">
        <f t="shared" si="10"/>
        <v>0</v>
      </c>
      <c r="O180" s="226"/>
      <c r="P180" s="226"/>
      <c r="Q180" s="226"/>
      <c r="R180" s="133"/>
      <c r="T180" s="134" t="s">
        <v>3</v>
      </c>
      <c r="U180" s="39" t="s">
        <v>41</v>
      </c>
      <c r="V180" s="135">
        <v>4.5999999999999999E-2</v>
      </c>
      <c r="W180" s="135">
        <f t="shared" si="11"/>
        <v>1.1499999999999999</v>
      </c>
      <c r="X180" s="135">
        <v>3.5999999999999999E-3</v>
      </c>
      <c r="Y180" s="135">
        <f t="shared" si="12"/>
        <v>0.09</v>
      </c>
      <c r="Z180" s="135">
        <v>0</v>
      </c>
      <c r="AA180" s="136">
        <f t="shared" si="13"/>
        <v>0</v>
      </c>
      <c r="AR180" s="16" t="s">
        <v>123</v>
      </c>
      <c r="AT180" s="16" t="s">
        <v>119</v>
      </c>
      <c r="AU180" s="16" t="s">
        <v>84</v>
      </c>
      <c r="AY180" s="16" t="s">
        <v>118</v>
      </c>
      <c r="BE180" s="137">
        <f t="shared" si="14"/>
        <v>0</v>
      </c>
      <c r="BF180" s="137">
        <f t="shared" si="15"/>
        <v>0</v>
      </c>
      <c r="BG180" s="137">
        <f t="shared" si="16"/>
        <v>0</v>
      </c>
      <c r="BH180" s="137">
        <f t="shared" si="17"/>
        <v>0</v>
      </c>
      <c r="BI180" s="137">
        <f t="shared" si="18"/>
        <v>0</v>
      </c>
      <c r="BJ180" s="16" t="s">
        <v>20</v>
      </c>
      <c r="BK180" s="137">
        <f t="shared" si="19"/>
        <v>0</v>
      </c>
      <c r="BL180" s="16" t="s">
        <v>123</v>
      </c>
      <c r="BM180" s="16" t="s">
        <v>262</v>
      </c>
    </row>
    <row r="181" spans="2:65" s="9" customFormat="1" ht="29.85" customHeight="1" x14ac:dyDescent="0.35">
      <c r="B181" s="117"/>
      <c r="C181" s="118"/>
      <c r="D181" s="127" t="s">
        <v>98</v>
      </c>
      <c r="E181" s="127"/>
      <c r="F181" s="127"/>
      <c r="G181" s="127"/>
      <c r="H181" s="127"/>
      <c r="I181" s="127"/>
      <c r="J181" s="127"/>
      <c r="K181" s="127"/>
      <c r="L181" s="127"/>
      <c r="M181" s="127"/>
      <c r="N181" s="245">
        <f>BK181</f>
        <v>0</v>
      </c>
      <c r="O181" s="246"/>
      <c r="P181" s="246"/>
      <c r="Q181" s="246"/>
      <c r="R181" s="120"/>
      <c r="T181" s="121"/>
      <c r="U181" s="118"/>
      <c r="V181" s="118"/>
      <c r="W181" s="122">
        <f>SUM(W182:W220)</f>
        <v>98.910378999999992</v>
      </c>
      <c r="X181" s="118"/>
      <c r="Y181" s="122">
        <f>SUM(Y182:Y220)</f>
        <v>2.3960878900000004</v>
      </c>
      <c r="Z181" s="118"/>
      <c r="AA181" s="123">
        <f>SUM(AA182:AA220)</f>
        <v>0</v>
      </c>
      <c r="AR181" s="124" t="s">
        <v>20</v>
      </c>
      <c r="AT181" s="125" t="s">
        <v>74</v>
      </c>
      <c r="AU181" s="125" t="s">
        <v>20</v>
      </c>
      <c r="AY181" s="124" t="s">
        <v>118</v>
      </c>
      <c r="BK181" s="126">
        <f>SUM(BK182:BK220)</f>
        <v>0</v>
      </c>
    </row>
    <row r="182" spans="2:65" s="1" customFormat="1" ht="31.5" customHeight="1" x14ac:dyDescent="0.3">
      <c r="B182" s="128"/>
      <c r="C182" s="129" t="s">
        <v>263</v>
      </c>
      <c r="D182" s="129" t="s">
        <v>119</v>
      </c>
      <c r="E182" s="130" t="s">
        <v>264</v>
      </c>
      <c r="F182" s="225" t="s">
        <v>265</v>
      </c>
      <c r="G182" s="226"/>
      <c r="H182" s="226"/>
      <c r="I182" s="226"/>
      <c r="J182" s="131" t="s">
        <v>266</v>
      </c>
      <c r="K182" s="132">
        <v>1</v>
      </c>
      <c r="L182" s="227"/>
      <c r="M182" s="226"/>
      <c r="N182" s="227">
        <f t="shared" ref="N182:N190" si="20">ROUND(L182*K182,2)</f>
        <v>0</v>
      </c>
      <c r="O182" s="226"/>
      <c r="P182" s="226"/>
      <c r="Q182" s="226"/>
      <c r="R182" s="133"/>
      <c r="T182" s="134" t="s">
        <v>3</v>
      </c>
      <c r="U182" s="39" t="s">
        <v>41</v>
      </c>
      <c r="V182" s="135">
        <v>1.2210000000000001</v>
      </c>
      <c r="W182" s="135">
        <f t="shared" ref="W182:W190" si="21">V182*K182</f>
        <v>1.2210000000000001</v>
      </c>
      <c r="X182" s="135">
        <v>8.0000000000000004E-4</v>
      </c>
      <c r="Y182" s="135">
        <f t="shared" ref="Y182:Y190" si="22">X182*K182</f>
        <v>8.0000000000000004E-4</v>
      </c>
      <c r="Z182" s="135">
        <v>0</v>
      </c>
      <c r="AA182" s="136">
        <f t="shared" ref="AA182:AA190" si="23">Z182*K182</f>
        <v>0</v>
      </c>
      <c r="AR182" s="16" t="s">
        <v>123</v>
      </c>
      <c r="AT182" s="16" t="s">
        <v>119</v>
      </c>
      <c r="AU182" s="16" t="s">
        <v>84</v>
      </c>
      <c r="AY182" s="16" t="s">
        <v>118</v>
      </c>
      <c r="BE182" s="137">
        <f t="shared" ref="BE182:BE190" si="24">IF(U182="základní",N182,0)</f>
        <v>0</v>
      </c>
      <c r="BF182" s="137">
        <f t="shared" ref="BF182:BF190" si="25">IF(U182="snížená",N182,0)</f>
        <v>0</v>
      </c>
      <c r="BG182" s="137">
        <f t="shared" ref="BG182:BG190" si="26">IF(U182="zákl. přenesená",N182,0)</f>
        <v>0</v>
      </c>
      <c r="BH182" s="137">
        <f t="shared" ref="BH182:BH190" si="27">IF(U182="sníž. přenesená",N182,0)</f>
        <v>0</v>
      </c>
      <c r="BI182" s="137">
        <f t="shared" ref="BI182:BI190" si="28">IF(U182="nulová",N182,0)</f>
        <v>0</v>
      </c>
      <c r="BJ182" s="16" t="s">
        <v>20</v>
      </c>
      <c r="BK182" s="137">
        <f t="shared" ref="BK182:BK190" si="29">ROUND(L182*K182,2)</f>
        <v>0</v>
      </c>
      <c r="BL182" s="16" t="s">
        <v>123</v>
      </c>
      <c r="BM182" s="16" t="s">
        <v>267</v>
      </c>
    </row>
    <row r="183" spans="2:65" s="1" customFormat="1" ht="31.5" customHeight="1" x14ac:dyDescent="0.3">
      <c r="B183" s="128"/>
      <c r="C183" s="162" t="s">
        <v>268</v>
      </c>
      <c r="D183" s="162" t="s">
        <v>188</v>
      </c>
      <c r="E183" s="163" t="s">
        <v>269</v>
      </c>
      <c r="F183" s="236" t="s">
        <v>270</v>
      </c>
      <c r="G183" s="237"/>
      <c r="H183" s="237"/>
      <c r="I183" s="237"/>
      <c r="J183" s="164" t="s">
        <v>266</v>
      </c>
      <c r="K183" s="165">
        <v>1</v>
      </c>
      <c r="L183" s="238"/>
      <c r="M183" s="237"/>
      <c r="N183" s="238">
        <f t="shared" si="20"/>
        <v>0</v>
      </c>
      <c r="O183" s="226"/>
      <c r="P183" s="226"/>
      <c r="Q183" s="226"/>
      <c r="R183" s="133"/>
      <c r="T183" s="134" t="s">
        <v>3</v>
      </c>
      <c r="U183" s="39" t="s">
        <v>41</v>
      </c>
      <c r="V183" s="135">
        <v>0</v>
      </c>
      <c r="W183" s="135">
        <f t="shared" si="21"/>
        <v>0</v>
      </c>
      <c r="X183" s="135">
        <v>1.06E-2</v>
      </c>
      <c r="Y183" s="135">
        <f t="shared" si="22"/>
        <v>1.06E-2</v>
      </c>
      <c r="Z183" s="135">
        <v>0</v>
      </c>
      <c r="AA183" s="136">
        <f t="shared" si="23"/>
        <v>0</v>
      </c>
      <c r="AR183" s="16" t="s">
        <v>159</v>
      </c>
      <c r="AT183" s="16" t="s">
        <v>188</v>
      </c>
      <c r="AU183" s="16" t="s">
        <v>84</v>
      </c>
      <c r="AY183" s="16" t="s">
        <v>118</v>
      </c>
      <c r="BE183" s="137">
        <f t="shared" si="24"/>
        <v>0</v>
      </c>
      <c r="BF183" s="137">
        <f t="shared" si="25"/>
        <v>0</v>
      </c>
      <c r="BG183" s="137">
        <f t="shared" si="26"/>
        <v>0</v>
      </c>
      <c r="BH183" s="137">
        <f t="shared" si="27"/>
        <v>0</v>
      </c>
      <c r="BI183" s="137">
        <f t="shared" si="28"/>
        <v>0</v>
      </c>
      <c r="BJ183" s="16" t="s">
        <v>20</v>
      </c>
      <c r="BK183" s="137">
        <f t="shared" si="29"/>
        <v>0</v>
      </c>
      <c r="BL183" s="16" t="s">
        <v>123</v>
      </c>
      <c r="BM183" s="16" t="s">
        <v>271</v>
      </c>
    </row>
    <row r="184" spans="2:65" s="1" customFormat="1" ht="31.5" customHeight="1" x14ac:dyDescent="0.3">
      <c r="B184" s="128"/>
      <c r="C184" s="129" t="s">
        <v>272</v>
      </c>
      <c r="D184" s="129" t="s">
        <v>119</v>
      </c>
      <c r="E184" s="130" t="s">
        <v>273</v>
      </c>
      <c r="F184" s="225" t="s">
        <v>274</v>
      </c>
      <c r="G184" s="226"/>
      <c r="H184" s="226"/>
      <c r="I184" s="226"/>
      <c r="J184" s="131" t="s">
        <v>266</v>
      </c>
      <c r="K184" s="132">
        <v>1</v>
      </c>
      <c r="L184" s="227"/>
      <c r="M184" s="226"/>
      <c r="N184" s="227">
        <f t="shared" si="20"/>
        <v>0</v>
      </c>
      <c r="O184" s="226"/>
      <c r="P184" s="226"/>
      <c r="Q184" s="226"/>
      <c r="R184" s="133"/>
      <c r="T184" s="134" t="s">
        <v>3</v>
      </c>
      <c r="U184" s="39" t="s">
        <v>41</v>
      </c>
      <c r="V184" s="135">
        <v>0.75900000000000001</v>
      </c>
      <c r="W184" s="135">
        <f t="shared" si="21"/>
        <v>0.75900000000000001</v>
      </c>
      <c r="X184" s="135">
        <v>8.0000000000000004E-4</v>
      </c>
      <c r="Y184" s="135">
        <f t="shared" si="22"/>
        <v>8.0000000000000004E-4</v>
      </c>
      <c r="Z184" s="135">
        <v>0</v>
      </c>
      <c r="AA184" s="136">
        <f t="shared" si="23"/>
        <v>0</v>
      </c>
      <c r="AR184" s="16" t="s">
        <v>123</v>
      </c>
      <c r="AT184" s="16" t="s">
        <v>119</v>
      </c>
      <c r="AU184" s="16" t="s">
        <v>84</v>
      </c>
      <c r="AY184" s="16" t="s">
        <v>118</v>
      </c>
      <c r="BE184" s="137">
        <f t="shared" si="24"/>
        <v>0</v>
      </c>
      <c r="BF184" s="137">
        <f t="shared" si="25"/>
        <v>0</v>
      </c>
      <c r="BG184" s="137">
        <f t="shared" si="26"/>
        <v>0</v>
      </c>
      <c r="BH184" s="137">
        <f t="shared" si="27"/>
        <v>0</v>
      </c>
      <c r="BI184" s="137">
        <f t="shared" si="28"/>
        <v>0</v>
      </c>
      <c r="BJ184" s="16" t="s">
        <v>20</v>
      </c>
      <c r="BK184" s="137">
        <f t="shared" si="29"/>
        <v>0</v>
      </c>
      <c r="BL184" s="16" t="s">
        <v>123</v>
      </c>
      <c r="BM184" s="16" t="s">
        <v>275</v>
      </c>
    </row>
    <row r="185" spans="2:65" s="1" customFormat="1" ht="22.5" customHeight="1" x14ac:dyDescent="0.3">
      <c r="B185" s="128"/>
      <c r="C185" s="162" t="s">
        <v>276</v>
      </c>
      <c r="D185" s="162" t="s">
        <v>188</v>
      </c>
      <c r="E185" s="163" t="s">
        <v>277</v>
      </c>
      <c r="F185" s="236" t="s">
        <v>278</v>
      </c>
      <c r="G185" s="237"/>
      <c r="H185" s="237"/>
      <c r="I185" s="237"/>
      <c r="J185" s="164" t="s">
        <v>266</v>
      </c>
      <c r="K185" s="165">
        <v>1</v>
      </c>
      <c r="L185" s="238"/>
      <c r="M185" s="237"/>
      <c r="N185" s="238">
        <f t="shared" si="20"/>
        <v>0</v>
      </c>
      <c r="O185" s="226"/>
      <c r="P185" s="226"/>
      <c r="Q185" s="226"/>
      <c r="R185" s="133"/>
      <c r="T185" s="134" t="s">
        <v>3</v>
      </c>
      <c r="U185" s="39" t="s">
        <v>41</v>
      </c>
      <c r="V185" s="135">
        <v>0</v>
      </c>
      <c r="W185" s="135">
        <f t="shared" si="21"/>
        <v>0</v>
      </c>
      <c r="X185" s="135">
        <v>1.41E-2</v>
      </c>
      <c r="Y185" s="135">
        <f t="shared" si="22"/>
        <v>1.41E-2</v>
      </c>
      <c r="Z185" s="135">
        <v>0</v>
      </c>
      <c r="AA185" s="136">
        <f t="shared" si="23"/>
        <v>0</v>
      </c>
      <c r="AR185" s="16" t="s">
        <v>159</v>
      </c>
      <c r="AT185" s="16" t="s">
        <v>188</v>
      </c>
      <c r="AU185" s="16" t="s">
        <v>84</v>
      </c>
      <c r="AY185" s="16" t="s">
        <v>118</v>
      </c>
      <c r="BE185" s="137">
        <f t="shared" si="24"/>
        <v>0</v>
      </c>
      <c r="BF185" s="137">
        <f t="shared" si="25"/>
        <v>0</v>
      </c>
      <c r="BG185" s="137">
        <f t="shared" si="26"/>
        <v>0</v>
      </c>
      <c r="BH185" s="137">
        <f t="shared" si="27"/>
        <v>0</v>
      </c>
      <c r="BI185" s="137">
        <f t="shared" si="28"/>
        <v>0</v>
      </c>
      <c r="BJ185" s="16" t="s">
        <v>20</v>
      </c>
      <c r="BK185" s="137">
        <f t="shared" si="29"/>
        <v>0</v>
      </c>
      <c r="BL185" s="16" t="s">
        <v>123</v>
      </c>
      <c r="BM185" s="16" t="s">
        <v>279</v>
      </c>
    </row>
    <row r="186" spans="2:65" s="1" customFormat="1" ht="31.5" customHeight="1" x14ac:dyDescent="0.3">
      <c r="B186" s="128"/>
      <c r="C186" s="129" t="s">
        <v>280</v>
      </c>
      <c r="D186" s="129" t="s">
        <v>119</v>
      </c>
      <c r="E186" s="130" t="s">
        <v>281</v>
      </c>
      <c r="F186" s="225" t="s">
        <v>282</v>
      </c>
      <c r="G186" s="226"/>
      <c r="H186" s="226"/>
      <c r="I186" s="226"/>
      <c r="J186" s="131" t="s">
        <v>266</v>
      </c>
      <c r="K186" s="132">
        <v>2</v>
      </c>
      <c r="L186" s="227"/>
      <c r="M186" s="226"/>
      <c r="N186" s="227">
        <f t="shared" si="20"/>
        <v>0</v>
      </c>
      <c r="O186" s="226"/>
      <c r="P186" s="226"/>
      <c r="Q186" s="226"/>
      <c r="R186" s="133"/>
      <c r="T186" s="134" t="s">
        <v>3</v>
      </c>
      <c r="U186" s="39" t="s">
        <v>41</v>
      </c>
      <c r="V186" s="135">
        <v>1.0069999999999999</v>
      </c>
      <c r="W186" s="135">
        <f t="shared" si="21"/>
        <v>2.0139999999999998</v>
      </c>
      <c r="X186" s="135">
        <v>2.8900000000000002E-3</v>
      </c>
      <c r="Y186" s="135">
        <f t="shared" si="22"/>
        <v>5.7800000000000004E-3</v>
      </c>
      <c r="Z186" s="135">
        <v>0</v>
      </c>
      <c r="AA186" s="136">
        <f t="shared" si="23"/>
        <v>0</v>
      </c>
      <c r="AR186" s="16" t="s">
        <v>123</v>
      </c>
      <c r="AT186" s="16" t="s">
        <v>119</v>
      </c>
      <c r="AU186" s="16" t="s">
        <v>84</v>
      </c>
      <c r="AY186" s="16" t="s">
        <v>118</v>
      </c>
      <c r="BE186" s="137">
        <f t="shared" si="24"/>
        <v>0</v>
      </c>
      <c r="BF186" s="137">
        <f t="shared" si="25"/>
        <v>0</v>
      </c>
      <c r="BG186" s="137">
        <f t="shared" si="26"/>
        <v>0</v>
      </c>
      <c r="BH186" s="137">
        <f t="shared" si="27"/>
        <v>0</v>
      </c>
      <c r="BI186" s="137">
        <f t="shared" si="28"/>
        <v>0</v>
      </c>
      <c r="BJ186" s="16" t="s">
        <v>20</v>
      </c>
      <c r="BK186" s="137">
        <f t="shared" si="29"/>
        <v>0</v>
      </c>
      <c r="BL186" s="16" t="s">
        <v>123</v>
      </c>
      <c r="BM186" s="16" t="s">
        <v>283</v>
      </c>
    </row>
    <row r="187" spans="2:65" s="1" customFormat="1" ht="31.5" customHeight="1" x14ac:dyDescent="0.3">
      <c r="B187" s="128"/>
      <c r="C187" s="162" t="s">
        <v>284</v>
      </c>
      <c r="D187" s="162" t="s">
        <v>188</v>
      </c>
      <c r="E187" s="163" t="s">
        <v>285</v>
      </c>
      <c r="F187" s="236" t="s">
        <v>286</v>
      </c>
      <c r="G187" s="237"/>
      <c r="H187" s="237"/>
      <c r="I187" s="237"/>
      <c r="J187" s="164" t="s">
        <v>266</v>
      </c>
      <c r="K187" s="165">
        <v>2</v>
      </c>
      <c r="L187" s="238"/>
      <c r="M187" s="237"/>
      <c r="N187" s="238">
        <f t="shared" si="20"/>
        <v>0</v>
      </c>
      <c r="O187" s="226"/>
      <c r="P187" s="226"/>
      <c r="Q187" s="226"/>
      <c r="R187" s="133"/>
      <c r="T187" s="134" t="s">
        <v>3</v>
      </c>
      <c r="U187" s="39" t="s">
        <v>41</v>
      </c>
      <c r="V187" s="135">
        <v>0</v>
      </c>
      <c r="W187" s="135">
        <f t="shared" si="21"/>
        <v>0</v>
      </c>
      <c r="X187" s="135">
        <v>0</v>
      </c>
      <c r="Y187" s="135">
        <f t="shared" si="22"/>
        <v>0</v>
      </c>
      <c r="Z187" s="135">
        <v>0</v>
      </c>
      <c r="AA187" s="136">
        <f t="shared" si="23"/>
        <v>0</v>
      </c>
      <c r="AR187" s="16" t="s">
        <v>159</v>
      </c>
      <c r="AT187" s="16" t="s">
        <v>188</v>
      </c>
      <c r="AU187" s="16" t="s">
        <v>84</v>
      </c>
      <c r="AY187" s="16" t="s">
        <v>118</v>
      </c>
      <c r="BE187" s="137">
        <f t="shared" si="24"/>
        <v>0</v>
      </c>
      <c r="BF187" s="137">
        <f t="shared" si="25"/>
        <v>0</v>
      </c>
      <c r="BG187" s="137">
        <f t="shared" si="26"/>
        <v>0</v>
      </c>
      <c r="BH187" s="137">
        <f t="shared" si="27"/>
        <v>0</v>
      </c>
      <c r="BI187" s="137">
        <f t="shared" si="28"/>
        <v>0</v>
      </c>
      <c r="BJ187" s="16" t="s">
        <v>20</v>
      </c>
      <c r="BK187" s="137">
        <f t="shared" si="29"/>
        <v>0</v>
      </c>
      <c r="BL187" s="16" t="s">
        <v>123</v>
      </c>
      <c r="BM187" s="16" t="s">
        <v>287</v>
      </c>
    </row>
    <row r="188" spans="2:65" s="1" customFormat="1" ht="31.5" customHeight="1" x14ac:dyDescent="0.3">
      <c r="B188" s="128"/>
      <c r="C188" s="129" t="s">
        <v>288</v>
      </c>
      <c r="D188" s="129" t="s">
        <v>119</v>
      </c>
      <c r="E188" s="130" t="s">
        <v>281</v>
      </c>
      <c r="F188" s="225" t="s">
        <v>282</v>
      </c>
      <c r="G188" s="226"/>
      <c r="H188" s="226"/>
      <c r="I188" s="226"/>
      <c r="J188" s="131" t="s">
        <v>266</v>
      </c>
      <c r="K188" s="132">
        <v>1</v>
      </c>
      <c r="L188" s="227"/>
      <c r="M188" s="226"/>
      <c r="N188" s="227">
        <f t="shared" si="20"/>
        <v>0</v>
      </c>
      <c r="O188" s="226"/>
      <c r="P188" s="226"/>
      <c r="Q188" s="226"/>
      <c r="R188" s="133"/>
      <c r="T188" s="134" t="s">
        <v>3</v>
      </c>
      <c r="U188" s="39" t="s">
        <v>41</v>
      </c>
      <c r="V188" s="135">
        <v>1.0069999999999999</v>
      </c>
      <c r="W188" s="135">
        <f t="shared" si="21"/>
        <v>1.0069999999999999</v>
      </c>
      <c r="X188" s="135">
        <v>2.8900000000000002E-3</v>
      </c>
      <c r="Y188" s="135">
        <f t="shared" si="22"/>
        <v>2.8900000000000002E-3</v>
      </c>
      <c r="Z188" s="135">
        <v>0</v>
      </c>
      <c r="AA188" s="136">
        <f t="shared" si="23"/>
        <v>0</v>
      </c>
      <c r="AR188" s="16" t="s">
        <v>123</v>
      </c>
      <c r="AT188" s="16" t="s">
        <v>119</v>
      </c>
      <c r="AU188" s="16" t="s">
        <v>84</v>
      </c>
      <c r="AY188" s="16" t="s">
        <v>118</v>
      </c>
      <c r="BE188" s="137">
        <f t="shared" si="24"/>
        <v>0</v>
      </c>
      <c r="BF188" s="137">
        <f t="shared" si="25"/>
        <v>0</v>
      </c>
      <c r="BG188" s="137">
        <f t="shared" si="26"/>
        <v>0</v>
      </c>
      <c r="BH188" s="137">
        <f t="shared" si="27"/>
        <v>0</v>
      </c>
      <c r="BI188" s="137">
        <f t="shared" si="28"/>
        <v>0</v>
      </c>
      <c r="BJ188" s="16" t="s">
        <v>20</v>
      </c>
      <c r="BK188" s="137">
        <f t="shared" si="29"/>
        <v>0</v>
      </c>
      <c r="BL188" s="16" t="s">
        <v>123</v>
      </c>
      <c r="BM188" s="16" t="s">
        <v>289</v>
      </c>
    </row>
    <row r="189" spans="2:65" s="1" customFormat="1" ht="31.5" customHeight="1" x14ac:dyDescent="0.3">
      <c r="B189" s="128"/>
      <c r="C189" s="162" t="s">
        <v>290</v>
      </c>
      <c r="D189" s="162" t="s">
        <v>188</v>
      </c>
      <c r="E189" s="163" t="s">
        <v>291</v>
      </c>
      <c r="F189" s="236" t="s">
        <v>292</v>
      </c>
      <c r="G189" s="237"/>
      <c r="H189" s="237"/>
      <c r="I189" s="237"/>
      <c r="J189" s="164" t="s">
        <v>266</v>
      </c>
      <c r="K189" s="165">
        <v>1</v>
      </c>
      <c r="L189" s="238"/>
      <c r="M189" s="237"/>
      <c r="N189" s="238">
        <f t="shared" si="20"/>
        <v>0</v>
      </c>
      <c r="O189" s="226"/>
      <c r="P189" s="226"/>
      <c r="Q189" s="226"/>
      <c r="R189" s="133"/>
      <c r="T189" s="134" t="s">
        <v>3</v>
      </c>
      <c r="U189" s="39" t="s">
        <v>41</v>
      </c>
      <c r="V189" s="135">
        <v>0</v>
      </c>
      <c r="W189" s="135">
        <f t="shared" si="21"/>
        <v>0</v>
      </c>
      <c r="X189" s="135">
        <v>1.37E-2</v>
      </c>
      <c r="Y189" s="135">
        <f t="shared" si="22"/>
        <v>1.37E-2</v>
      </c>
      <c r="Z189" s="135">
        <v>0</v>
      </c>
      <c r="AA189" s="136">
        <f t="shared" si="23"/>
        <v>0</v>
      </c>
      <c r="AR189" s="16" t="s">
        <v>159</v>
      </c>
      <c r="AT189" s="16" t="s">
        <v>188</v>
      </c>
      <c r="AU189" s="16" t="s">
        <v>84</v>
      </c>
      <c r="AY189" s="16" t="s">
        <v>118</v>
      </c>
      <c r="BE189" s="137">
        <f t="shared" si="24"/>
        <v>0</v>
      </c>
      <c r="BF189" s="137">
        <f t="shared" si="25"/>
        <v>0</v>
      </c>
      <c r="BG189" s="137">
        <f t="shared" si="26"/>
        <v>0</v>
      </c>
      <c r="BH189" s="137">
        <f t="shared" si="27"/>
        <v>0</v>
      </c>
      <c r="BI189" s="137">
        <f t="shared" si="28"/>
        <v>0</v>
      </c>
      <c r="BJ189" s="16" t="s">
        <v>20</v>
      </c>
      <c r="BK189" s="137">
        <f t="shared" si="29"/>
        <v>0</v>
      </c>
      <c r="BL189" s="16" t="s">
        <v>123</v>
      </c>
      <c r="BM189" s="16" t="s">
        <v>293</v>
      </c>
    </row>
    <row r="190" spans="2:65" s="1" customFormat="1" ht="31.5" customHeight="1" x14ac:dyDescent="0.3">
      <c r="B190" s="128"/>
      <c r="C190" s="129" t="s">
        <v>294</v>
      </c>
      <c r="D190" s="129" t="s">
        <v>119</v>
      </c>
      <c r="E190" s="130" t="s">
        <v>295</v>
      </c>
      <c r="F190" s="225" t="s">
        <v>296</v>
      </c>
      <c r="G190" s="226"/>
      <c r="H190" s="226"/>
      <c r="I190" s="226"/>
      <c r="J190" s="131" t="s">
        <v>139</v>
      </c>
      <c r="K190" s="132">
        <v>102</v>
      </c>
      <c r="L190" s="227"/>
      <c r="M190" s="226"/>
      <c r="N190" s="227">
        <f t="shared" si="20"/>
        <v>0</v>
      </c>
      <c r="O190" s="226"/>
      <c r="P190" s="226"/>
      <c r="Q190" s="226"/>
      <c r="R190" s="133"/>
      <c r="T190" s="134" t="s">
        <v>3</v>
      </c>
      <c r="U190" s="39" t="s">
        <v>41</v>
      </c>
      <c r="V190" s="135">
        <v>0.36099999999999999</v>
      </c>
      <c r="W190" s="135">
        <f t="shared" si="21"/>
        <v>36.821999999999996</v>
      </c>
      <c r="X190" s="135">
        <v>0</v>
      </c>
      <c r="Y190" s="135">
        <f t="shared" si="22"/>
        <v>0</v>
      </c>
      <c r="Z190" s="135">
        <v>0</v>
      </c>
      <c r="AA190" s="136">
        <f t="shared" si="23"/>
        <v>0</v>
      </c>
      <c r="AR190" s="16" t="s">
        <v>123</v>
      </c>
      <c r="AT190" s="16" t="s">
        <v>119</v>
      </c>
      <c r="AU190" s="16" t="s">
        <v>84</v>
      </c>
      <c r="AY190" s="16" t="s">
        <v>118</v>
      </c>
      <c r="BE190" s="137">
        <f t="shared" si="24"/>
        <v>0</v>
      </c>
      <c r="BF190" s="137">
        <f t="shared" si="25"/>
        <v>0</v>
      </c>
      <c r="BG190" s="137">
        <f t="shared" si="26"/>
        <v>0</v>
      </c>
      <c r="BH190" s="137">
        <f t="shared" si="27"/>
        <v>0</v>
      </c>
      <c r="BI190" s="137">
        <f t="shared" si="28"/>
        <v>0</v>
      </c>
      <c r="BJ190" s="16" t="s">
        <v>20</v>
      </c>
      <c r="BK190" s="137">
        <f t="shared" si="29"/>
        <v>0</v>
      </c>
      <c r="BL190" s="16" t="s">
        <v>123</v>
      </c>
      <c r="BM190" s="16" t="s">
        <v>297</v>
      </c>
    </row>
    <row r="191" spans="2:65" s="10" customFormat="1" ht="22.5" customHeight="1" x14ac:dyDescent="0.3">
      <c r="B191" s="138"/>
      <c r="C191" s="139"/>
      <c r="D191" s="139"/>
      <c r="E191" s="140" t="s">
        <v>3</v>
      </c>
      <c r="F191" s="228" t="s">
        <v>298</v>
      </c>
      <c r="G191" s="229"/>
      <c r="H191" s="229"/>
      <c r="I191" s="229"/>
      <c r="J191" s="139"/>
      <c r="K191" s="141">
        <v>101.85</v>
      </c>
      <c r="L191" s="139"/>
      <c r="M191" s="139"/>
      <c r="N191" s="139"/>
      <c r="O191" s="139"/>
      <c r="P191" s="139"/>
      <c r="Q191" s="139"/>
      <c r="R191" s="142"/>
      <c r="T191" s="143"/>
      <c r="U191" s="139"/>
      <c r="V191" s="139"/>
      <c r="W191" s="139"/>
      <c r="X191" s="139"/>
      <c r="Y191" s="139"/>
      <c r="Z191" s="139"/>
      <c r="AA191" s="144"/>
      <c r="AT191" s="145" t="s">
        <v>126</v>
      </c>
      <c r="AU191" s="145" t="s">
        <v>84</v>
      </c>
      <c r="AV191" s="10" t="s">
        <v>84</v>
      </c>
      <c r="AW191" s="10" t="s">
        <v>34</v>
      </c>
      <c r="AX191" s="10" t="s">
        <v>75</v>
      </c>
      <c r="AY191" s="145" t="s">
        <v>118</v>
      </c>
    </row>
    <row r="192" spans="2:65" s="12" customFormat="1" ht="22.5" customHeight="1" x14ac:dyDescent="0.3">
      <c r="B192" s="154"/>
      <c r="C192" s="155"/>
      <c r="D192" s="155"/>
      <c r="E192" s="156" t="s">
        <v>3</v>
      </c>
      <c r="F192" s="234" t="s">
        <v>153</v>
      </c>
      <c r="G192" s="235"/>
      <c r="H192" s="235"/>
      <c r="I192" s="235"/>
      <c r="J192" s="155"/>
      <c r="K192" s="157">
        <v>101.85</v>
      </c>
      <c r="L192" s="155"/>
      <c r="M192" s="155"/>
      <c r="N192" s="155"/>
      <c r="O192" s="155"/>
      <c r="P192" s="155"/>
      <c r="Q192" s="155"/>
      <c r="R192" s="158"/>
      <c r="T192" s="159"/>
      <c r="U192" s="155"/>
      <c r="V192" s="155"/>
      <c r="W192" s="155"/>
      <c r="X192" s="155"/>
      <c r="Y192" s="155"/>
      <c r="Z192" s="155"/>
      <c r="AA192" s="160"/>
      <c r="AT192" s="161" t="s">
        <v>126</v>
      </c>
      <c r="AU192" s="161" t="s">
        <v>84</v>
      </c>
      <c r="AV192" s="12" t="s">
        <v>123</v>
      </c>
      <c r="AW192" s="12" t="s">
        <v>34</v>
      </c>
      <c r="AX192" s="12" t="s">
        <v>75</v>
      </c>
      <c r="AY192" s="161" t="s">
        <v>118</v>
      </c>
    </row>
    <row r="193" spans="2:65" s="10" customFormat="1" ht="22.5" customHeight="1" x14ac:dyDescent="0.3">
      <c r="B193" s="138"/>
      <c r="C193" s="139"/>
      <c r="D193" s="139"/>
      <c r="E193" s="140" t="s">
        <v>3</v>
      </c>
      <c r="F193" s="233" t="s">
        <v>299</v>
      </c>
      <c r="G193" s="229"/>
      <c r="H193" s="229"/>
      <c r="I193" s="229"/>
      <c r="J193" s="139"/>
      <c r="K193" s="141">
        <v>102</v>
      </c>
      <c r="L193" s="139"/>
      <c r="M193" s="139"/>
      <c r="N193" s="139"/>
      <c r="O193" s="139"/>
      <c r="P193" s="139"/>
      <c r="Q193" s="139"/>
      <c r="R193" s="142"/>
      <c r="T193" s="143"/>
      <c r="U193" s="139"/>
      <c r="V193" s="139"/>
      <c r="W193" s="139"/>
      <c r="X193" s="139"/>
      <c r="Y193" s="139"/>
      <c r="Z193" s="139"/>
      <c r="AA193" s="144"/>
      <c r="AT193" s="145" t="s">
        <v>126</v>
      </c>
      <c r="AU193" s="145" t="s">
        <v>84</v>
      </c>
      <c r="AV193" s="10" t="s">
        <v>84</v>
      </c>
      <c r="AW193" s="10" t="s">
        <v>34</v>
      </c>
      <c r="AX193" s="10" t="s">
        <v>20</v>
      </c>
      <c r="AY193" s="145" t="s">
        <v>118</v>
      </c>
    </row>
    <row r="194" spans="2:65" s="1" customFormat="1" ht="31.5" customHeight="1" x14ac:dyDescent="0.3">
      <c r="B194" s="128"/>
      <c r="C194" s="162" t="s">
        <v>300</v>
      </c>
      <c r="D194" s="162" t="s">
        <v>188</v>
      </c>
      <c r="E194" s="163" t="s">
        <v>301</v>
      </c>
      <c r="F194" s="236" t="s">
        <v>302</v>
      </c>
      <c r="G194" s="237"/>
      <c r="H194" s="237"/>
      <c r="I194" s="237"/>
      <c r="J194" s="164" t="s">
        <v>139</v>
      </c>
      <c r="K194" s="165">
        <v>102</v>
      </c>
      <c r="L194" s="238"/>
      <c r="M194" s="237"/>
      <c r="N194" s="238">
        <f>ROUND(L194*K194,2)</f>
        <v>0</v>
      </c>
      <c r="O194" s="226"/>
      <c r="P194" s="226"/>
      <c r="Q194" s="226"/>
      <c r="R194" s="133"/>
      <c r="T194" s="134" t="s">
        <v>3</v>
      </c>
      <c r="U194" s="39" t="s">
        <v>41</v>
      </c>
      <c r="V194" s="135">
        <v>0</v>
      </c>
      <c r="W194" s="135">
        <f>V194*K194</f>
        <v>0</v>
      </c>
      <c r="X194" s="135">
        <v>6.7400000000000003E-3</v>
      </c>
      <c r="Y194" s="135">
        <f>X194*K194</f>
        <v>0.68747999999999998</v>
      </c>
      <c r="Z194" s="135">
        <v>0</v>
      </c>
      <c r="AA194" s="136">
        <f>Z194*K194</f>
        <v>0</v>
      </c>
      <c r="AR194" s="16" t="s">
        <v>159</v>
      </c>
      <c r="AT194" s="16" t="s">
        <v>188</v>
      </c>
      <c r="AU194" s="16" t="s">
        <v>84</v>
      </c>
      <c r="AY194" s="16" t="s">
        <v>118</v>
      </c>
      <c r="BE194" s="137">
        <f>IF(U194="základní",N194,0)</f>
        <v>0</v>
      </c>
      <c r="BF194" s="137">
        <f>IF(U194="snížená",N194,0)</f>
        <v>0</v>
      </c>
      <c r="BG194" s="137">
        <f>IF(U194="zákl. přenesená",N194,0)</f>
        <v>0</v>
      </c>
      <c r="BH194" s="137">
        <f>IF(U194="sníž. přenesená",N194,0)</f>
        <v>0</v>
      </c>
      <c r="BI194" s="137">
        <f>IF(U194="nulová",N194,0)</f>
        <v>0</v>
      </c>
      <c r="BJ194" s="16" t="s">
        <v>20</v>
      </c>
      <c r="BK194" s="137">
        <f>ROUND(L194*K194,2)</f>
        <v>0</v>
      </c>
      <c r="BL194" s="16" t="s">
        <v>123</v>
      </c>
      <c r="BM194" s="16" t="s">
        <v>303</v>
      </c>
    </row>
    <row r="195" spans="2:65" s="10" customFormat="1" ht="22.5" customHeight="1" x14ac:dyDescent="0.3">
      <c r="B195" s="138"/>
      <c r="C195" s="139"/>
      <c r="D195" s="139"/>
      <c r="E195" s="140" t="s">
        <v>3</v>
      </c>
      <c r="F195" s="228" t="s">
        <v>299</v>
      </c>
      <c r="G195" s="229"/>
      <c r="H195" s="229"/>
      <c r="I195" s="229"/>
      <c r="J195" s="139"/>
      <c r="K195" s="141">
        <v>102</v>
      </c>
      <c r="L195" s="139"/>
      <c r="M195" s="139"/>
      <c r="N195" s="139"/>
      <c r="O195" s="139"/>
      <c r="P195" s="139"/>
      <c r="Q195" s="139"/>
      <c r="R195" s="142"/>
      <c r="T195" s="143"/>
      <c r="U195" s="139"/>
      <c r="V195" s="139"/>
      <c r="W195" s="139"/>
      <c r="X195" s="139"/>
      <c r="Y195" s="139"/>
      <c r="Z195" s="139"/>
      <c r="AA195" s="144"/>
      <c r="AT195" s="145" t="s">
        <v>126</v>
      </c>
      <c r="AU195" s="145" t="s">
        <v>84</v>
      </c>
      <c r="AV195" s="10" t="s">
        <v>84</v>
      </c>
      <c r="AW195" s="10" t="s">
        <v>34</v>
      </c>
      <c r="AX195" s="10" t="s">
        <v>20</v>
      </c>
      <c r="AY195" s="145" t="s">
        <v>118</v>
      </c>
    </row>
    <row r="196" spans="2:65" s="1" customFormat="1" ht="22.5" customHeight="1" x14ac:dyDescent="0.3">
      <c r="B196" s="128"/>
      <c r="C196" s="129" t="s">
        <v>304</v>
      </c>
      <c r="D196" s="129" t="s">
        <v>119</v>
      </c>
      <c r="E196" s="130" t="s">
        <v>305</v>
      </c>
      <c r="F196" s="225" t="s">
        <v>306</v>
      </c>
      <c r="G196" s="226"/>
      <c r="H196" s="226"/>
      <c r="I196" s="226"/>
      <c r="J196" s="131" t="s">
        <v>266</v>
      </c>
      <c r="K196" s="132">
        <v>3</v>
      </c>
      <c r="L196" s="227"/>
      <c r="M196" s="226"/>
      <c r="N196" s="227">
        <f t="shared" ref="N196:N220" si="30">ROUND(L196*K196,2)</f>
        <v>0</v>
      </c>
      <c r="O196" s="226"/>
      <c r="P196" s="226"/>
      <c r="Q196" s="226"/>
      <c r="R196" s="133"/>
      <c r="T196" s="134" t="s">
        <v>3</v>
      </c>
      <c r="U196" s="39" t="s">
        <v>41</v>
      </c>
      <c r="V196" s="135">
        <v>0.90400000000000003</v>
      </c>
      <c r="W196" s="135">
        <f t="shared" ref="W196:W220" si="31">V196*K196</f>
        <v>2.7120000000000002</v>
      </c>
      <c r="X196" s="135">
        <v>0</v>
      </c>
      <c r="Y196" s="135">
        <f t="shared" ref="Y196:Y220" si="32">X196*K196</f>
        <v>0</v>
      </c>
      <c r="Z196" s="135">
        <v>0</v>
      </c>
      <c r="AA196" s="136">
        <f t="shared" ref="AA196:AA220" si="33">Z196*K196</f>
        <v>0</v>
      </c>
      <c r="AR196" s="16" t="s">
        <v>123</v>
      </c>
      <c r="AT196" s="16" t="s">
        <v>119</v>
      </c>
      <c r="AU196" s="16" t="s">
        <v>84</v>
      </c>
      <c r="AY196" s="16" t="s">
        <v>118</v>
      </c>
      <c r="BE196" s="137">
        <f t="shared" ref="BE196:BE220" si="34">IF(U196="základní",N196,0)</f>
        <v>0</v>
      </c>
      <c r="BF196" s="137">
        <f t="shared" ref="BF196:BF220" si="35">IF(U196="snížená",N196,0)</f>
        <v>0</v>
      </c>
      <c r="BG196" s="137">
        <f t="shared" ref="BG196:BG220" si="36">IF(U196="zákl. přenesená",N196,0)</f>
        <v>0</v>
      </c>
      <c r="BH196" s="137">
        <f t="shared" ref="BH196:BH220" si="37">IF(U196="sníž. přenesená",N196,0)</f>
        <v>0</v>
      </c>
      <c r="BI196" s="137">
        <f t="shared" ref="BI196:BI220" si="38">IF(U196="nulová",N196,0)</f>
        <v>0</v>
      </c>
      <c r="BJ196" s="16" t="s">
        <v>20</v>
      </c>
      <c r="BK196" s="137">
        <f t="shared" ref="BK196:BK220" si="39">ROUND(L196*K196,2)</f>
        <v>0</v>
      </c>
      <c r="BL196" s="16" t="s">
        <v>123</v>
      </c>
      <c r="BM196" s="16" t="s">
        <v>307</v>
      </c>
    </row>
    <row r="197" spans="2:65" s="1" customFormat="1" ht="31.5" customHeight="1" x14ac:dyDescent="0.3">
      <c r="B197" s="128"/>
      <c r="C197" s="162" t="s">
        <v>308</v>
      </c>
      <c r="D197" s="162" t="s">
        <v>188</v>
      </c>
      <c r="E197" s="163" t="s">
        <v>309</v>
      </c>
      <c r="F197" s="236" t="s">
        <v>310</v>
      </c>
      <c r="G197" s="237"/>
      <c r="H197" s="237"/>
      <c r="I197" s="237"/>
      <c r="J197" s="164" t="s">
        <v>266</v>
      </c>
      <c r="K197" s="165">
        <v>3</v>
      </c>
      <c r="L197" s="238"/>
      <c r="M197" s="237"/>
      <c r="N197" s="238">
        <f t="shared" si="30"/>
        <v>0</v>
      </c>
      <c r="O197" s="226"/>
      <c r="P197" s="226"/>
      <c r="Q197" s="226"/>
      <c r="R197" s="133"/>
      <c r="T197" s="134" t="s">
        <v>3</v>
      </c>
      <c r="U197" s="39" t="s">
        <v>41</v>
      </c>
      <c r="V197" s="135">
        <v>0</v>
      </c>
      <c r="W197" s="135">
        <f t="shared" si="31"/>
        <v>0</v>
      </c>
      <c r="X197" s="135">
        <v>4.0000000000000001E-3</v>
      </c>
      <c r="Y197" s="135">
        <f t="shared" si="32"/>
        <v>1.2E-2</v>
      </c>
      <c r="Z197" s="135">
        <v>0</v>
      </c>
      <c r="AA197" s="136">
        <f t="shared" si="33"/>
        <v>0</v>
      </c>
      <c r="AR197" s="16" t="s">
        <v>159</v>
      </c>
      <c r="AT197" s="16" t="s">
        <v>188</v>
      </c>
      <c r="AU197" s="16" t="s">
        <v>84</v>
      </c>
      <c r="AY197" s="16" t="s">
        <v>118</v>
      </c>
      <c r="BE197" s="137">
        <f t="shared" si="34"/>
        <v>0</v>
      </c>
      <c r="BF197" s="137">
        <f t="shared" si="35"/>
        <v>0</v>
      </c>
      <c r="BG197" s="137">
        <f t="shared" si="36"/>
        <v>0</v>
      </c>
      <c r="BH197" s="137">
        <f t="shared" si="37"/>
        <v>0</v>
      </c>
      <c r="BI197" s="137">
        <f t="shared" si="38"/>
        <v>0</v>
      </c>
      <c r="BJ197" s="16" t="s">
        <v>20</v>
      </c>
      <c r="BK197" s="137">
        <f t="shared" si="39"/>
        <v>0</v>
      </c>
      <c r="BL197" s="16" t="s">
        <v>123</v>
      </c>
      <c r="BM197" s="16" t="s">
        <v>311</v>
      </c>
    </row>
    <row r="198" spans="2:65" s="1" customFormat="1" ht="22.5" customHeight="1" x14ac:dyDescent="0.3">
      <c r="B198" s="128"/>
      <c r="C198" s="162" t="s">
        <v>312</v>
      </c>
      <c r="D198" s="162" t="s">
        <v>188</v>
      </c>
      <c r="E198" s="163" t="s">
        <v>313</v>
      </c>
      <c r="F198" s="236" t="s">
        <v>314</v>
      </c>
      <c r="G198" s="237"/>
      <c r="H198" s="237"/>
      <c r="I198" s="237"/>
      <c r="J198" s="164" t="s">
        <v>266</v>
      </c>
      <c r="K198" s="165">
        <v>3</v>
      </c>
      <c r="L198" s="238"/>
      <c r="M198" s="237"/>
      <c r="N198" s="238">
        <f t="shared" si="30"/>
        <v>0</v>
      </c>
      <c r="O198" s="226"/>
      <c r="P198" s="226"/>
      <c r="Q198" s="226"/>
      <c r="R198" s="133"/>
      <c r="T198" s="134" t="s">
        <v>3</v>
      </c>
      <c r="U198" s="39" t="s">
        <v>41</v>
      </c>
      <c r="V198" s="135">
        <v>0</v>
      </c>
      <c r="W198" s="135">
        <f t="shared" si="31"/>
        <v>0</v>
      </c>
      <c r="X198" s="135">
        <v>6.4000000000000005E-4</v>
      </c>
      <c r="Y198" s="135">
        <f t="shared" si="32"/>
        <v>1.9200000000000003E-3</v>
      </c>
      <c r="Z198" s="135">
        <v>0</v>
      </c>
      <c r="AA198" s="136">
        <f t="shared" si="33"/>
        <v>0</v>
      </c>
      <c r="AR198" s="16" t="s">
        <v>159</v>
      </c>
      <c r="AT198" s="16" t="s">
        <v>188</v>
      </c>
      <c r="AU198" s="16" t="s">
        <v>84</v>
      </c>
      <c r="AY198" s="16" t="s">
        <v>118</v>
      </c>
      <c r="BE198" s="137">
        <f t="shared" si="34"/>
        <v>0</v>
      </c>
      <c r="BF198" s="137">
        <f t="shared" si="35"/>
        <v>0</v>
      </c>
      <c r="BG198" s="137">
        <f t="shared" si="36"/>
        <v>0</v>
      </c>
      <c r="BH198" s="137">
        <f t="shared" si="37"/>
        <v>0</v>
      </c>
      <c r="BI198" s="137">
        <f t="shared" si="38"/>
        <v>0</v>
      </c>
      <c r="BJ198" s="16" t="s">
        <v>20</v>
      </c>
      <c r="BK198" s="137">
        <f t="shared" si="39"/>
        <v>0</v>
      </c>
      <c r="BL198" s="16" t="s">
        <v>123</v>
      </c>
      <c r="BM198" s="16" t="s">
        <v>315</v>
      </c>
    </row>
    <row r="199" spans="2:65" s="1" customFormat="1" ht="31.5" customHeight="1" x14ac:dyDescent="0.3">
      <c r="B199" s="128"/>
      <c r="C199" s="129" t="s">
        <v>316</v>
      </c>
      <c r="D199" s="129" t="s">
        <v>119</v>
      </c>
      <c r="E199" s="130" t="s">
        <v>317</v>
      </c>
      <c r="F199" s="225" t="s">
        <v>318</v>
      </c>
      <c r="G199" s="226"/>
      <c r="H199" s="226"/>
      <c r="I199" s="226"/>
      <c r="J199" s="131" t="s">
        <v>266</v>
      </c>
      <c r="K199" s="132">
        <v>1</v>
      </c>
      <c r="L199" s="227"/>
      <c r="M199" s="226"/>
      <c r="N199" s="227">
        <f t="shared" si="30"/>
        <v>0</v>
      </c>
      <c r="O199" s="226"/>
      <c r="P199" s="226"/>
      <c r="Q199" s="226"/>
      <c r="R199" s="133"/>
      <c r="T199" s="134" t="s">
        <v>3</v>
      </c>
      <c r="U199" s="39" t="s">
        <v>41</v>
      </c>
      <c r="V199" s="135">
        <v>0.94099999999999995</v>
      </c>
      <c r="W199" s="135">
        <f t="shared" si="31"/>
        <v>0.94099999999999995</v>
      </c>
      <c r="X199" s="135">
        <v>0</v>
      </c>
      <c r="Y199" s="135">
        <f t="shared" si="32"/>
        <v>0</v>
      </c>
      <c r="Z199" s="135">
        <v>0</v>
      </c>
      <c r="AA199" s="136">
        <f t="shared" si="33"/>
        <v>0</v>
      </c>
      <c r="AR199" s="16" t="s">
        <v>123</v>
      </c>
      <c r="AT199" s="16" t="s">
        <v>119</v>
      </c>
      <c r="AU199" s="16" t="s">
        <v>84</v>
      </c>
      <c r="AY199" s="16" t="s">
        <v>118</v>
      </c>
      <c r="BE199" s="137">
        <f t="shared" si="34"/>
        <v>0</v>
      </c>
      <c r="BF199" s="137">
        <f t="shared" si="35"/>
        <v>0</v>
      </c>
      <c r="BG199" s="137">
        <f t="shared" si="36"/>
        <v>0</v>
      </c>
      <c r="BH199" s="137">
        <f t="shared" si="37"/>
        <v>0</v>
      </c>
      <c r="BI199" s="137">
        <f t="shared" si="38"/>
        <v>0</v>
      </c>
      <c r="BJ199" s="16" t="s">
        <v>20</v>
      </c>
      <c r="BK199" s="137">
        <f t="shared" si="39"/>
        <v>0</v>
      </c>
      <c r="BL199" s="16" t="s">
        <v>123</v>
      </c>
      <c r="BM199" s="16" t="s">
        <v>319</v>
      </c>
    </row>
    <row r="200" spans="2:65" s="1" customFormat="1" ht="22.5" customHeight="1" x14ac:dyDescent="0.3">
      <c r="B200" s="128"/>
      <c r="C200" s="162" t="s">
        <v>320</v>
      </c>
      <c r="D200" s="162" t="s">
        <v>188</v>
      </c>
      <c r="E200" s="163" t="s">
        <v>321</v>
      </c>
      <c r="F200" s="236" t="s">
        <v>322</v>
      </c>
      <c r="G200" s="237"/>
      <c r="H200" s="237"/>
      <c r="I200" s="237"/>
      <c r="J200" s="164" t="s">
        <v>266</v>
      </c>
      <c r="K200" s="165">
        <v>1</v>
      </c>
      <c r="L200" s="238"/>
      <c r="M200" s="237"/>
      <c r="N200" s="238">
        <f t="shared" si="30"/>
        <v>0</v>
      </c>
      <c r="O200" s="226"/>
      <c r="P200" s="226"/>
      <c r="Q200" s="226"/>
      <c r="R200" s="133"/>
      <c r="T200" s="134" t="s">
        <v>3</v>
      </c>
      <c r="U200" s="39" t="s">
        <v>41</v>
      </c>
      <c r="V200" s="135">
        <v>0</v>
      </c>
      <c r="W200" s="135">
        <f t="shared" si="31"/>
        <v>0</v>
      </c>
      <c r="X200" s="135">
        <v>3.9699999999999996E-3</v>
      </c>
      <c r="Y200" s="135">
        <f t="shared" si="32"/>
        <v>3.9699999999999996E-3</v>
      </c>
      <c r="Z200" s="135">
        <v>0</v>
      </c>
      <c r="AA200" s="136">
        <f t="shared" si="33"/>
        <v>0</v>
      </c>
      <c r="AR200" s="16" t="s">
        <v>159</v>
      </c>
      <c r="AT200" s="16" t="s">
        <v>188</v>
      </c>
      <c r="AU200" s="16" t="s">
        <v>84</v>
      </c>
      <c r="AY200" s="16" t="s">
        <v>118</v>
      </c>
      <c r="BE200" s="137">
        <f t="shared" si="34"/>
        <v>0</v>
      </c>
      <c r="BF200" s="137">
        <f t="shared" si="35"/>
        <v>0</v>
      </c>
      <c r="BG200" s="137">
        <f t="shared" si="36"/>
        <v>0</v>
      </c>
      <c r="BH200" s="137">
        <f t="shared" si="37"/>
        <v>0</v>
      </c>
      <c r="BI200" s="137">
        <f t="shared" si="38"/>
        <v>0</v>
      </c>
      <c r="BJ200" s="16" t="s">
        <v>20</v>
      </c>
      <c r="BK200" s="137">
        <f t="shared" si="39"/>
        <v>0</v>
      </c>
      <c r="BL200" s="16" t="s">
        <v>123</v>
      </c>
      <c r="BM200" s="16" t="s">
        <v>323</v>
      </c>
    </row>
    <row r="201" spans="2:65" s="1" customFormat="1" ht="31.5" customHeight="1" x14ac:dyDescent="0.3">
      <c r="B201" s="128"/>
      <c r="C201" s="129" t="s">
        <v>324</v>
      </c>
      <c r="D201" s="129" t="s">
        <v>119</v>
      </c>
      <c r="E201" s="130" t="s">
        <v>325</v>
      </c>
      <c r="F201" s="225" t="s">
        <v>326</v>
      </c>
      <c r="G201" s="226"/>
      <c r="H201" s="226"/>
      <c r="I201" s="226"/>
      <c r="J201" s="131" t="s">
        <v>266</v>
      </c>
      <c r="K201" s="132">
        <v>1</v>
      </c>
      <c r="L201" s="227"/>
      <c r="M201" s="226"/>
      <c r="N201" s="227">
        <f t="shared" si="30"/>
        <v>0</v>
      </c>
      <c r="O201" s="226"/>
      <c r="P201" s="226"/>
      <c r="Q201" s="226"/>
      <c r="R201" s="133"/>
      <c r="T201" s="134" t="s">
        <v>3</v>
      </c>
      <c r="U201" s="39" t="s">
        <v>41</v>
      </c>
      <c r="V201" s="135">
        <v>1.554</v>
      </c>
      <c r="W201" s="135">
        <f t="shared" si="31"/>
        <v>1.554</v>
      </c>
      <c r="X201" s="135">
        <v>8.0000000000000004E-4</v>
      </c>
      <c r="Y201" s="135">
        <f t="shared" si="32"/>
        <v>8.0000000000000004E-4</v>
      </c>
      <c r="Z201" s="135">
        <v>0</v>
      </c>
      <c r="AA201" s="136">
        <f t="shared" si="33"/>
        <v>0</v>
      </c>
      <c r="AR201" s="16" t="s">
        <v>123</v>
      </c>
      <c r="AT201" s="16" t="s">
        <v>119</v>
      </c>
      <c r="AU201" s="16" t="s">
        <v>84</v>
      </c>
      <c r="AY201" s="16" t="s">
        <v>118</v>
      </c>
      <c r="BE201" s="137">
        <f t="shared" si="34"/>
        <v>0</v>
      </c>
      <c r="BF201" s="137">
        <f t="shared" si="35"/>
        <v>0</v>
      </c>
      <c r="BG201" s="137">
        <f t="shared" si="36"/>
        <v>0</v>
      </c>
      <c r="BH201" s="137">
        <f t="shared" si="37"/>
        <v>0</v>
      </c>
      <c r="BI201" s="137">
        <f t="shared" si="38"/>
        <v>0</v>
      </c>
      <c r="BJ201" s="16" t="s">
        <v>20</v>
      </c>
      <c r="BK201" s="137">
        <f t="shared" si="39"/>
        <v>0</v>
      </c>
      <c r="BL201" s="16" t="s">
        <v>123</v>
      </c>
      <c r="BM201" s="16" t="s">
        <v>327</v>
      </c>
    </row>
    <row r="202" spans="2:65" s="1" customFormat="1" ht="31.5" customHeight="1" x14ac:dyDescent="0.3">
      <c r="B202" s="128"/>
      <c r="C202" s="162" t="s">
        <v>328</v>
      </c>
      <c r="D202" s="162" t="s">
        <v>188</v>
      </c>
      <c r="E202" s="163" t="s">
        <v>329</v>
      </c>
      <c r="F202" s="236" t="s">
        <v>330</v>
      </c>
      <c r="G202" s="237"/>
      <c r="H202" s="237"/>
      <c r="I202" s="237"/>
      <c r="J202" s="164" t="s">
        <v>266</v>
      </c>
      <c r="K202" s="165">
        <v>1</v>
      </c>
      <c r="L202" s="238"/>
      <c r="M202" s="237"/>
      <c r="N202" s="238">
        <f t="shared" si="30"/>
        <v>0</v>
      </c>
      <c r="O202" s="226"/>
      <c r="P202" s="226"/>
      <c r="Q202" s="226"/>
      <c r="R202" s="133"/>
      <c r="T202" s="134" t="s">
        <v>3</v>
      </c>
      <c r="U202" s="39" t="s">
        <v>41</v>
      </c>
      <c r="V202" s="135">
        <v>0</v>
      </c>
      <c r="W202" s="135">
        <f t="shared" si="31"/>
        <v>0</v>
      </c>
      <c r="X202" s="135">
        <v>2.0049999999999998E-2</v>
      </c>
      <c r="Y202" s="135">
        <f t="shared" si="32"/>
        <v>2.0049999999999998E-2</v>
      </c>
      <c r="Z202" s="135">
        <v>0</v>
      </c>
      <c r="AA202" s="136">
        <f t="shared" si="33"/>
        <v>0</v>
      </c>
      <c r="AR202" s="16" t="s">
        <v>159</v>
      </c>
      <c r="AT202" s="16" t="s">
        <v>188</v>
      </c>
      <c r="AU202" s="16" t="s">
        <v>84</v>
      </c>
      <c r="AY202" s="16" t="s">
        <v>118</v>
      </c>
      <c r="BE202" s="137">
        <f t="shared" si="34"/>
        <v>0</v>
      </c>
      <c r="BF202" s="137">
        <f t="shared" si="35"/>
        <v>0</v>
      </c>
      <c r="BG202" s="137">
        <f t="shared" si="36"/>
        <v>0</v>
      </c>
      <c r="BH202" s="137">
        <f t="shared" si="37"/>
        <v>0</v>
      </c>
      <c r="BI202" s="137">
        <f t="shared" si="38"/>
        <v>0</v>
      </c>
      <c r="BJ202" s="16" t="s">
        <v>20</v>
      </c>
      <c r="BK202" s="137">
        <f t="shared" si="39"/>
        <v>0</v>
      </c>
      <c r="BL202" s="16" t="s">
        <v>123</v>
      </c>
      <c r="BM202" s="16" t="s">
        <v>331</v>
      </c>
    </row>
    <row r="203" spans="2:65" s="1" customFormat="1" ht="31.5" customHeight="1" x14ac:dyDescent="0.3">
      <c r="B203" s="128"/>
      <c r="C203" s="162" t="s">
        <v>332</v>
      </c>
      <c r="D203" s="162" t="s">
        <v>188</v>
      </c>
      <c r="E203" s="163" t="s">
        <v>333</v>
      </c>
      <c r="F203" s="236" t="s">
        <v>334</v>
      </c>
      <c r="G203" s="237"/>
      <c r="H203" s="237"/>
      <c r="I203" s="237"/>
      <c r="J203" s="164" t="s">
        <v>266</v>
      </c>
      <c r="K203" s="165">
        <v>1</v>
      </c>
      <c r="L203" s="238"/>
      <c r="M203" s="237"/>
      <c r="N203" s="238">
        <f t="shared" si="30"/>
        <v>0</v>
      </c>
      <c r="O203" s="226"/>
      <c r="P203" s="226"/>
      <c r="Q203" s="226"/>
      <c r="R203" s="133"/>
      <c r="T203" s="134" t="s">
        <v>3</v>
      </c>
      <c r="U203" s="39" t="s">
        <v>41</v>
      </c>
      <c r="V203" s="135">
        <v>0</v>
      </c>
      <c r="W203" s="135">
        <f t="shared" si="31"/>
        <v>0</v>
      </c>
      <c r="X203" s="135">
        <v>3.5000000000000001E-3</v>
      </c>
      <c r="Y203" s="135">
        <f t="shared" si="32"/>
        <v>3.5000000000000001E-3</v>
      </c>
      <c r="Z203" s="135">
        <v>0</v>
      </c>
      <c r="AA203" s="136">
        <f t="shared" si="33"/>
        <v>0</v>
      </c>
      <c r="AR203" s="16" t="s">
        <v>159</v>
      </c>
      <c r="AT203" s="16" t="s">
        <v>188</v>
      </c>
      <c r="AU203" s="16" t="s">
        <v>84</v>
      </c>
      <c r="AY203" s="16" t="s">
        <v>118</v>
      </c>
      <c r="BE203" s="137">
        <f t="shared" si="34"/>
        <v>0</v>
      </c>
      <c r="BF203" s="137">
        <f t="shared" si="35"/>
        <v>0</v>
      </c>
      <c r="BG203" s="137">
        <f t="shared" si="36"/>
        <v>0</v>
      </c>
      <c r="BH203" s="137">
        <f t="shared" si="37"/>
        <v>0</v>
      </c>
      <c r="BI203" s="137">
        <f t="shared" si="38"/>
        <v>0</v>
      </c>
      <c r="BJ203" s="16" t="s">
        <v>20</v>
      </c>
      <c r="BK203" s="137">
        <f t="shared" si="39"/>
        <v>0</v>
      </c>
      <c r="BL203" s="16" t="s">
        <v>123</v>
      </c>
      <c r="BM203" s="16" t="s">
        <v>335</v>
      </c>
    </row>
    <row r="204" spans="2:65" s="1" customFormat="1" ht="22.5" customHeight="1" x14ac:dyDescent="0.3">
      <c r="B204" s="128"/>
      <c r="C204" s="129" t="s">
        <v>336</v>
      </c>
      <c r="D204" s="129" t="s">
        <v>119</v>
      </c>
      <c r="E204" s="130" t="s">
        <v>337</v>
      </c>
      <c r="F204" s="225" t="s">
        <v>338</v>
      </c>
      <c r="G204" s="226"/>
      <c r="H204" s="226"/>
      <c r="I204" s="226"/>
      <c r="J204" s="131" t="s">
        <v>266</v>
      </c>
      <c r="K204" s="132">
        <v>1</v>
      </c>
      <c r="L204" s="227"/>
      <c r="M204" s="226"/>
      <c r="N204" s="227">
        <f t="shared" si="30"/>
        <v>0</v>
      </c>
      <c r="O204" s="226"/>
      <c r="P204" s="226"/>
      <c r="Q204" s="226"/>
      <c r="R204" s="133"/>
      <c r="T204" s="134" t="s">
        <v>3</v>
      </c>
      <c r="U204" s="39" t="s">
        <v>41</v>
      </c>
      <c r="V204" s="135">
        <v>0.70799999999999996</v>
      </c>
      <c r="W204" s="135">
        <f t="shared" si="31"/>
        <v>0.70799999999999996</v>
      </c>
      <c r="X204" s="135">
        <v>3.4000000000000002E-4</v>
      </c>
      <c r="Y204" s="135">
        <f t="shared" si="32"/>
        <v>3.4000000000000002E-4</v>
      </c>
      <c r="Z204" s="135">
        <v>0</v>
      </c>
      <c r="AA204" s="136">
        <f t="shared" si="33"/>
        <v>0</v>
      </c>
      <c r="AR204" s="16" t="s">
        <v>123</v>
      </c>
      <c r="AT204" s="16" t="s">
        <v>119</v>
      </c>
      <c r="AU204" s="16" t="s">
        <v>84</v>
      </c>
      <c r="AY204" s="16" t="s">
        <v>118</v>
      </c>
      <c r="BE204" s="137">
        <f t="shared" si="34"/>
        <v>0</v>
      </c>
      <c r="BF204" s="137">
        <f t="shared" si="35"/>
        <v>0</v>
      </c>
      <c r="BG204" s="137">
        <f t="shared" si="36"/>
        <v>0</v>
      </c>
      <c r="BH204" s="137">
        <f t="shared" si="37"/>
        <v>0</v>
      </c>
      <c r="BI204" s="137">
        <f t="shared" si="38"/>
        <v>0</v>
      </c>
      <c r="BJ204" s="16" t="s">
        <v>20</v>
      </c>
      <c r="BK204" s="137">
        <f t="shared" si="39"/>
        <v>0</v>
      </c>
      <c r="BL204" s="16" t="s">
        <v>123</v>
      </c>
      <c r="BM204" s="16" t="s">
        <v>339</v>
      </c>
    </row>
    <row r="205" spans="2:65" s="1" customFormat="1" ht="31.5" customHeight="1" x14ac:dyDescent="0.3">
      <c r="B205" s="128"/>
      <c r="C205" s="162" t="s">
        <v>340</v>
      </c>
      <c r="D205" s="162" t="s">
        <v>188</v>
      </c>
      <c r="E205" s="163" t="s">
        <v>341</v>
      </c>
      <c r="F205" s="236" t="s">
        <v>342</v>
      </c>
      <c r="G205" s="237"/>
      <c r="H205" s="237"/>
      <c r="I205" s="237"/>
      <c r="J205" s="164" t="s">
        <v>266</v>
      </c>
      <c r="K205" s="165">
        <v>1</v>
      </c>
      <c r="L205" s="238"/>
      <c r="M205" s="237"/>
      <c r="N205" s="238">
        <f t="shared" si="30"/>
        <v>0</v>
      </c>
      <c r="O205" s="226"/>
      <c r="P205" s="226"/>
      <c r="Q205" s="226"/>
      <c r="R205" s="133"/>
      <c r="T205" s="134" t="s">
        <v>3</v>
      </c>
      <c r="U205" s="39" t="s">
        <v>41</v>
      </c>
      <c r="V205" s="135">
        <v>0</v>
      </c>
      <c r="W205" s="135">
        <f t="shared" si="31"/>
        <v>0</v>
      </c>
      <c r="X205" s="135">
        <v>4.2500000000000003E-2</v>
      </c>
      <c r="Y205" s="135">
        <f t="shared" si="32"/>
        <v>4.2500000000000003E-2</v>
      </c>
      <c r="Z205" s="135">
        <v>0</v>
      </c>
      <c r="AA205" s="136">
        <f t="shared" si="33"/>
        <v>0</v>
      </c>
      <c r="AR205" s="16" t="s">
        <v>159</v>
      </c>
      <c r="AT205" s="16" t="s">
        <v>188</v>
      </c>
      <c r="AU205" s="16" t="s">
        <v>84</v>
      </c>
      <c r="AY205" s="16" t="s">
        <v>118</v>
      </c>
      <c r="BE205" s="137">
        <f t="shared" si="34"/>
        <v>0</v>
      </c>
      <c r="BF205" s="137">
        <f t="shared" si="35"/>
        <v>0</v>
      </c>
      <c r="BG205" s="137">
        <f t="shared" si="36"/>
        <v>0</v>
      </c>
      <c r="BH205" s="137">
        <f t="shared" si="37"/>
        <v>0</v>
      </c>
      <c r="BI205" s="137">
        <f t="shared" si="38"/>
        <v>0</v>
      </c>
      <c r="BJ205" s="16" t="s">
        <v>20</v>
      </c>
      <c r="BK205" s="137">
        <f t="shared" si="39"/>
        <v>0</v>
      </c>
      <c r="BL205" s="16" t="s">
        <v>123</v>
      </c>
      <c r="BM205" s="16" t="s">
        <v>343</v>
      </c>
    </row>
    <row r="206" spans="2:65" s="1" customFormat="1" ht="31.5" customHeight="1" x14ac:dyDescent="0.3">
      <c r="B206" s="128"/>
      <c r="C206" s="129" t="s">
        <v>344</v>
      </c>
      <c r="D206" s="129" t="s">
        <v>119</v>
      </c>
      <c r="E206" s="130" t="s">
        <v>345</v>
      </c>
      <c r="F206" s="225" t="s">
        <v>346</v>
      </c>
      <c r="G206" s="226"/>
      <c r="H206" s="226"/>
      <c r="I206" s="226"/>
      <c r="J206" s="131" t="s">
        <v>266</v>
      </c>
      <c r="K206" s="132">
        <v>1</v>
      </c>
      <c r="L206" s="227"/>
      <c r="M206" s="226"/>
      <c r="N206" s="227">
        <f t="shared" si="30"/>
        <v>0</v>
      </c>
      <c r="O206" s="226"/>
      <c r="P206" s="226"/>
      <c r="Q206" s="226"/>
      <c r="R206" s="133"/>
      <c r="T206" s="134" t="s">
        <v>3</v>
      </c>
      <c r="U206" s="39" t="s">
        <v>41</v>
      </c>
      <c r="V206" s="135">
        <v>2.1280000000000001</v>
      </c>
      <c r="W206" s="135">
        <f t="shared" si="31"/>
        <v>2.1280000000000001</v>
      </c>
      <c r="X206" s="135">
        <v>2.8500000000000001E-3</v>
      </c>
      <c r="Y206" s="135">
        <f t="shared" si="32"/>
        <v>2.8500000000000001E-3</v>
      </c>
      <c r="Z206" s="135">
        <v>0</v>
      </c>
      <c r="AA206" s="136">
        <f t="shared" si="33"/>
        <v>0</v>
      </c>
      <c r="AR206" s="16" t="s">
        <v>123</v>
      </c>
      <c r="AT206" s="16" t="s">
        <v>119</v>
      </c>
      <c r="AU206" s="16" t="s">
        <v>84</v>
      </c>
      <c r="AY206" s="16" t="s">
        <v>118</v>
      </c>
      <c r="BE206" s="137">
        <f t="shared" si="34"/>
        <v>0</v>
      </c>
      <c r="BF206" s="137">
        <f t="shared" si="35"/>
        <v>0</v>
      </c>
      <c r="BG206" s="137">
        <f t="shared" si="36"/>
        <v>0</v>
      </c>
      <c r="BH206" s="137">
        <f t="shared" si="37"/>
        <v>0</v>
      </c>
      <c r="BI206" s="137">
        <f t="shared" si="38"/>
        <v>0</v>
      </c>
      <c r="BJ206" s="16" t="s">
        <v>20</v>
      </c>
      <c r="BK206" s="137">
        <f t="shared" si="39"/>
        <v>0</v>
      </c>
      <c r="BL206" s="16" t="s">
        <v>123</v>
      </c>
      <c r="BM206" s="16" t="s">
        <v>347</v>
      </c>
    </row>
    <row r="207" spans="2:65" s="1" customFormat="1" ht="31.5" customHeight="1" x14ac:dyDescent="0.3">
      <c r="B207" s="128"/>
      <c r="C207" s="162" t="s">
        <v>348</v>
      </c>
      <c r="D207" s="162" t="s">
        <v>188</v>
      </c>
      <c r="E207" s="163" t="s">
        <v>349</v>
      </c>
      <c r="F207" s="236" t="s">
        <v>350</v>
      </c>
      <c r="G207" s="237"/>
      <c r="H207" s="237"/>
      <c r="I207" s="237"/>
      <c r="J207" s="164" t="s">
        <v>266</v>
      </c>
      <c r="K207" s="165">
        <v>1</v>
      </c>
      <c r="L207" s="238"/>
      <c r="M207" s="237"/>
      <c r="N207" s="238">
        <f t="shared" si="30"/>
        <v>0</v>
      </c>
      <c r="O207" s="226"/>
      <c r="P207" s="226"/>
      <c r="Q207" s="226"/>
      <c r="R207" s="133"/>
      <c r="T207" s="134" t="s">
        <v>3</v>
      </c>
      <c r="U207" s="39" t="s">
        <v>41</v>
      </c>
      <c r="V207" s="135">
        <v>0</v>
      </c>
      <c r="W207" s="135">
        <f t="shared" si="31"/>
        <v>0</v>
      </c>
      <c r="X207" s="135">
        <v>5.16E-2</v>
      </c>
      <c r="Y207" s="135">
        <f t="shared" si="32"/>
        <v>5.16E-2</v>
      </c>
      <c r="Z207" s="135">
        <v>0</v>
      </c>
      <c r="AA207" s="136">
        <f t="shared" si="33"/>
        <v>0</v>
      </c>
      <c r="AR207" s="16" t="s">
        <v>159</v>
      </c>
      <c r="AT207" s="16" t="s">
        <v>188</v>
      </c>
      <c r="AU207" s="16" t="s">
        <v>84</v>
      </c>
      <c r="AY207" s="16" t="s">
        <v>118</v>
      </c>
      <c r="BE207" s="137">
        <f t="shared" si="34"/>
        <v>0</v>
      </c>
      <c r="BF207" s="137">
        <f t="shared" si="35"/>
        <v>0</v>
      </c>
      <c r="BG207" s="137">
        <f t="shared" si="36"/>
        <v>0</v>
      </c>
      <c r="BH207" s="137">
        <f t="shared" si="37"/>
        <v>0</v>
      </c>
      <c r="BI207" s="137">
        <f t="shared" si="38"/>
        <v>0</v>
      </c>
      <c r="BJ207" s="16" t="s">
        <v>20</v>
      </c>
      <c r="BK207" s="137">
        <f t="shared" si="39"/>
        <v>0</v>
      </c>
      <c r="BL207" s="16" t="s">
        <v>123</v>
      </c>
      <c r="BM207" s="16" t="s">
        <v>351</v>
      </c>
    </row>
    <row r="208" spans="2:65" s="1" customFormat="1" ht="31.5" customHeight="1" x14ac:dyDescent="0.3">
      <c r="B208" s="128"/>
      <c r="C208" s="162" t="s">
        <v>352</v>
      </c>
      <c r="D208" s="162" t="s">
        <v>188</v>
      </c>
      <c r="E208" s="163" t="s">
        <v>353</v>
      </c>
      <c r="F208" s="236" t="s">
        <v>354</v>
      </c>
      <c r="G208" s="237"/>
      <c r="H208" s="237"/>
      <c r="I208" s="237"/>
      <c r="J208" s="164" t="s">
        <v>266</v>
      </c>
      <c r="K208" s="165">
        <v>1</v>
      </c>
      <c r="L208" s="238"/>
      <c r="M208" s="237"/>
      <c r="N208" s="238">
        <f t="shared" si="30"/>
        <v>0</v>
      </c>
      <c r="O208" s="226"/>
      <c r="P208" s="226"/>
      <c r="Q208" s="226"/>
      <c r="R208" s="133"/>
      <c r="T208" s="134" t="s">
        <v>3</v>
      </c>
      <c r="U208" s="39" t="s">
        <v>41</v>
      </c>
      <c r="V208" s="135">
        <v>0</v>
      </c>
      <c r="W208" s="135">
        <f t="shared" si="31"/>
        <v>0</v>
      </c>
      <c r="X208" s="135">
        <v>4.0000000000000001E-3</v>
      </c>
      <c r="Y208" s="135">
        <f t="shared" si="32"/>
        <v>4.0000000000000001E-3</v>
      </c>
      <c r="Z208" s="135">
        <v>0</v>
      </c>
      <c r="AA208" s="136">
        <f t="shared" si="33"/>
        <v>0</v>
      </c>
      <c r="AR208" s="16" t="s">
        <v>159</v>
      </c>
      <c r="AT208" s="16" t="s">
        <v>188</v>
      </c>
      <c r="AU208" s="16" t="s">
        <v>84</v>
      </c>
      <c r="AY208" s="16" t="s">
        <v>118</v>
      </c>
      <c r="BE208" s="137">
        <f t="shared" si="34"/>
        <v>0</v>
      </c>
      <c r="BF208" s="137">
        <f t="shared" si="35"/>
        <v>0</v>
      </c>
      <c r="BG208" s="137">
        <f t="shared" si="36"/>
        <v>0</v>
      </c>
      <c r="BH208" s="137">
        <f t="shared" si="37"/>
        <v>0</v>
      </c>
      <c r="BI208" s="137">
        <f t="shared" si="38"/>
        <v>0</v>
      </c>
      <c r="BJ208" s="16" t="s">
        <v>20</v>
      </c>
      <c r="BK208" s="137">
        <f t="shared" si="39"/>
        <v>0</v>
      </c>
      <c r="BL208" s="16" t="s">
        <v>123</v>
      </c>
      <c r="BM208" s="16" t="s">
        <v>355</v>
      </c>
    </row>
    <row r="209" spans="2:65" s="1" customFormat="1" ht="22.5" customHeight="1" x14ac:dyDescent="0.3">
      <c r="B209" s="128"/>
      <c r="C209" s="129" t="s">
        <v>356</v>
      </c>
      <c r="D209" s="129" t="s">
        <v>119</v>
      </c>
      <c r="E209" s="130" t="s">
        <v>357</v>
      </c>
      <c r="F209" s="225" t="s">
        <v>358</v>
      </c>
      <c r="G209" s="226"/>
      <c r="H209" s="226"/>
      <c r="I209" s="226"/>
      <c r="J209" s="131" t="s">
        <v>139</v>
      </c>
      <c r="K209" s="132">
        <v>102</v>
      </c>
      <c r="L209" s="227"/>
      <c r="M209" s="226"/>
      <c r="N209" s="227">
        <f t="shared" si="30"/>
        <v>0</v>
      </c>
      <c r="O209" s="226"/>
      <c r="P209" s="226"/>
      <c r="Q209" s="226"/>
      <c r="R209" s="133"/>
      <c r="T209" s="134" t="s">
        <v>3</v>
      </c>
      <c r="U209" s="39" t="s">
        <v>41</v>
      </c>
      <c r="V209" s="135">
        <v>5.5E-2</v>
      </c>
      <c r="W209" s="135">
        <f t="shared" si="31"/>
        <v>5.61</v>
      </c>
      <c r="X209" s="135">
        <v>0</v>
      </c>
      <c r="Y209" s="135">
        <f t="shared" si="32"/>
        <v>0</v>
      </c>
      <c r="Z209" s="135">
        <v>0</v>
      </c>
      <c r="AA209" s="136">
        <f t="shared" si="33"/>
        <v>0</v>
      </c>
      <c r="AR209" s="16" t="s">
        <v>123</v>
      </c>
      <c r="AT209" s="16" t="s">
        <v>119</v>
      </c>
      <c r="AU209" s="16" t="s">
        <v>84</v>
      </c>
      <c r="AY209" s="16" t="s">
        <v>118</v>
      </c>
      <c r="BE209" s="137">
        <f t="shared" si="34"/>
        <v>0</v>
      </c>
      <c r="BF209" s="137">
        <f t="shared" si="35"/>
        <v>0</v>
      </c>
      <c r="BG209" s="137">
        <f t="shared" si="36"/>
        <v>0</v>
      </c>
      <c r="BH209" s="137">
        <f t="shared" si="37"/>
        <v>0</v>
      </c>
      <c r="BI209" s="137">
        <f t="shared" si="38"/>
        <v>0</v>
      </c>
      <c r="BJ209" s="16" t="s">
        <v>20</v>
      </c>
      <c r="BK209" s="137">
        <f t="shared" si="39"/>
        <v>0</v>
      </c>
      <c r="BL209" s="16" t="s">
        <v>123</v>
      </c>
      <c r="BM209" s="16" t="s">
        <v>359</v>
      </c>
    </row>
    <row r="210" spans="2:65" s="1" customFormat="1" ht="31.5" customHeight="1" x14ac:dyDescent="0.3">
      <c r="B210" s="128"/>
      <c r="C210" s="129" t="s">
        <v>360</v>
      </c>
      <c r="D210" s="129" t="s">
        <v>119</v>
      </c>
      <c r="E210" s="130" t="s">
        <v>361</v>
      </c>
      <c r="F210" s="225" t="s">
        <v>362</v>
      </c>
      <c r="G210" s="226"/>
      <c r="H210" s="226"/>
      <c r="I210" s="226"/>
      <c r="J210" s="131" t="s">
        <v>139</v>
      </c>
      <c r="K210" s="132">
        <v>102</v>
      </c>
      <c r="L210" s="227"/>
      <c r="M210" s="226"/>
      <c r="N210" s="227">
        <f t="shared" si="30"/>
        <v>0</v>
      </c>
      <c r="O210" s="226"/>
      <c r="P210" s="226"/>
      <c r="Q210" s="226"/>
      <c r="R210" s="133"/>
      <c r="T210" s="134" t="s">
        <v>3</v>
      </c>
      <c r="U210" s="39" t="s">
        <v>41</v>
      </c>
      <c r="V210" s="135">
        <v>0.124</v>
      </c>
      <c r="W210" s="135">
        <f t="shared" si="31"/>
        <v>12.648</v>
      </c>
      <c r="X210" s="135">
        <v>0</v>
      </c>
      <c r="Y210" s="135">
        <f t="shared" si="32"/>
        <v>0</v>
      </c>
      <c r="Z210" s="135">
        <v>0</v>
      </c>
      <c r="AA210" s="136">
        <f t="shared" si="33"/>
        <v>0</v>
      </c>
      <c r="AR210" s="16" t="s">
        <v>123</v>
      </c>
      <c r="AT210" s="16" t="s">
        <v>119</v>
      </c>
      <c r="AU210" s="16" t="s">
        <v>84</v>
      </c>
      <c r="AY210" s="16" t="s">
        <v>118</v>
      </c>
      <c r="BE210" s="137">
        <f t="shared" si="34"/>
        <v>0</v>
      </c>
      <c r="BF210" s="137">
        <f t="shared" si="35"/>
        <v>0</v>
      </c>
      <c r="BG210" s="137">
        <f t="shared" si="36"/>
        <v>0</v>
      </c>
      <c r="BH210" s="137">
        <f t="shared" si="37"/>
        <v>0</v>
      </c>
      <c r="BI210" s="137">
        <f t="shared" si="38"/>
        <v>0</v>
      </c>
      <c r="BJ210" s="16" t="s">
        <v>20</v>
      </c>
      <c r="BK210" s="137">
        <f t="shared" si="39"/>
        <v>0</v>
      </c>
      <c r="BL210" s="16" t="s">
        <v>123</v>
      </c>
      <c r="BM210" s="16" t="s">
        <v>363</v>
      </c>
    </row>
    <row r="211" spans="2:65" s="1" customFormat="1" ht="31.5" customHeight="1" x14ac:dyDescent="0.3">
      <c r="B211" s="128"/>
      <c r="C211" s="129" t="s">
        <v>364</v>
      </c>
      <c r="D211" s="129" t="s">
        <v>119</v>
      </c>
      <c r="E211" s="130" t="s">
        <v>365</v>
      </c>
      <c r="F211" s="225" t="s">
        <v>366</v>
      </c>
      <c r="G211" s="226"/>
      <c r="H211" s="226"/>
      <c r="I211" s="226"/>
      <c r="J211" s="131" t="s">
        <v>266</v>
      </c>
      <c r="K211" s="132">
        <v>2</v>
      </c>
      <c r="L211" s="227"/>
      <c r="M211" s="226"/>
      <c r="N211" s="227">
        <f t="shared" si="30"/>
        <v>0</v>
      </c>
      <c r="O211" s="226"/>
      <c r="P211" s="226"/>
      <c r="Q211" s="226"/>
      <c r="R211" s="133"/>
      <c r="T211" s="134" t="s">
        <v>3</v>
      </c>
      <c r="U211" s="39" t="s">
        <v>41</v>
      </c>
      <c r="V211" s="135">
        <v>10.3</v>
      </c>
      <c r="W211" s="135">
        <f t="shared" si="31"/>
        <v>20.6</v>
      </c>
      <c r="X211" s="135">
        <v>0.46005000000000001</v>
      </c>
      <c r="Y211" s="135">
        <f t="shared" si="32"/>
        <v>0.92010000000000003</v>
      </c>
      <c r="Z211" s="135">
        <v>0</v>
      </c>
      <c r="AA211" s="136">
        <f t="shared" si="33"/>
        <v>0</v>
      </c>
      <c r="AR211" s="16" t="s">
        <v>123</v>
      </c>
      <c r="AT211" s="16" t="s">
        <v>119</v>
      </c>
      <c r="AU211" s="16" t="s">
        <v>84</v>
      </c>
      <c r="AY211" s="16" t="s">
        <v>118</v>
      </c>
      <c r="BE211" s="137">
        <f t="shared" si="34"/>
        <v>0</v>
      </c>
      <c r="BF211" s="137">
        <f t="shared" si="35"/>
        <v>0</v>
      </c>
      <c r="BG211" s="137">
        <f t="shared" si="36"/>
        <v>0</v>
      </c>
      <c r="BH211" s="137">
        <f t="shared" si="37"/>
        <v>0</v>
      </c>
      <c r="BI211" s="137">
        <f t="shared" si="38"/>
        <v>0</v>
      </c>
      <c r="BJ211" s="16" t="s">
        <v>20</v>
      </c>
      <c r="BK211" s="137">
        <f t="shared" si="39"/>
        <v>0</v>
      </c>
      <c r="BL211" s="16" t="s">
        <v>123</v>
      </c>
      <c r="BM211" s="16" t="s">
        <v>367</v>
      </c>
    </row>
    <row r="212" spans="2:65" s="1" customFormat="1" ht="22.5" customHeight="1" x14ac:dyDescent="0.3">
      <c r="B212" s="128"/>
      <c r="C212" s="129" t="s">
        <v>368</v>
      </c>
      <c r="D212" s="129" t="s">
        <v>119</v>
      </c>
      <c r="E212" s="130" t="s">
        <v>369</v>
      </c>
      <c r="F212" s="225" t="s">
        <v>370</v>
      </c>
      <c r="G212" s="226"/>
      <c r="H212" s="226"/>
      <c r="I212" s="226"/>
      <c r="J212" s="131" t="s">
        <v>266</v>
      </c>
      <c r="K212" s="132">
        <v>1.333</v>
      </c>
      <c r="L212" s="227"/>
      <c r="M212" s="226"/>
      <c r="N212" s="227">
        <f t="shared" si="30"/>
        <v>0</v>
      </c>
      <c r="O212" s="226"/>
      <c r="P212" s="226"/>
      <c r="Q212" s="226"/>
      <c r="R212" s="133"/>
      <c r="T212" s="134" t="s">
        <v>3</v>
      </c>
      <c r="U212" s="39" t="s">
        <v>41</v>
      </c>
      <c r="V212" s="135">
        <v>0.86299999999999999</v>
      </c>
      <c r="W212" s="135">
        <f t="shared" si="31"/>
        <v>1.150379</v>
      </c>
      <c r="X212" s="135">
        <v>0.12303</v>
      </c>
      <c r="Y212" s="135">
        <f t="shared" si="32"/>
        <v>0.16399898999999998</v>
      </c>
      <c r="Z212" s="135">
        <v>0</v>
      </c>
      <c r="AA212" s="136">
        <f t="shared" si="33"/>
        <v>0</v>
      </c>
      <c r="AR212" s="16" t="s">
        <v>123</v>
      </c>
      <c r="AT212" s="16" t="s">
        <v>119</v>
      </c>
      <c r="AU212" s="16" t="s">
        <v>84</v>
      </c>
      <c r="AY212" s="16" t="s">
        <v>118</v>
      </c>
      <c r="BE212" s="137">
        <f t="shared" si="34"/>
        <v>0</v>
      </c>
      <c r="BF212" s="137">
        <f t="shared" si="35"/>
        <v>0</v>
      </c>
      <c r="BG212" s="137">
        <f t="shared" si="36"/>
        <v>0</v>
      </c>
      <c r="BH212" s="137">
        <f t="shared" si="37"/>
        <v>0</v>
      </c>
      <c r="BI212" s="137">
        <f t="shared" si="38"/>
        <v>0</v>
      </c>
      <c r="BJ212" s="16" t="s">
        <v>20</v>
      </c>
      <c r="BK212" s="137">
        <f t="shared" si="39"/>
        <v>0</v>
      </c>
      <c r="BL212" s="16" t="s">
        <v>123</v>
      </c>
      <c r="BM212" s="16" t="s">
        <v>371</v>
      </c>
    </row>
    <row r="213" spans="2:65" s="1" customFormat="1" ht="22.5" customHeight="1" x14ac:dyDescent="0.3">
      <c r="B213" s="128"/>
      <c r="C213" s="162" t="s">
        <v>372</v>
      </c>
      <c r="D213" s="162" t="s">
        <v>188</v>
      </c>
      <c r="E213" s="163" t="s">
        <v>373</v>
      </c>
      <c r="F213" s="236" t="s">
        <v>374</v>
      </c>
      <c r="G213" s="237"/>
      <c r="H213" s="237"/>
      <c r="I213" s="237"/>
      <c r="J213" s="164" t="s">
        <v>266</v>
      </c>
      <c r="K213" s="165">
        <v>1.333</v>
      </c>
      <c r="L213" s="238"/>
      <c r="M213" s="237"/>
      <c r="N213" s="238">
        <f t="shared" si="30"/>
        <v>0</v>
      </c>
      <c r="O213" s="226"/>
      <c r="P213" s="226"/>
      <c r="Q213" s="226"/>
      <c r="R213" s="133"/>
      <c r="T213" s="134" t="s">
        <v>3</v>
      </c>
      <c r="U213" s="39" t="s">
        <v>41</v>
      </c>
      <c r="V213" s="135">
        <v>0</v>
      </c>
      <c r="W213" s="135">
        <f t="shared" si="31"/>
        <v>0</v>
      </c>
      <c r="X213" s="135">
        <v>1.3299999999999999E-2</v>
      </c>
      <c r="Y213" s="135">
        <f t="shared" si="32"/>
        <v>1.7728899999999999E-2</v>
      </c>
      <c r="Z213" s="135">
        <v>0</v>
      </c>
      <c r="AA213" s="136">
        <f t="shared" si="33"/>
        <v>0</v>
      </c>
      <c r="AR213" s="16" t="s">
        <v>159</v>
      </c>
      <c r="AT213" s="16" t="s">
        <v>188</v>
      </c>
      <c r="AU213" s="16" t="s">
        <v>84</v>
      </c>
      <c r="AY213" s="16" t="s">
        <v>118</v>
      </c>
      <c r="BE213" s="137">
        <f t="shared" si="34"/>
        <v>0</v>
      </c>
      <c r="BF213" s="137">
        <f t="shared" si="35"/>
        <v>0</v>
      </c>
      <c r="BG213" s="137">
        <f t="shared" si="36"/>
        <v>0</v>
      </c>
      <c r="BH213" s="137">
        <f t="shared" si="37"/>
        <v>0</v>
      </c>
      <c r="BI213" s="137">
        <f t="shared" si="38"/>
        <v>0</v>
      </c>
      <c r="BJ213" s="16" t="s">
        <v>20</v>
      </c>
      <c r="BK213" s="137">
        <f t="shared" si="39"/>
        <v>0</v>
      </c>
      <c r="BL213" s="16" t="s">
        <v>123</v>
      </c>
      <c r="BM213" s="16" t="s">
        <v>375</v>
      </c>
    </row>
    <row r="214" spans="2:65" s="1" customFormat="1" ht="22.5" customHeight="1" x14ac:dyDescent="0.3">
      <c r="B214" s="128"/>
      <c r="C214" s="162" t="s">
        <v>376</v>
      </c>
      <c r="D214" s="162" t="s">
        <v>188</v>
      </c>
      <c r="E214" s="163" t="s">
        <v>377</v>
      </c>
      <c r="F214" s="236" t="s">
        <v>378</v>
      </c>
      <c r="G214" s="237"/>
      <c r="H214" s="237"/>
      <c r="I214" s="237"/>
      <c r="J214" s="164" t="s">
        <v>266</v>
      </c>
      <c r="K214" s="165">
        <v>2</v>
      </c>
      <c r="L214" s="238"/>
      <c r="M214" s="237"/>
      <c r="N214" s="238">
        <f t="shared" si="30"/>
        <v>0</v>
      </c>
      <c r="O214" s="226"/>
      <c r="P214" s="226"/>
      <c r="Q214" s="226"/>
      <c r="R214" s="133"/>
      <c r="T214" s="134" t="s">
        <v>3</v>
      </c>
      <c r="U214" s="39" t="s">
        <v>41</v>
      </c>
      <c r="V214" s="135">
        <v>0</v>
      </c>
      <c r="W214" s="135">
        <f t="shared" si="31"/>
        <v>0</v>
      </c>
      <c r="X214" s="135">
        <v>0</v>
      </c>
      <c r="Y214" s="135">
        <f t="shared" si="32"/>
        <v>0</v>
      </c>
      <c r="Z214" s="135">
        <v>0</v>
      </c>
      <c r="AA214" s="136">
        <f t="shared" si="33"/>
        <v>0</v>
      </c>
      <c r="AR214" s="16" t="s">
        <v>159</v>
      </c>
      <c r="AT214" s="16" t="s">
        <v>188</v>
      </c>
      <c r="AU214" s="16" t="s">
        <v>84</v>
      </c>
      <c r="AY214" s="16" t="s">
        <v>118</v>
      </c>
      <c r="BE214" s="137">
        <f t="shared" si="34"/>
        <v>0</v>
      </c>
      <c r="BF214" s="137">
        <f t="shared" si="35"/>
        <v>0</v>
      </c>
      <c r="BG214" s="137">
        <f t="shared" si="36"/>
        <v>0</v>
      </c>
      <c r="BH214" s="137">
        <f t="shared" si="37"/>
        <v>0</v>
      </c>
      <c r="BI214" s="137">
        <f t="shared" si="38"/>
        <v>0</v>
      </c>
      <c r="BJ214" s="16" t="s">
        <v>20</v>
      </c>
      <c r="BK214" s="137">
        <f t="shared" si="39"/>
        <v>0</v>
      </c>
      <c r="BL214" s="16" t="s">
        <v>123</v>
      </c>
      <c r="BM214" s="16" t="s">
        <v>379</v>
      </c>
    </row>
    <row r="215" spans="2:65" s="1" customFormat="1" ht="22.5" customHeight="1" x14ac:dyDescent="0.3">
      <c r="B215" s="128"/>
      <c r="C215" s="129" t="s">
        <v>380</v>
      </c>
      <c r="D215" s="129" t="s">
        <v>119</v>
      </c>
      <c r="E215" s="130" t="s">
        <v>381</v>
      </c>
      <c r="F215" s="225" t="s">
        <v>382</v>
      </c>
      <c r="G215" s="226"/>
      <c r="H215" s="226"/>
      <c r="I215" s="226"/>
      <c r="J215" s="131" t="s">
        <v>266</v>
      </c>
      <c r="K215" s="132">
        <v>1</v>
      </c>
      <c r="L215" s="227"/>
      <c r="M215" s="226"/>
      <c r="N215" s="227">
        <f t="shared" si="30"/>
        <v>0</v>
      </c>
      <c r="O215" s="226"/>
      <c r="P215" s="226"/>
      <c r="Q215" s="226"/>
      <c r="R215" s="133"/>
      <c r="T215" s="134" t="s">
        <v>3</v>
      </c>
      <c r="U215" s="39" t="s">
        <v>41</v>
      </c>
      <c r="V215" s="135">
        <v>1.1819999999999999</v>
      </c>
      <c r="W215" s="135">
        <f t="shared" si="31"/>
        <v>1.1819999999999999</v>
      </c>
      <c r="X215" s="135">
        <v>0.32906000000000002</v>
      </c>
      <c r="Y215" s="135">
        <f t="shared" si="32"/>
        <v>0.32906000000000002</v>
      </c>
      <c r="Z215" s="135">
        <v>0</v>
      </c>
      <c r="AA215" s="136">
        <f t="shared" si="33"/>
        <v>0</v>
      </c>
      <c r="AR215" s="16" t="s">
        <v>123</v>
      </c>
      <c r="AT215" s="16" t="s">
        <v>119</v>
      </c>
      <c r="AU215" s="16" t="s">
        <v>84</v>
      </c>
      <c r="AY215" s="16" t="s">
        <v>118</v>
      </c>
      <c r="BE215" s="137">
        <f t="shared" si="34"/>
        <v>0</v>
      </c>
      <c r="BF215" s="137">
        <f t="shared" si="35"/>
        <v>0</v>
      </c>
      <c r="BG215" s="137">
        <f t="shared" si="36"/>
        <v>0</v>
      </c>
      <c r="BH215" s="137">
        <f t="shared" si="37"/>
        <v>0</v>
      </c>
      <c r="BI215" s="137">
        <f t="shared" si="38"/>
        <v>0</v>
      </c>
      <c r="BJ215" s="16" t="s">
        <v>20</v>
      </c>
      <c r="BK215" s="137">
        <f t="shared" si="39"/>
        <v>0</v>
      </c>
      <c r="BL215" s="16" t="s">
        <v>123</v>
      </c>
      <c r="BM215" s="16" t="s">
        <v>383</v>
      </c>
    </row>
    <row r="216" spans="2:65" s="1" customFormat="1" ht="22.5" customHeight="1" x14ac:dyDescent="0.3">
      <c r="B216" s="128"/>
      <c r="C216" s="162" t="s">
        <v>384</v>
      </c>
      <c r="D216" s="162" t="s">
        <v>188</v>
      </c>
      <c r="E216" s="163" t="s">
        <v>385</v>
      </c>
      <c r="F216" s="236" t="s">
        <v>386</v>
      </c>
      <c r="G216" s="237"/>
      <c r="H216" s="237"/>
      <c r="I216" s="237"/>
      <c r="J216" s="164" t="s">
        <v>266</v>
      </c>
      <c r="K216" s="165">
        <v>1</v>
      </c>
      <c r="L216" s="238"/>
      <c r="M216" s="237"/>
      <c r="N216" s="238">
        <f t="shared" si="30"/>
        <v>0</v>
      </c>
      <c r="O216" s="226"/>
      <c r="P216" s="226"/>
      <c r="Q216" s="226"/>
      <c r="R216" s="133"/>
      <c r="T216" s="134" t="s">
        <v>3</v>
      </c>
      <c r="U216" s="39" t="s">
        <v>41</v>
      </c>
      <c r="V216" s="135">
        <v>0</v>
      </c>
      <c r="W216" s="135">
        <f t="shared" si="31"/>
        <v>0</v>
      </c>
      <c r="X216" s="135">
        <v>2.9499999999999998E-2</v>
      </c>
      <c r="Y216" s="135">
        <f t="shared" si="32"/>
        <v>2.9499999999999998E-2</v>
      </c>
      <c r="Z216" s="135">
        <v>0</v>
      </c>
      <c r="AA216" s="136">
        <f t="shared" si="33"/>
        <v>0</v>
      </c>
      <c r="AR216" s="16" t="s">
        <v>159</v>
      </c>
      <c r="AT216" s="16" t="s">
        <v>188</v>
      </c>
      <c r="AU216" s="16" t="s">
        <v>84</v>
      </c>
      <c r="AY216" s="16" t="s">
        <v>118</v>
      </c>
      <c r="BE216" s="137">
        <f t="shared" si="34"/>
        <v>0</v>
      </c>
      <c r="BF216" s="137">
        <f t="shared" si="35"/>
        <v>0</v>
      </c>
      <c r="BG216" s="137">
        <f t="shared" si="36"/>
        <v>0</v>
      </c>
      <c r="BH216" s="137">
        <f t="shared" si="37"/>
        <v>0</v>
      </c>
      <c r="BI216" s="137">
        <f t="shared" si="38"/>
        <v>0</v>
      </c>
      <c r="BJ216" s="16" t="s">
        <v>20</v>
      </c>
      <c r="BK216" s="137">
        <f t="shared" si="39"/>
        <v>0</v>
      </c>
      <c r="BL216" s="16" t="s">
        <v>123</v>
      </c>
      <c r="BM216" s="16" t="s">
        <v>387</v>
      </c>
    </row>
    <row r="217" spans="2:65" s="1" customFormat="1" ht="22.5" customHeight="1" x14ac:dyDescent="0.3">
      <c r="B217" s="128"/>
      <c r="C217" s="162" t="s">
        <v>388</v>
      </c>
      <c r="D217" s="162" t="s">
        <v>188</v>
      </c>
      <c r="E217" s="163" t="s">
        <v>389</v>
      </c>
      <c r="F217" s="236" t="s">
        <v>390</v>
      </c>
      <c r="G217" s="237"/>
      <c r="H217" s="237"/>
      <c r="I217" s="237"/>
      <c r="J217" s="164" t="s">
        <v>266</v>
      </c>
      <c r="K217" s="165">
        <v>1</v>
      </c>
      <c r="L217" s="238"/>
      <c r="M217" s="237"/>
      <c r="N217" s="238">
        <f t="shared" si="30"/>
        <v>0</v>
      </c>
      <c r="O217" s="226"/>
      <c r="P217" s="226"/>
      <c r="Q217" s="226"/>
      <c r="R217" s="133"/>
      <c r="T217" s="134" t="s">
        <v>3</v>
      </c>
      <c r="U217" s="39" t="s">
        <v>41</v>
      </c>
      <c r="V217" s="135">
        <v>0</v>
      </c>
      <c r="W217" s="135">
        <f t="shared" si="31"/>
        <v>0</v>
      </c>
      <c r="X217" s="135">
        <v>2.9499999999999998E-2</v>
      </c>
      <c r="Y217" s="135">
        <f t="shared" si="32"/>
        <v>2.9499999999999998E-2</v>
      </c>
      <c r="Z217" s="135">
        <v>0</v>
      </c>
      <c r="AA217" s="136">
        <f t="shared" si="33"/>
        <v>0</v>
      </c>
      <c r="AR217" s="16" t="s">
        <v>159</v>
      </c>
      <c r="AT217" s="16" t="s">
        <v>188</v>
      </c>
      <c r="AU217" s="16" t="s">
        <v>84</v>
      </c>
      <c r="AY217" s="16" t="s">
        <v>118</v>
      </c>
      <c r="BE217" s="137">
        <f t="shared" si="34"/>
        <v>0</v>
      </c>
      <c r="BF217" s="137">
        <f t="shared" si="35"/>
        <v>0</v>
      </c>
      <c r="BG217" s="137">
        <f t="shared" si="36"/>
        <v>0</v>
      </c>
      <c r="BH217" s="137">
        <f t="shared" si="37"/>
        <v>0</v>
      </c>
      <c r="BI217" s="137">
        <f t="shared" si="38"/>
        <v>0</v>
      </c>
      <c r="BJ217" s="16" t="s">
        <v>20</v>
      </c>
      <c r="BK217" s="137">
        <f t="shared" si="39"/>
        <v>0</v>
      </c>
      <c r="BL217" s="16" t="s">
        <v>123</v>
      </c>
      <c r="BM217" s="16" t="s">
        <v>391</v>
      </c>
    </row>
    <row r="218" spans="2:65" s="1" customFormat="1" ht="22.5" customHeight="1" x14ac:dyDescent="0.3">
      <c r="B218" s="128"/>
      <c r="C218" s="129" t="s">
        <v>392</v>
      </c>
      <c r="D218" s="129" t="s">
        <v>119</v>
      </c>
      <c r="E218" s="130" t="s">
        <v>393</v>
      </c>
      <c r="F218" s="225" t="s">
        <v>394</v>
      </c>
      <c r="G218" s="226"/>
      <c r="H218" s="226"/>
      <c r="I218" s="226"/>
      <c r="J218" s="131" t="s">
        <v>139</v>
      </c>
      <c r="K218" s="132">
        <v>102</v>
      </c>
      <c r="L218" s="227"/>
      <c r="M218" s="226"/>
      <c r="N218" s="227">
        <f t="shared" si="30"/>
        <v>0</v>
      </c>
      <c r="O218" s="226"/>
      <c r="P218" s="226"/>
      <c r="Q218" s="226"/>
      <c r="R218" s="133"/>
      <c r="T218" s="134" t="s">
        <v>3</v>
      </c>
      <c r="U218" s="39" t="s">
        <v>41</v>
      </c>
      <c r="V218" s="135">
        <v>5.3999999999999999E-2</v>
      </c>
      <c r="W218" s="135">
        <f t="shared" si="31"/>
        <v>5.508</v>
      </c>
      <c r="X218" s="135">
        <v>1.9000000000000001E-4</v>
      </c>
      <c r="Y218" s="135">
        <f t="shared" si="32"/>
        <v>1.9380000000000001E-2</v>
      </c>
      <c r="Z218" s="135">
        <v>0</v>
      </c>
      <c r="AA218" s="136">
        <f t="shared" si="33"/>
        <v>0</v>
      </c>
      <c r="AR218" s="16" t="s">
        <v>123</v>
      </c>
      <c r="AT218" s="16" t="s">
        <v>119</v>
      </c>
      <c r="AU218" s="16" t="s">
        <v>84</v>
      </c>
      <c r="AY218" s="16" t="s">
        <v>118</v>
      </c>
      <c r="BE218" s="137">
        <f t="shared" si="34"/>
        <v>0</v>
      </c>
      <c r="BF218" s="137">
        <f t="shared" si="35"/>
        <v>0</v>
      </c>
      <c r="BG218" s="137">
        <f t="shared" si="36"/>
        <v>0</v>
      </c>
      <c r="BH218" s="137">
        <f t="shared" si="37"/>
        <v>0</v>
      </c>
      <c r="BI218" s="137">
        <f t="shared" si="38"/>
        <v>0</v>
      </c>
      <c r="BJ218" s="16" t="s">
        <v>20</v>
      </c>
      <c r="BK218" s="137">
        <f t="shared" si="39"/>
        <v>0</v>
      </c>
      <c r="BL218" s="16" t="s">
        <v>123</v>
      </c>
      <c r="BM218" s="16" t="s">
        <v>395</v>
      </c>
    </row>
    <row r="219" spans="2:65" s="1" customFormat="1" ht="31.5" customHeight="1" x14ac:dyDescent="0.3">
      <c r="B219" s="128"/>
      <c r="C219" s="129" t="s">
        <v>396</v>
      </c>
      <c r="D219" s="129" t="s">
        <v>119</v>
      </c>
      <c r="E219" s="130" t="s">
        <v>397</v>
      </c>
      <c r="F219" s="225" t="s">
        <v>398</v>
      </c>
      <c r="G219" s="226"/>
      <c r="H219" s="226"/>
      <c r="I219" s="226"/>
      <c r="J219" s="131" t="s">
        <v>139</v>
      </c>
      <c r="K219" s="132">
        <v>102</v>
      </c>
      <c r="L219" s="227"/>
      <c r="M219" s="226"/>
      <c r="N219" s="227">
        <f t="shared" si="30"/>
        <v>0</v>
      </c>
      <c r="O219" s="226"/>
      <c r="P219" s="226"/>
      <c r="Q219" s="226"/>
      <c r="R219" s="133"/>
      <c r="T219" s="134" t="s">
        <v>3</v>
      </c>
      <c r="U219" s="39" t="s">
        <v>41</v>
      </c>
      <c r="V219" s="135">
        <v>2.3E-2</v>
      </c>
      <c r="W219" s="135">
        <f t="shared" si="31"/>
        <v>2.3460000000000001</v>
      </c>
      <c r="X219" s="135">
        <v>6.9999999999999994E-5</v>
      </c>
      <c r="Y219" s="135">
        <f t="shared" si="32"/>
        <v>7.1399999999999996E-3</v>
      </c>
      <c r="Z219" s="135">
        <v>0</v>
      </c>
      <c r="AA219" s="136">
        <f t="shared" si="33"/>
        <v>0</v>
      </c>
      <c r="AR219" s="16" t="s">
        <v>123</v>
      </c>
      <c r="AT219" s="16" t="s">
        <v>119</v>
      </c>
      <c r="AU219" s="16" t="s">
        <v>84</v>
      </c>
      <c r="AY219" s="16" t="s">
        <v>118</v>
      </c>
      <c r="BE219" s="137">
        <f t="shared" si="34"/>
        <v>0</v>
      </c>
      <c r="BF219" s="137">
        <f t="shared" si="35"/>
        <v>0</v>
      </c>
      <c r="BG219" s="137">
        <f t="shared" si="36"/>
        <v>0</v>
      </c>
      <c r="BH219" s="137">
        <f t="shared" si="37"/>
        <v>0</v>
      </c>
      <c r="BI219" s="137">
        <f t="shared" si="38"/>
        <v>0</v>
      </c>
      <c r="BJ219" s="16" t="s">
        <v>20</v>
      </c>
      <c r="BK219" s="137">
        <f t="shared" si="39"/>
        <v>0</v>
      </c>
      <c r="BL219" s="16" t="s">
        <v>123</v>
      </c>
      <c r="BM219" s="16" t="s">
        <v>399</v>
      </c>
    </row>
    <row r="220" spans="2:65" s="1" customFormat="1" ht="22.5" customHeight="1" x14ac:dyDescent="0.3">
      <c r="B220" s="128"/>
      <c r="C220" s="129" t="s">
        <v>400</v>
      </c>
      <c r="D220" s="129" t="s">
        <v>119</v>
      </c>
      <c r="E220" s="130" t="s">
        <v>401</v>
      </c>
      <c r="F220" s="225" t="s">
        <v>402</v>
      </c>
      <c r="G220" s="226"/>
      <c r="H220" s="226"/>
      <c r="I220" s="226"/>
      <c r="J220" s="131" t="s">
        <v>266</v>
      </c>
      <c r="K220" s="132">
        <v>1</v>
      </c>
      <c r="L220" s="227"/>
      <c r="M220" s="226"/>
      <c r="N220" s="227">
        <f t="shared" si="30"/>
        <v>0</v>
      </c>
      <c r="O220" s="226"/>
      <c r="P220" s="226"/>
      <c r="Q220" s="226"/>
      <c r="R220" s="133"/>
      <c r="T220" s="134" t="s">
        <v>3</v>
      </c>
      <c r="U220" s="39" t="s">
        <v>41</v>
      </c>
      <c r="V220" s="135">
        <v>0</v>
      </c>
      <c r="W220" s="135">
        <f t="shared" si="31"/>
        <v>0</v>
      </c>
      <c r="X220" s="135">
        <v>0</v>
      </c>
      <c r="Y220" s="135">
        <f t="shared" si="32"/>
        <v>0</v>
      </c>
      <c r="Z220" s="135">
        <v>0</v>
      </c>
      <c r="AA220" s="136">
        <f t="shared" si="33"/>
        <v>0</v>
      </c>
      <c r="AR220" s="16" t="s">
        <v>123</v>
      </c>
      <c r="AT220" s="16" t="s">
        <v>119</v>
      </c>
      <c r="AU220" s="16" t="s">
        <v>84</v>
      </c>
      <c r="AY220" s="16" t="s">
        <v>118</v>
      </c>
      <c r="BE220" s="137">
        <f t="shared" si="34"/>
        <v>0</v>
      </c>
      <c r="BF220" s="137">
        <f t="shared" si="35"/>
        <v>0</v>
      </c>
      <c r="BG220" s="137">
        <f t="shared" si="36"/>
        <v>0</v>
      </c>
      <c r="BH220" s="137">
        <f t="shared" si="37"/>
        <v>0</v>
      </c>
      <c r="BI220" s="137">
        <f t="shared" si="38"/>
        <v>0</v>
      </c>
      <c r="BJ220" s="16" t="s">
        <v>20</v>
      </c>
      <c r="BK220" s="137">
        <f t="shared" si="39"/>
        <v>0</v>
      </c>
      <c r="BL220" s="16" t="s">
        <v>123</v>
      </c>
      <c r="BM220" s="16" t="s">
        <v>403</v>
      </c>
    </row>
    <row r="221" spans="2:65" s="9" customFormat="1" ht="29.85" customHeight="1" x14ac:dyDescent="0.35">
      <c r="B221" s="117"/>
      <c r="C221" s="118"/>
      <c r="D221" s="127" t="s">
        <v>99</v>
      </c>
      <c r="E221" s="127"/>
      <c r="F221" s="127"/>
      <c r="G221" s="127"/>
      <c r="H221" s="127"/>
      <c r="I221" s="127"/>
      <c r="J221" s="127"/>
      <c r="K221" s="127"/>
      <c r="L221" s="127"/>
      <c r="M221" s="127"/>
      <c r="N221" s="245">
        <f>BK221</f>
        <v>0</v>
      </c>
      <c r="O221" s="246"/>
      <c r="P221" s="246"/>
      <c r="Q221" s="246"/>
      <c r="R221" s="120"/>
      <c r="T221" s="121"/>
      <c r="U221" s="118"/>
      <c r="V221" s="118"/>
      <c r="W221" s="122">
        <f>SUM(W222:W223)</f>
        <v>3.875</v>
      </c>
      <c r="X221" s="118"/>
      <c r="Y221" s="122">
        <f>SUM(Y222:Y223)</f>
        <v>0</v>
      </c>
      <c r="Z221" s="118"/>
      <c r="AA221" s="123">
        <f>SUM(AA222:AA223)</f>
        <v>0</v>
      </c>
      <c r="AR221" s="124" t="s">
        <v>20</v>
      </c>
      <c r="AT221" s="125" t="s">
        <v>74</v>
      </c>
      <c r="AU221" s="125" t="s">
        <v>20</v>
      </c>
      <c r="AY221" s="124" t="s">
        <v>118</v>
      </c>
      <c r="BK221" s="126">
        <f>SUM(BK222:BK223)</f>
        <v>0</v>
      </c>
    </row>
    <row r="222" spans="2:65" s="1" customFormat="1" ht="22.5" customHeight="1" x14ac:dyDescent="0.3">
      <c r="B222" s="128"/>
      <c r="C222" s="129" t="s">
        <v>404</v>
      </c>
      <c r="D222" s="129" t="s">
        <v>119</v>
      </c>
      <c r="E222" s="130" t="s">
        <v>405</v>
      </c>
      <c r="F222" s="225" t="s">
        <v>406</v>
      </c>
      <c r="G222" s="226"/>
      <c r="H222" s="226"/>
      <c r="I222" s="226"/>
      <c r="J222" s="131" t="s">
        <v>139</v>
      </c>
      <c r="K222" s="132">
        <v>25</v>
      </c>
      <c r="L222" s="227"/>
      <c r="M222" s="226"/>
      <c r="N222" s="227">
        <f>ROUND(L222*K222,2)</f>
        <v>0</v>
      </c>
      <c r="O222" s="226"/>
      <c r="P222" s="226"/>
      <c r="Q222" s="226"/>
      <c r="R222" s="133"/>
      <c r="T222" s="134" t="s">
        <v>3</v>
      </c>
      <c r="U222" s="39" t="s">
        <v>41</v>
      </c>
      <c r="V222" s="135">
        <v>0.155</v>
      </c>
      <c r="W222" s="135">
        <f>V222*K222</f>
        <v>3.875</v>
      </c>
      <c r="X222" s="135">
        <v>0</v>
      </c>
      <c r="Y222" s="135">
        <f>X222*K222</f>
        <v>0</v>
      </c>
      <c r="Z222" s="135">
        <v>0</v>
      </c>
      <c r="AA222" s="136">
        <f>Z222*K222</f>
        <v>0</v>
      </c>
      <c r="AR222" s="16" t="s">
        <v>123</v>
      </c>
      <c r="AT222" s="16" t="s">
        <v>119</v>
      </c>
      <c r="AU222" s="16" t="s">
        <v>84</v>
      </c>
      <c r="AY222" s="16" t="s">
        <v>118</v>
      </c>
      <c r="BE222" s="137">
        <f>IF(U222="základní",N222,0)</f>
        <v>0</v>
      </c>
      <c r="BF222" s="137">
        <f>IF(U222="snížená",N222,0)</f>
        <v>0</v>
      </c>
      <c r="BG222" s="137">
        <f>IF(U222="zákl. přenesená",N222,0)</f>
        <v>0</v>
      </c>
      <c r="BH222" s="137">
        <f>IF(U222="sníž. přenesená",N222,0)</f>
        <v>0</v>
      </c>
      <c r="BI222" s="137">
        <f>IF(U222="nulová",N222,0)</f>
        <v>0</v>
      </c>
      <c r="BJ222" s="16" t="s">
        <v>20</v>
      </c>
      <c r="BK222" s="137">
        <f>ROUND(L222*K222,2)</f>
        <v>0</v>
      </c>
      <c r="BL222" s="16" t="s">
        <v>123</v>
      </c>
      <c r="BM222" s="16" t="s">
        <v>407</v>
      </c>
    </row>
    <row r="223" spans="2:65" s="10" customFormat="1" ht="22.5" customHeight="1" x14ac:dyDescent="0.3">
      <c r="B223" s="138"/>
      <c r="C223" s="139"/>
      <c r="D223" s="139"/>
      <c r="E223" s="140" t="s">
        <v>3</v>
      </c>
      <c r="F223" s="228" t="s">
        <v>408</v>
      </c>
      <c r="G223" s="229"/>
      <c r="H223" s="229"/>
      <c r="I223" s="229"/>
      <c r="J223" s="139"/>
      <c r="K223" s="141">
        <v>25</v>
      </c>
      <c r="L223" s="139"/>
      <c r="M223" s="139"/>
      <c r="N223" s="139"/>
      <c r="O223" s="139"/>
      <c r="P223" s="139"/>
      <c r="Q223" s="139"/>
      <c r="R223" s="142"/>
      <c r="T223" s="143"/>
      <c r="U223" s="139"/>
      <c r="V223" s="139"/>
      <c r="W223" s="139"/>
      <c r="X223" s="139"/>
      <c r="Y223" s="139"/>
      <c r="Z223" s="139"/>
      <c r="AA223" s="144"/>
      <c r="AT223" s="145" t="s">
        <v>126</v>
      </c>
      <c r="AU223" s="145" t="s">
        <v>84</v>
      </c>
      <c r="AV223" s="10" t="s">
        <v>84</v>
      </c>
      <c r="AW223" s="10" t="s">
        <v>34</v>
      </c>
      <c r="AX223" s="10" t="s">
        <v>20</v>
      </c>
      <c r="AY223" s="145" t="s">
        <v>118</v>
      </c>
    </row>
    <row r="224" spans="2:65" s="9" customFormat="1" ht="29.85" customHeight="1" x14ac:dyDescent="0.35">
      <c r="B224" s="117"/>
      <c r="C224" s="118"/>
      <c r="D224" s="127" t="s">
        <v>100</v>
      </c>
      <c r="E224" s="127"/>
      <c r="F224" s="127"/>
      <c r="G224" s="127"/>
      <c r="H224" s="127"/>
      <c r="I224" s="127"/>
      <c r="J224" s="127"/>
      <c r="K224" s="127"/>
      <c r="L224" s="127"/>
      <c r="M224" s="127"/>
      <c r="N224" s="243">
        <f>BK224</f>
        <v>0</v>
      </c>
      <c r="O224" s="244"/>
      <c r="P224" s="244"/>
      <c r="Q224" s="244"/>
      <c r="R224" s="120"/>
      <c r="T224" s="121"/>
      <c r="U224" s="118"/>
      <c r="V224" s="118"/>
      <c r="W224" s="122">
        <f>SUM(W225:W234)</f>
        <v>68.772049999999993</v>
      </c>
      <c r="X224" s="118"/>
      <c r="Y224" s="122">
        <f>SUM(Y225:Y234)</f>
        <v>0</v>
      </c>
      <c r="Z224" s="118"/>
      <c r="AA224" s="123">
        <f>SUM(AA225:AA234)</f>
        <v>0</v>
      </c>
      <c r="AR224" s="124" t="s">
        <v>20</v>
      </c>
      <c r="AT224" s="125" t="s">
        <v>74</v>
      </c>
      <c r="AU224" s="125" t="s">
        <v>20</v>
      </c>
      <c r="AY224" s="124" t="s">
        <v>118</v>
      </c>
      <c r="BK224" s="126">
        <f>SUM(BK225:BK234)</f>
        <v>0</v>
      </c>
    </row>
    <row r="225" spans="2:65" s="1" customFormat="1" ht="22.5" customHeight="1" x14ac:dyDescent="0.3">
      <c r="B225" s="128"/>
      <c r="C225" s="129" t="s">
        <v>409</v>
      </c>
      <c r="D225" s="129" t="s">
        <v>119</v>
      </c>
      <c r="E225" s="130" t="s">
        <v>410</v>
      </c>
      <c r="F225" s="225" t="s">
        <v>411</v>
      </c>
      <c r="G225" s="226"/>
      <c r="H225" s="226"/>
      <c r="I225" s="226"/>
      <c r="J225" s="131" t="s">
        <v>191</v>
      </c>
      <c r="K225" s="132">
        <v>55.15</v>
      </c>
      <c r="L225" s="227"/>
      <c r="M225" s="226"/>
      <c r="N225" s="227">
        <f>ROUND(L225*K225,2)</f>
        <v>0</v>
      </c>
      <c r="O225" s="226"/>
      <c r="P225" s="226"/>
      <c r="Q225" s="226"/>
      <c r="R225" s="133"/>
      <c r="T225" s="134" t="s">
        <v>3</v>
      </c>
      <c r="U225" s="39" t="s">
        <v>41</v>
      </c>
      <c r="V225" s="135">
        <v>0.83499999999999996</v>
      </c>
      <c r="W225" s="135">
        <f>V225*K225</f>
        <v>46.050249999999998</v>
      </c>
      <c r="X225" s="135">
        <v>0</v>
      </c>
      <c r="Y225" s="135">
        <f>X225*K225</f>
        <v>0</v>
      </c>
      <c r="Z225" s="135">
        <v>0</v>
      </c>
      <c r="AA225" s="136">
        <f>Z225*K225</f>
        <v>0</v>
      </c>
      <c r="AR225" s="16" t="s">
        <v>123</v>
      </c>
      <c r="AT225" s="16" t="s">
        <v>119</v>
      </c>
      <c r="AU225" s="16" t="s">
        <v>84</v>
      </c>
      <c r="AY225" s="16" t="s">
        <v>118</v>
      </c>
      <c r="BE225" s="137">
        <f>IF(U225="základní",N225,0)</f>
        <v>0</v>
      </c>
      <c r="BF225" s="137">
        <f>IF(U225="snížená",N225,0)</f>
        <v>0</v>
      </c>
      <c r="BG225" s="137">
        <f>IF(U225="zákl. přenesená",N225,0)</f>
        <v>0</v>
      </c>
      <c r="BH225" s="137">
        <f>IF(U225="sníž. přenesená",N225,0)</f>
        <v>0</v>
      </c>
      <c r="BI225" s="137">
        <f>IF(U225="nulová",N225,0)</f>
        <v>0</v>
      </c>
      <c r="BJ225" s="16" t="s">
        <v>20</v>
      </c>
      <c r="BK225" s="137">
        <f>ROUND(L225*K225,2)</f>
        <v>0</v>
      </c>
      <c r="BL225" s="16" t="s">
        <v>123</v>
      </c>
      <c r="BM225" s="16" t="s">
        <v>412</v>
      </c>
    </row>
    <row r="226" spans="2:65" s="10" customFormat="1" ht="22.5" customHeight="1" x14ac:dyDescent="0.3">
      <c r="B226" s="138"/>
      <c r="C226" s="139"/>
      <c r="D226" s="139"/>
      <c r="E226" s="140" t="s">
        <v>3</v>
      </c>
      <c r="F226" s="228" t="s">
        <v>413</v>
      </c>
      <c r="G226" s="229"/>
      <c r="H226" s="229"/>
      <c r="I226" s="229"/>
      <c r="J226" s="139"/>
      <c r="K226" s="141">
        <v>55.15</v>
      </c>
      <c r="L226" s="139"/>
      <c r="M226" s="139"/>
      <c r="N226" s="139"/>
      <c r="O226" s="139"/>
      <c r="P226" s="139"/>
      <c r="Q226" s="139"/>
      <c r="R226" s="142"/>
      <c r="T226" s="143"/>
      <c r="U226" s="139"/>
      <c r="V226" s="139"/>
      <c r="W226" s="139"/>
      <c r="X226" s="139"/>
      <c r="Y226" s="139"/>
      <c r="Z226" s="139"/>
      <c r="AA226" s="144"/>
      <c r="AT226" s="145" t="s">
        <v>126</v>
      </c>
      <c r="AU226" s="145" t="s">
        <v>84</v>
      </c>
      <c r="AV226" s="10" t="s">
        <v>84</v>
      </c>
      <c r="AW226" s="10" t="s">
        <v>34</v>
      </c>
      <c r="AX226" s="10" t="s">
        <v>20</v>
      </c>
      <c r="AY226" s="145" t="s">
        <v>118</v>
      </c>
    </row>
    <row r="227" spans="2:65" s="1" customFormat="1" ht="31.5" customHeight="1" x14ac:dyDescent="0.3">
      <c r="B227" s="128"/>
      <c r="C227" s="129" t="s">
        <v>414</v>
      </c>
      <c r="D227" s="129" t="s">
        <v>119</v>
      </c>
      <c r="E227" s="130" t="s">
        <v>415</v>
      </c>
      <c r="F227" s="225" t="s">
        <v>416</v>
      </c>
      <c r="G227" s="226"/>
      <c r="H227" s="226"/>
      <c r="I227" s="226"/>
      <c r="J227" s="131" t="s">
        <v>191</v>
      </c>
      <c r="K227" s="132">
        <v>496.35</v>
      </c>
      <c r="L227" s="227"/>
      <c r="M227" s="226"/>
      <c r="N227" s="227">
        <f>ROUND(L227*K227,2)</f>
        <v>0</v>
      </c>
      <c r="O227" s="226"/>
      <c r="P227" s="226"/>
      <c r="Q227" s="226"/>
      <c r="R227" s="133"/>
      <c r="T227" s="134" t="s">
        <v>3</v>
      </c>
      <c r="U227" s="39" t="s">
        <v>41</v>
      </c>
      <c r="V227" s="135">
        <v>4.0000000000000001E-3</v>
      </c>
      <c r="W227" s="135">
        <f>V227*K227</f>
        <v>1.9854000000000001</v>
      </c>
      <c r="X227" s="135">
        <v>0</v>
      </c>
      <c r="Y227" s="135">
        <f>X227*K227</f>
        <v>0</v>
      </c>
      <c r="Z227" s="135">
        <v>0</v>
      </c>
      <c r="AA227" s="136">
        <f>Z227*K227</f>
        <v>0</v>
      </c>
      <c r="AR227" s="16" t="s">
        <v>123</v>
      </c>
      <c r="AT227" s="16" t="s">
        <v>119</v>
      </c>
      <c r="AU227" s="16" t="s">
        <v>84</v>
      </c>
      <c r="AY227" s="16" t="s">
        <v>118</v>
      </c>
      <c r="BE227" s="137">
        <f>IF(U227="základní",N227,0)</f>
        <v>0</v>
      </c>
      <c r="BF227" s="137">
        <f>IF(U227="snížená",N227,0)</f>
        <v>0</v>
      </c>
      <c r="BG227" s="137">
        <f>IF(U227="zákl. přenesená",N227,0)</f>
        <v>0</v>
      </c>
      <c r="BH227" s="137">
        <f>IF(U227="sníž. přenesená",N227,0)</f>
        <v>0</v>
      </c>
      <c r="BI227" s="137">
        <f>IF(U227="nulová",N227,0)</f>
        <v>0</v>
      </c>
      <c r="BJ227" s="16" t="s">
        <v>20</v>
      </c>
      <c r="BK227" s="137">
        <f>ROUND(L227*K227,2)</f>
        <v>0</v>
      </c>
      <c r="BL227" s="16" t="s">
        <v>123</v>
      </c>
      <c r="BM227" s="16" t="s">
        <v>417</v>
      </c>
    </row>
    <row r="228" spans="2:65" s="10" customFormat="1" ht="22.5" customHeight="1" x14ac:dyDescent="0.3">
      <c r="B228" s="138"/>
      <c r="C228" s="139"/>
      <c r="D228" s="139"/>
      <c r="E228" s="140" t="s">
        <v>3</v>
      </c>
      <c r="F228" s="228" t="s">
        <v>418</v>
      </c>
      <c r="G228" s="229"/>
      <c r="H228" s="229"/>
      <c r="I228" s="229"/>
      <c r="J228" s="139"/>
      <c r="K228" s="141">
        <v>496.35</v>
      </c>
      <c r="L228" s="139"/>
      <c r="M228" s="139"/>
      <c r="N228" s="139"/>
      <c r="O228" s="139"/>
      <c r="P228" s="139"/>
      <c r="Q228" s="139"/>
      <c r="R228" s="142"/>
      <c r="T228" s="143"/>
      <c r="U228" s="139"/>
      <c r="V228" s="139"/>
      <c r="W228" s="139"/>
      <c r="X228" s="139"/>
      <c r="Y228" s="139"/>
      <c r="Z228" s="139"/>
      <c r="AA228" s="144"/>
      <c r="AT228" s="145" t="s">
        <v>126</v>
      </c>
      <c r="AU228" s="145" t="s">
        <v>84</v>
      </c>
      <c r="AV228" s="10" t="s">
        <v>84</v>
      </c>
      <c r="AW228" s="10" t="s">
        <v>34</v>
      </c>
      <c r="AX228" s="10" t="s">
        <v>20</v>
      </c>
      <c r="AY228" s="145" t="s">
        <v>118</v>
      </c>
    </row>
    <row r="229" spans="2:65" s="1" customFormat="1" ht="31.5" customHeight="1" x14ac:dyDescent="0.3">
      <c r="B229" s="128"/>
      <c r="C229" s="129" t="s">
        <v>419</v>
      </c>
      <c r="D229" s="129" t="s">
        <v>119</v>
      </c>
      <c r="E229" s="130" t="s">
        <v>420</v>
      </c>
      <c r="F229" s="225" t="s">
        <v>421</v>
      </c>
      <c r="G229" s="226"/>
      <c r="H229" s="226"/>
      <c r="I229" s="226"/>
      <c r="J229" s="131" t="s">
        <v>191</v>
      </c>
      <c r="K229" s="132">
        <v>55.15</v>
      </c>
      <c r="L229" s="227"/>
      <c r="M229" s="226"/>
      <c r="N229" s="227">
        <f>ROUND(L229*K229,2)</f>
        <v>0</v>
      </c>
      <c r="O229" s="226"/>
      <c r="P229" s="226"/>
      <c r="Q229" s="226"/>
      <c r="R229" s="133"/>
      <c r="T229" s="134" t="s">
        <v>3</v>
      </c>
      <c r="U229" s="39" t="s">
        <v>41</v>
      </c>
      <c r="V229" s="135">
        <v>0.376</v>
      </c>
      <c r="W229" s="135">
        <f>V229*K229</f>
        <v>20.7364</v>
      </c>
      <c r="X229" s="135">
        <v>0</v>
      </c>
      <c r="Y229" s="135">
        <f>X229*K229</f>
        <v>0</v>
      </c>
      <c r="Z229" s="135">
        <v>0</v>
      </c>
      <c r="AA229" s="136">
        <f>Z229*K229</f>
        <v>0</v>
      </c>
      <c r="AR229" s="16" t="s">
        <v>123</v>
      </c>
      <c r="AT229" s="16" t="s">
        <v>119</v>
      </c>
      <c r="AU229" s="16" t="s">
        <v>84</v>
      </c>
      <c r="AY229" s="16" t="s">
        <v>118</v>
      </c>
      <c r="BE229" s="137">
        <f>IF(U229="základní",N229,0)</f>
        <v>0</v>
      </c>
      <c r="BF229" s="137">
        <f>IF(U229="snížená",N229,0)</f>
        <v>0</v>
      </c>
      <c r="BG229" s="137">
        <f>IF(U229="zákl. přenesená",N229,0)</f>
        <v>0</v>
      </c>
      <c r="BH229" s="137">
        <f>IF(U229="sníž. přenesená",N229,0)</f>
        <v>0</v>
      </c>
      <c r="BI229" s="137">
        <f>IF(U229="nulová",N229,0)</f>
        <v>0</v>
      </c>
      <c r="BJ229" s="16" t="s">
        <v>20</v>
      </c>
      <c r="BK229" s="137">
        <f>ROUND(L229*K229,2)</f>
        <v>0</v>
      </c>
      <c r="BL229" s="16" t="s">
        <v>123</v>
      </c>
      <c r="BM229" s="16" t="s">
        <v>422</v>
      </c>
    </row>
    <row r="230" spans="2:65" s="10" customFormat="1" ht="22.5" customHeight="1" x14ac:dyDescent="0.3">
      <c r="B230" s="138"/>
      <c r="C230" s="139"/>
      <c r="D230" s="139"/>
      <c r="E230" s="140" t="s">
        <v>3</v>
      </c>
      <c r="F230" s="228" t="s">
        <v>413</v>
      </c>
      <c r="G230" s="229"/>
      <c r="H230" s="229"/>
      <c r="I230" s="229"/>
      <c r="J230" s="139"/>
      <c r="K230" s="141">
        <v>55.15</v>
      </c>
      <c r="L230" s="139"/>
      <c r="M230" s="139"/>
      <c r="N230" s="139"/>
      <c r="O230" s="139"/>
      <c r="P230" s="139"/>
      <c r="Q230" s="139"/>
      <c r="R230" s="142"/>
      <c r="T230" s="143"/>
      <c r="U230" s="139"/>
      <c r="V230" s="139"/>
      <c r="W230" s="139"/>
      <c r="X230" s="139"/>
      <c r="Y230" s="139"/>
      <c r="Z230" s="139"/>
      <c r="AA230" s="144"/>
      <c r="AT230" s="145" t="s">
        <v>126</v>
      </c>
      <c r="AU230" s="145" t="s">
        <v>84</v>
      </c>
      <c r="AV230" s="10" t="s">
        <v>84</v>
      </c>
      <c r="AW230" s="10" t="s">
        <v>34</v>
      </c>
      <c r="AX230" s="10" t="s">
        <v>20</v>
      </c>
      <c r="AY230" s="145" t="s">
        <v>118</v>
      </c>
    </row>
    <row r="231" spans="2:65" s="1" customFormat="1" ht="31.5" customHeight="1" x14ac:dyDescent="0.3">
      <c r="B231" s="128"/>
      <c r="C231" s="129" t="s">
        <v>423</v>
      </c>
      <c r="D231" s="129" t="s">
        <v>119</v>
      </c>
      <c r="E231" s="130" t="s">
        <v>424</v>
      </c>
      <c r="F231" s="225" t="s">
        <v>425</v>
      </c>
      <c r="G231" s="226"/>
      <c r="H231" s="226"/>
      <c r="I231" s="226"/>
      <c r="J231" s="131" t="s">
        <v>191</v>
      </c>
      <c r="K231" s="132">
        <v>6.4</v>
      </c>
      <c r="L231" s="227"/>
      <c r="M231" s="226"/>
      <c r="N231" s="227">
        <f>ROUND(L231*K231,2)</f>
        <v>0</v>
      </c>
      <c r="O231" s="226"/>
      <c r="P231" s="226"/>
      <c r="Q231" s="226"/>
      <c r="R231" s="133"/>
      <c r="T231" s="134" t="s">
        <v>3</v>
      </c>
      <c r="U231" s="39" t="s">
        <v>41</v>
      </c>
      <c r="V231" s="135">
        <v>0</v>
      </c>
      <c r="W231" s="135">
        <f>V231*K231</f>
        <v>0</v>
      </c>
      <c r="X231" s="135">
        <v>0</v>
      </c>
      <c r="Y231" s="135">
        <f>X231*K231</f>
        <v>0</v>
      </c>
      <c r="Z231" s="135">
        <v>0</v>
      </c>
      <c r="AA231" s="136">
        <f>Z231*K231</f>
        <v>0</v>
      </c>
      <c r="AR231" s="16" t="s">
        <v>123</v>
      </c>
      <c r="AT231" s="16" t="s">
        <v>119</v>
      </c>
      <c r="AU231" s="16" t="s">
        <v>84</v>
      </c>
      <c r="AY231" s="16" t="s">
        <v>118</v>
      </c>
      <c r="BE231" s="137">
        <f>IF(U231="základní",N231,0)</f>
        <v>0</v>
      </c>
      <c r="BF231" s="137">
        <f>IF(U231="snížená",N231,0)</f>
        <v>0</v>
      </c>
      <c r="BG231" s="137">
        <f>IF(U231="zákl. přenesená",N231,0)</f>
        <v>0</v>
      </c>
      <c r="BH231" s="137">
        <f>IF(U231="sníž. přenesená",N231,0)</f>
        <v>0</v>
      </c>
      <c r="BI231" s="137">
        <f>IF(U231="nulová",N231,0)</f>
        <v>0</v>
      </c>
      <c r="BJ231" s="16" t="s">
        <v>20</v>
      </c>
      <c r="BK231" s="137">
        <f>ROUND(L231*K231,2)</f>
        <v>0</v>
      </c>
      <c r="BL231" s="16" t="s">
        <v>123</v>
      </c>
      <c r="BM231" s="16" t="s">
        <v>426</v>
      </c>
    </row>
    <row r="232" spans="2:65" s="10" customFormat="1" ht="22.5" customHeight="1" x14ac:dyDescent="0.3">
      <c r="B232" s="138"/>
      <c r="C232" s="139"/>
      <c r="D232" s="139"/>
      <c r="E232" s="140" t="s">
        <v>3</v>
      </c>
      <c r="F232" s="228" t="s">
        <v>427</v>
      </c>
      <c r="G232" s="229"/>
      <c r="H232" s="229"/>
      <c r="I232" s="229"/>
      <c r="J232" s="139"/>
      <c r="K232" s="141">
        <v>6.4</v>
      </c>
      <c r="L232" s="139"/>
      <c r="M232" s="139"/>
      <c r="N232" s="139"/>
      <c r="O232" s="139"/>
      <c r="P232" s="139"/>
      <c r="Q232" s="139"/>
      <c r="R232" s="142"/>
      <c r="T232" s="143"/>
      <c r="U232" s="139"/>
      <c r="V232" s="139"/>
      <c r="W232" s="139"/>
      <c r="X232" s="139"/>
      <c r="Y232" s="139"/>
      <c r="Z232" s="139"/>
      <c r="AA232" s="144"/>
      <c r="AT232" s="145" t="s">
        <v>126</v>
      </c>
      <c r="AU232" s="145" t="s">
        <v>84</v>
      </c>
      <c r="AV232" s="10" t="s">
        <v>84</v>
      </c>
      <c r="AW232" s="10" t="s">
        <v>34</v>
      </c>
      <c r="AX232" s="10" t="s">
        <v>20</v>
      </c>
      <c r="AY232" s="145" t="s">
        <v>118</v>
      </c>
    </row>
    <row r="233" spans="2:65" s="1" customFormat="1" ht="31.5" customHeight="1" x14ac:dyDescent="0.3">
      <c r="B233" s="128"/>
      <c r="C233" s="129" t="s">
        <v>428</v>
      </c>
      <c r="D233" s="129" t="s">
        <v>119</v>
      </c>
      <c r="E233" s="130" t="s">
        <v>429</v>
      </c>
      <c r="F233" s="225" t="s">
        <v>430</v>
      </c>
      <c r="G233" s="226"/>
      <c r="H233" s="226"/>
      <c r="I233" s="226"/>
      <c r="J233" s="131" t="s">
        <v>191</v>
      </c>
      <c r="K233" s="132">
        <v>48.75</v>
      </c>
      <c r="L233" s="227"/>
      <c r="M233" s="226"/>
      <c r="N233" s="227">
        <f>ROUND(L233*K233,2)</f>
        <v>0</v>
      </c>
      <c r="O233" s="226"/>
      <c r="P233" s="226"/>
      <c r="Q233" s="226"/>
      <c r="R233" s="133"/>
      <c r="T233" s="134" t="s">
        <v>3</v>
      </c>
      <c r="U233" s="39" t="s">
        <v>41</v>
      </c>
      <c r="V233" s="135">
        <v>0</v>
      </c>
      <c r="W233" s="135">
        <f>V233*K233</f>
        <v>0</v>
      </c>
      <c r="X233" s="135">
        <v>0</v>
      </c>
      <c r="Y233" s="135">
        <f>X233*K233</f>
        <v>0</v>
      </c>
      <c r="Z233" s="135">
        <v>0</v>
      </c>
      <c r="AA233" s="136">
        <f>Z233*K233</f>
        <v>0</v>
      </c>
      <c r="AR233" s="16" t="s">
        <v>123</v>
      </c>
      <c r="AT233" s="16" t="s">
        <v>119</v>
      </c>
      <c r="AU233" s="16" t="s">
        <v>84</v>
      </c>
      <c r="AY233" s="16" t="s">
        <v>118</v>
      </c>
      <c r="BE233" s="137">
        <f>IF(U233="základní",N233,0)</f>
        <v>0</v>
      </c>
      <c r="BF233" s="137">
        <f>IF(U233="snížená",N233,0)</f>
        <v>0</v>
      </c>
      <c r="BG233" s="137">
        <f>IF(U233="zákl. přenesená",N233,0)</f>
        <v>0</v>
      </c>
      <c r="BH233" s="137">
        <f>IF(U233="sníž. přenesená",N233,0)</f>
        <v>0</v>
      </c>
      <c r="BI233" s="137">
        <f>IF(U233="nulová",N233,0)</f>
        <v>0</v>
      </c>
      <c r="BJ233" s="16" t="s">
        <v>20</v>
      </c>
      <c r="BK233" s="137">
        <f>ROUND(L233*K233,2)</f>
        <v>0</v>
      </c>
      <c r="BL233" s="16" t="s">
        <v>123</v>
      </c>
      <c r="BM233" s="16" t="s">
        <v>431</v>
      </c>
    </row>
    <row r="234" spans="2:65" s="10" customFormat="1" ht="22.5" customHeight="1" x14ac:dyDescent="0.3">
      <c r="B234" s="138"/>
      <c r="C234" s="139"/>
      <c r="D234" s="139"/>
      <c r="E234" s="140" t="s">
        <v>3</v>
      </c>
      <c r="F234" s="228" t="s">
        <v>432</v>
      </c>
      <c r="G234" s="229"/>
      <c r="H234" s="229"/>
      <c r="I234" s="229"/>
      <c r="J234" s="139"/>
      <c r="K234" s="141">
        <v>48.75</v>
      </c>
      <c r="L234" s="139"/>
      <c r="M234" s="139"/>
      <c r="N234" s="139"/>
      <c r="O234" s="139"/>
      <c r="P234" s="139"/>
      <c r="Q234" s="139"/>
      <c r="R234" s="142"/>
      <c r="T234" s="143"/>
      <c r="U234" s="139"/>
      <c r="V234" s="139"/>
      <c r="W234" s="139"/>
      <c r="X234" s="139"/>
      <c r="Y234" s="139"/>
      <c r="Z234" s="139"/>
      <c r="AA234" s="144"/>
      <c r="AT234" s="145" t="s">
        <v>126</v>
      </c>
      <c r="AU234" s="145" t="s">
        <v>84</v>
      </c>
      <c r="AV234" s="10" t="s">
        <v>84</v>
      </c>
      <c r="AW234" s="10" t="s">
        <v>34</v>
      </c>
      <c r="AX234" s="10" t="s">
        <v>20</v>
      </c>
      <c r="AY234" s="145" t="s">
        <v>118</v>
      </c>
    </row>
    <row r="235" spans="2:65" s="9" customFormat="1" ht="29.85" customHeight="1" x14ac:dyDescent="0.35">
      <c r="B235" s="117"/>
      <c r="C235" s="118"/>
      <c r="D235" s="127" t="s">
        <v>101</v>
      </c>
      <c r="E235" s="127"/>
      <c r="F235" s="127"/>
      <c r="G235" s="127"/>
      <c r="H235" s="127"/>
      <c r="I235" s="127"/>
      <c r="J235" s="127"/>
      <c r="K235" s="127"/>
      <c r="L235" s="127"/>
      <c r="M235" s="127"/>
      <c r="N235" s="243">
        <f>BK235</f>
        <v>0</v>
      </c>
      <c r="O235" s="244"/>
      <c r="P235" s="244"/>
      <c r="Q235" s="244"/>
      <c r="R235" s="120"/>
      <c r="T235" s="121"/>
      <c r="U235" s="118"/>
      <c r="V235" s="118"/>
      <c r="W235" s="122">
        <f>W236</f>
        <v>427.54239999999999</v>
      </c>
      <c r="X235" s="118"/>
      <c r="Y235" s="122">
        <f>Y236</f>
        <v>0</v>
      </c>
      <c r="Z235" s="118"/>
      <c r="AA235" s="123">
        <f>AA236</f>
        <v>0</v>
      </c>
      <c r="AR235" s="124" t="s">
        <v>20</v>
      </c>
      <c r="AT235" s="125" t="s">
        <v>74</v>
      </c>
      <c r="AU235" s="125" t="s">
        <v>20</v>
      </c>
      <c r="AY235" s="124" t="s">
        <v>118</v>
      </c>
      <c r="BK235" s="126">
        <f>BK236</f>
        <v>0</v>
      </c>
    </row>
    <row r="236" spans="2:65" s="1" customFormat="1" ht="31.5" customHeight="1" x14ac:dyDescent="0.3">
      <c r="B236" s="128"/>
      <c r="C236" s="129" t="s">
        <v>433</v>
      </c>
      <c r="D236" s="129" t="s">
        <v>119</v>
      </c>
      <c r="E236" s="130" t="s">
        <v>434</v>
      </c>
      <c r="F236" s="225" t="s">
        <v>435</v>
      </c>
      <c r="G236" s="226"/>
      <c r="H236" s="226"/>
      <c r="I236" s="226"/>
      <c r="J236" s="131" t="s">
        <v>191</v>
      </c>
      <c r="K236" s="132">
        <v>288.88</v>
      </c>
      <c r="L236" s="227"/>
      <c r="M236" s="226"/>
      <c r="N236" s="227">
        <f>ROUND(L236*K236,2)</f>
        <v>0</v>
      </c>
      <c r="O236" s="226"/>
      <c r="P236" s="226"/>
      <c r="Q236" s="226"/>
      <c r="R236" s="133"/>
      <c r="T236" s="134" t="s">
        <v>3</v>
      </c>
      <c r="U236" s="39" t="s">
        <v>41</v>
      </c>
      <c r="V236" s="135">
        <v>1.48</v>
      </c>
      <c r="W236" s="135">
        <f>V236*K236</f>
        <v>427.54239999999999</v>
      </c>
      <c r="X236" s="135">
        <v>0</v>
      </c>
      <c r="Y236" s="135">
        <f>X236*K236</f>
        <v>0</v>
      </c>
      <c r="Z236" s="135">
        <v>0</v>
      </c>
      <c r="AA236" s="136">
        <f>Z236*K236</f>
        <v>0</v>
      </c>
      <c r="AR236" s="16" t="s">
        <v>123</v>
      </c>
      <c r="AT236" s="16" t="s">
        <v>119</v>
      </c>
      <c r="AU236" s="16" t="s">
        <v>84</v>
      </c>
      <c r="AY236" s="16" t="s">
        <v>118</v>
      </c>
      <c r="BE236" s="137">
        <f>IF(U236="základní",N236,0)</f>
        <v>0</v>
      </c>
      <c r="BF236" s="137">
        <f>IF(U236="snížená",N236,0)</f>
        <v>0</v>
      </c>
      <c r="BG236" s="137">
        <f>IF(U236="zákl. přenesená",N236,0)</f>
        <v>0</v>
      </c>
      <c r="BH236" s="137">
        <f>IF(U236="sníž. přenesená",N236,0)</f>
        <v>0</v>
      </c>
      <c r="BI236" s="137">
        <f>IF(U236="nulová",N236,0)</f>
        <v>0</v>
      </c>
      <c r="BJ236" s="16" t="s">
        <v>20</v>
      </c>
      <c r="BK236" s="137">
        <f>ROUND(L236*K236,2)</f>
        <v>0</v>
      </c>
      <c r="BL236" s="16" t="s">
        <v>123</v>
      </c>
      <c r="BM236" s="16" t="s">
        <v>436</v>
      </c>
    </row>
    <row r="237" spans="2:65" s="9" customFormat="1" ht="37.35" customHeight="1" x14ac:dyDescent="0.35">
      <c r="B237" s="117"/>
      <c r="C237" s="118"/>
      <c r="D237" s="119" t="s">
        <v>102</v>
      </c>
      <c r="E237" s="119"/>
      <c r="F237" s="119"/>
      <c r="G237" s="119"/>
      <c r="H237" s="119"/>
      <c r="I237" s="119"/>
      <c r="J237" s="119"/>
      <c r="K237" s="119"/>
      <c r="L237" s="119"/>
      <c r="M237" s="119"/>
      <c r="N237" s="247">
        <f>BK237</f>
        <v>0</v>
      </c>
      <c r="O237" s="248"/>
      <c r="P237" s="248"/>
      <c r="Q237" s="248"/>
      <c r="R237" s="120"/>
      <c r="T237" s="121"/>
      <c r="U237" s="118"/>
      <c r="V237" s="118"/>
      <c r="W237" s="122">
        <f>W238</f>
        <v>0</v>
      </c>
      <c r="X237" s="118"/>
      <c r="Y237" s="122">
        <f>Y238</f>
        <v>0</v>
      </c>
      <c r="Z237" s="118"/>
      <c r="AA237" s="123">
        <f>AA238</f>
        <v>0</v>
      </c>
      <c r="AR237" s="124" t="s">
        <v>123</v>
      </c>
      <c r="AT237" s="125" t="s">
        <v>74</v>
      </c>
      <c r="AU237" s="125" t="s">
        <v>75</v>
      </c>
      <c r="AY237" s="124" t="s">
        <v>118</v>
      </c>
      <c r="BK237" s="126">
        <f>BK238</f>
        <v>0</v>
      </c>
    </row>
    <row r="238" spans="2:65" s="1" customFormat="1" ht="31.5" customHeight="1" x14ac:dyDescent="0.3">
      <c r="B238" s="128"/>
      <c r="C238" s="129" t="s">
        <v>187</v>
      </c>
      <c r="D238" s="129" t="s">
        <v>119</v>
      </c>
      <c r="E238" s="130" t="s">
        <v>437</v>
      </c>
      <c r="F238" s="225" t="s">
        <v>438</v>
      </c>
      <c r="G238" s="226"/>
      <c r="H238" s="226"/>
      <c r="I238" s="226"/>
      <c r="J238" s="131" t="s">
        <v>439</v>
      </c>
      <c r="K238" s="132">
        <v>16</v>
      </c>
      <c r="L238" s="227"/>
      <c r="M238" s="226"/>
      <c r="N238" s="227">
        <f>ROUND(L238*K238,2)</f>
        <v>0</v>
      </c>
      <c r="O238" s="226"/>
      <c r="P238" s="226"/>
      <c r="Q238" s="226"/>
      <c r="R238" s="133"/>
      <c r="T238" s="134" t="s">
        <v>3</v>
      </c>
      <c r="U238" s="39" t="s">
        <v>41</v>
      </c>
      <c r="V238" s="135">
        <v>0</v>
      </c>
      <c r="W238" s="135">
        <f>V238*K238</f>
        <v>0</v>
      </c>
      <c r="X238" s="135">
        <v>0</v>
      </c>
      <c r="Y238" s="135">
        <f>X238*K238</f>
        <v>0</v>
      </c>
      <c r="Z238" s="135">
        <v>0</v>
      </c>
      <c r="AA238" s="136">
        <f>Z238*K238</f>
        <v>0</v>
      </c>
      <c r="AR238" s="16" t="s">
        <v>440</v>
      </c>
      <c r="AT238" s="16" t="s">
        <v>119</v>
      </c>
      <c r="AU238" s="16" t="s">
        <v>20</v>
      </c>
      <c r="AY238" s="16" t="s">
        <v>118</v>
      </c>
      <c r="BE238" s="137">
        <f>IF(U238="základní",N238,0)</f>
        <v>0</v>
      </c>
      <c r="BF238" s="137">
        <f>IF(U238="snížená",N238,0)</f>
        <v>0</v>
      </c>
      <c r="BG238" s="137">
        <f>IF(U238="zákl. přenesená",N238,0)</f>
        <v>0</v>
      </c>
      <c r="BH238" s="137">
        <f>IF(U238="sníž. přenesená",N238,0)</f>
        <v>0</v>
      </c>
      <c r="BI238" s="137">
        <f>IF(U238="nulová",N238,0)</f>
        <v>0</v>
      </c>
      <c r="BJ238" s="16" t="s">
        <v>20</v>
      </c>
      <c r="BK238" s="137">
        <f>ROUND(L238*K238,2)</f>
        <v>0</v>
      </c>
      <c r="BL238" s="16" t="s">
        <v>440</v>
      </c>
      <c r="BM238" s="16" t="s">
        <v>441</v>
      </c>
    </row>
    <row r="239" spans="2:65" s="9" customFormat="1" ht="37.35" customHeight="1" x14ac:dyDescent="0.35">
      <c r="B239" s="117"/>
      <c r="C239" s="118"/>
      <c r="D239" s="119" t="s">
        <v>103</v>
      </c>
      <c r="E239" s="119"/>
      <c r="F239" s="119"/>
      <c r="G239" s="119"/>
      <c r="H239" s="119"/>
      <c r="I239" s="119"/>
      <c r="J239" s="119"/>
      <c r="K239" s="119"/>
      <c r="L239" s="119"/>
      <c r="M239" s="119"/>
      <c r="N239" s="247">
        <f>BK239</f>
        <v>0</v>
      </c>
      <c r="O239" s="248"/>
      <c r="P239" s="248"/>
      <c r="Q239" s="248"/>
      <c r="R239" s="120"/>
      <c r="T239" s="121"/>
      <c r="U239" s="118"/>
      <c r="V239" s="118"/>
      <c r="W239" s="122">
        <f>W240</f>
        <v>0</v>
      </c>
      <c r="X239" s="118"/>
      <c r="Y239" s="122">
        <f>Y240</f>
        <v>0</v>
      </c>
      <c r="Z239" s="118"/>
      <c r="AA239" s="123">
        <f>AA240</f>
        <v>0</v>
      </c>
      <c r="AR239" s="124" t="s">
        <v>123</v>
      </c>
      <c r="AT239" s="125" t="s">
        <v>74</v>
      </c>
      <c r="AU239" s="125" t="s">
        <v>75</v>
      </c>
      <c r="AY239" s="124" t="s">
        <v>118</v>
      </c>
      <c r="BK239" s="126">
        <f>BK240</f>
        <v>0</v>
      </c>
    </row>
    <row r="240" spans="2:65" s="1" customFormat="1" ht="22.5" customHeight="1" x14ac:dyDescent="0.3">
      <c r="B240" s="128"/>
      <c r="C240" s="129" t="s">
        <v>442</v>
      </c>
      <c r="D240" s="129" t="s">
        <v>119</v>
      </c>
      <c r="E240" s="130" t="s">
        <v>443</v>
      </c>
      <c r="F240" s="225" t="s">
        <v>444</v>
      </c>
      <c r="G240" s="226"/>
      <c r="H240" s="226"/>
      <c r="I240" s="226"/>
      <c r="J240" s="131" t="s">
        <v>266</v>
      </c>
      <c r="K240" s="132">
        <v>1</v>
      </c>
      <c r="L240" s="227"/>
      <c r="M240" s="226"/>
      <c r="N240" s="227">
        <f>ROUND(L240*K240,2)</f>
        <v>0</v>
      </c>
      <c r="O240" s="226"/>
      <c r="P240" s="226"/>
      <c r="Q240" s="226"/>
      <c r="R240" s="133"/>
      <c r="T240" s="134" t="s">
        <v>3</v>
      </c>
      <c r="U240" s="166" t="s">
        <v>41</v>
      </c>
      <c r="V240" s="167">
        <v>0</v>
      </c>
      <c r="W240" s="167">
        <f>V240*K240</f>
        <v>0</v>
      </c>
      <c r="X240" s="167">
        <v>0</v>
      </c>
      <c r="Y240" s="167">
        <f>X240*K240</f>
        <v>0</v>
      </c>
      <c r="Z240" s="167">
        <v>0</v>
      </c>
      <c r="AA240" s="168">
        <f>Z240*K240</f>
        <v>0</v>
      </c>
      <c r="AR240" s="16" t="s">
        <v>440</v>
      </c>
      <c r="AT240" s="16" t="s">
        <v>119</v>
      </c>
      <c r="AU240" s="16" t="s">
        <v>20</v>
      </c>
      <c r="AY240" s="16" t="s">
        <v>118</v>
      </c>
      <c r="BE240" s="137">
        <f>IF(U240="základní",N240,0)</f>
        <v>0</v>
      </c>
      <c r="BF240" s="137">
        <f>IF(U240="snížená",N240,0)</f>
        <v>0</v>
      </c>
      <c r="BG240" s="137">
        <f>IF(U240="zákl. přenesená",N240,0)</f>
        <v>0</v>
      </c>
      <c r="BH240" s="137">
        <f>IF(U240="sníž. přenesená",N240,0)</f>
        <v>0</v>
      </c>
      <c r="BI240" s="137">
        <f>IF(U240="nulová",N240,0)</f>
        <v>0</v>
      </c>
      <c r="BJ240" s="16" t="s">
        <v>20</v>
      </c>
      <c r="BK240" s="137">
        <f>ROUND(L240*K240,2)</f>
        <v>0</v>
      </c>
      <c r="BL240" s="16" t="s">
        <v>440</v>
      </c>
      <c r="BM240" s="16" t="s">
        <v>445</v>
      </c>
    </row>
    <row r="241" spans="2:18" s="1" customFormat="1" ht="6.9" customHeight="1" x14ac:dyDescent="0.3">
      <c r="B241" s="54"/>
      <c r="C241" s="55"/>
      <c r="D241" s="55"/>
      <c r="E241" s="55"/>
      <c r="F241" s="55"/>
      <c r="G241" s="55"/>
      <c r="H241" s="55"/>
      <c r="I241" s="55"/>
      <c r="J241" s="55"/>
      <c r="K241" s="55"/>
      <c r="L241" s="55"/>
      <c r="M241" s="55"/>
      <c r="N241" s="55"/>
      <c r="O241" s="55"/>
      <c r="P241" s="55"/>
      <c r="Q241" s="55"/>
      <c r="R241" s="56"/>
    </row>
  </sheetData>
  <mergeCells count="331">
    <mergeCell ref="H1:K1"/>
    <mergeCell ref="S2:AC2"/>
    <mergeCell ref="F240:I240"/>
    <mergeCell ref="L240:M240"/>
    <mergeCell ref="N240:Q240"/>
    <mergeCell ref="N117:Q117"/>
    <mergeCell ref="N118:Q118"/>
    <mergeCell ref="N119:Q119"/>
    <mergeCell ref="N159:Q159"/>
    <mergeCell ref="N162:Q162"/>
    <mergeCell ref="N171:Q171"/>
    <mergeCell ref="N181:Q181"/>
    <mergeCell ref="N221:Q221"/>
    <mergeCell ref="N224:Q224"/>
    <mergeCell ref="N235:Q235"/>
    <mergeCell ref="N237:Q237"/>
    <mergeCell ref="N239:Q239"/>
    <mergeCell ref="F233:I233"/>
    <mergeCell ref="L233:M233"/>
    <mergeCell ref="N233:Q233"/>
    <mergeCell ref="F234:I234"/>
    <mergeCell ref="F236:I236"/>
    <mergeCell ref="L236:M236"/>
    <mergeCell ref="N236:Q236"/>
    <mergeCell ref="F238:I238"/>
    <mergeCell ref="L238:M238"/>
    <mergeCell ref="N238:Q238"/>
    <mergeCell ref="F228:I228"/>
    <mergeCell ref="F229:I229"/>
    <mergeCell ref="L229:M229"/>
    <mergeCell ref="N229:Q229"/>
    <mergeCell ref="F230:I230"/>
    <mergeCell ref="F231:I231"/>
    <mergeCell ref="L231:M231"/>
    <mergeCell ref="N231:Q231"/>
    <mergeCell ref="F232:I232"/>
    <mergeCell ref="F222:I222"/>
    <mergeCell ref="L222:M222"/>
    <mergeCell ref="N222:Q222"/>
    <mergeCell ref="F223:I223"/>
    <mergeCell ref="F225:I225"/>
    <mergeCell ref="L225:M225"/>
    <mergeCell ref="N225:Q225"/>
    <mergeCell ref="F226:I226"/>
    <mergeCell ref="F227:I227"/>
    <mergeCell ref="L227:M227"/>
    <mergeCell ref="N227:Q227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215:I215"/>
    <mergeCell ref="L215:M215"/>
    <mergeCell ref="N215:Q215"/>
    <mergeCell ref="F216:I216"/>
    <mergeCell ref="L216:M216"/>
    <mergeCell ref="N216:Q216"/>
    <mergeCell ref="F217:I217"/>
    <mergeCell ref="L217:M217"/>
    <mergeCell ref="N217:Q217"/>
    <mergeCell ref="F212:I212"/>
    <mergeCell ref="L212:M212"/>
    <mergeCell ref="N212:Q212"/>
    <mergeCell ref="F213:I213"/>
    <mergeCell ref="L213:M213"/>
    <mergeCell ref="N213:Q213"/>
    <mergeCell ref="F214:I214"/>
    <mergeCell ref="L214:M214"/>
    <mergeCell ref="N214:Q214"/>
    <mergeCell ref="F209:I209"/>
    <mergeCell ref="L209:M209"/>
    <mergeCell ref="N209:Q209"/>
    <mergeCell ref="F210:I210"/>
    <mergeCell ref="L210:M210"/>
    <mergeCell ref="N210:Q210"/>
    <mergeCell ref="F211:I211"/>
    <mergeCell ref="L211:M211"/>
    <mergeCell ref="N211:Q211"/>
    <mergeCell ref="F206:I206"/>
    <mergeCell ref="L206:M206"/>
    <mergeCell ref="N206:Q206"/>
    <mergeCell ref="F207:I207"/>
    <mergeCell ref="L207:M207"/>
    <mergeCell ref="N207:Q207"/>
    <mergeCell ref="F208:I208"/>
    <mergeCell ref="L208:M208"/>
    <mergeCell ref="N208:Q208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1:I191"/>
    <mergeCell ref="F192:I192"/>
    <mergeCell ref="F193:I193"/>
    <mergeCell ref="F194:I194"/>
    <mergeCell ref="L194:M194"/>
    <mergeCell ref="N194:Q194"/>
    <mergeCell ref="F195:I195"/>
    <mergeCell ref="F196:I196"/>
    <mergeCell ref="L196:M196"/>
    <mergeCell ref="N196:Q196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0:I170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4:I164"/>
    <mergeCell ref="F165:I165"/>
    <mergeCell ref="L165:M165"/>
    <mergeCell ref="N165:Q165"/>
    <mergeCell ref="F166:I166"/>
    <mergeCell ref="F167:I167"/>
    <mergeCell ref="F168:I168"/>
    <mergeCell ref="F169:I169"/>
    <mergeCell ref="L169:M169"/>
    <mergeCell ref="N169:Q169"/>
    <mergeCell ref="F156:I156"/>
    <mergeCell ref="F157:I157"/>
    <mergeCell ref="F158:I158"/>
    <mergeCell ref="F160:I160"/>
    <mergeCell ref="L160:M160"/>
    <mergeCell ref="N160:Q160"/>
    <mergeCell ref="F161:I161"/>
    <mergeCell ref="F163:I163"/>
    <mergeCell ref="L163:M163"/>
    <mergeCell ref="N163:Q163"/>
    <mergeCell ref="F151:I151"/>
    <mergeCell ref="L151:M151"/>
    <mergeCell ref="N151:Q151"/>
    <mergeCell ref="F152:I152"/>
    <mergeCell ref="F153:I153"/>
    <mergeCell ref="F154:I154"/>
    <mergeCell ref="F155:I155"/>
    <mergeCell ref="L155:M155"/>
    <mergeCell ref="N155:Q155"/>
    <mergeCell ref="F144:I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33:I133"/>
    <mergeCell ref="F134:I134"/>
    <mergeCell ref="F135:I135"/>
    <mergeCell ref="L135:M135"/>
    <mergeCell ref="N135:Q135"/>
    <mergeCell ref="F136:I136"/>
    <mergeCell ref="F137:I137"/>
    <mergeCell ref="L137:M137"/>
    <mergeCell ref="N137:Q137"/>
    <mergeCell ref="F128:I128"/>
    <mergeCell ref="F129:I129"/>
    <mergeCell ref="L129:M129"/>
    <mergeCell ref="N129:Q129"/>
    <mergeCell ref="F130:I130"/>
    <mergeCell ref="F131:I131"/>
    <mergeCell ref="L131:M131"/>
    <mergeCell ref="N131:Q131"/>
    <mergeCell ref="F132:I132"/>
    <mergeCell ref="F123:I123"/>
    <mergeCell ref="F124:I124"/>
    <mergeCell ref="F125:I125"/>
    <mergeCell ref="F126:I126"/>
    <mergeCell ref="L126:M126"/>
    <mergeCell ref="N126:Q126"/>
    <mergeCell ref="F127:I127"/>
    <mergeCell ref="L127:M127"/>
    <mergeCell ref="N127:Q127"/>
    <mergeCell ref="F116:I116"/>
    <mergeCell ref="L116:M116"/>
    <mergeCell ref="N116:Q116"/>
    <mergeCell ref="F120:I120"/>
    <mergeCell ref="L120:M120"/>
    <mergeCell ref="N120:Q120"/>
    <mergeCell ref="F121:I121"/>
    <mergeCell ref="F122:I122"/>
    <mergeCell ref="L122:M122"/>
    <mergeCell ref="N122:Q122"/>
    <mergeCell ref="N97:Q97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8:P18"/>
    <mergeCell ref="O20:P20"/>
    <mergeCell ref="O21:P21"/>
    <mergeCell ref="E24:L24"/>
    <mergeCell ref="M27:P27"/>
    <mergeCell ref="M29:P29"/>
    <mergeCell ref="H31:J31"/>
    <mergeCell ref="M31:P31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9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7 - IO 04.1 - Prodloužení...</vt:lpstr>
      <vt:lpstr>'7 - IO 04.1 - Prodloužení...'!Názvy_tisku</vt:lpstr>
      <vt:lpstr>'Rekapitulace stavby'!Názvy_tisku</vt:lpstr>
      <vt:lpstr>'7 - IO 04.1 - Prodloužení...'!Oblast_tisku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Pokorný Jan</cp:lastModifiedBy>
  <dcterms:created xsi:type="dcterms:W3CDTF">2018-02-23T07:39:34Z</dcterms:created>
  <dcterms:modified xsi:type="dcterms:W3CDTF">2018-03-22T09:48:47Z</dcterms:modified>
</cp:coreProperties>
</file>