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30" yWindow="580" windowWidth="18210" windowHeight="6740"/>
  </bookViews>
  <sheets>
    <sheet name="Rekapitulace stavby" sheetId="1" r:id="rId1"/>
    <sheet name="C101 - Soupis prací - Kom..." sheetId="2" r:id="rId2"/>
    <sheet name="VON - Soupis prací - Vedl..." sheetId="3" r:id="rId3"/>
    <sheet name="Pokyny pro vyplnění" sheetId="4" r:id="rId4"/>
  </sheets>
  <definedNames>
    <definedName name="_xlnm._FilterDatabase" localSheetId="1" hidden="1">'C101 - Soupis prací - Kom...'!$C$105:$L$453</definedName>
    <definedName name="_xlnm._FilterDatabase" localSheetId="2" hidden="1">'VON - Soupis prací - Vedl...'!$C$87:$L$114</definedName>
    <definedName name="_xlnm.Print_Titles" localSheetId="1">'C101 - Soupis prací - Kom...'!$105:$105</definedName>
    <definedName name="_xlnm.Print_Titles" localSheetId="0">'Rekapitulace stavby'!$49:$49</definedName>
    <definedName name="_xlnm.Print_Titles" localSheetId="2">'VON - Soupis prací - Vedl...'!$87:$87</definedName>
    <definedName name="_xlnm.Print_Area" localSheetId="1">'C101 - Soupis prací - Kom...'!$C$4:$K$40,'C101 - Soupis prací - Kom...'!$C$46:$K$85,'C101 - Soupis prací - Kom...'!$C$91:$L$453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2">'VON - Soupis prací - Vedl...'!$C$4:$K$40,'VON - Soupis prací - Vedl...'!$C$46:$K$67,'VON - Soupis prací - Vedl...'!$C$73:$L$114</definedName>
  </definedNames>
  <calcPr calcId="145621"/>
</workbook>
</file>

<file path=xl/calcChain.xml><?xml version="1.0" encoding="utf-8"?>
<calcChain xmlns="http://schemas.openxmlformats.org/spreadsheetml/2006/main">
  <c r="BA55" i="1" l="1"/>
  <c r="AZ55" i="1"/>
  <c r="BI113" i="3"/>
  <c r="BH113" i="3"/>
  <c r="BG113" i="3"/>
  <c r="BF113" i="3"/>
  <c r="R113" i="3"/>
  <c r="Q113" i="3"/>
  <c r="X113" i="3"/>
  <c r="V113" i="3"/>
  <c r="T113" i="3"/>
  <c r="P113" i="3"/>
  <c r="BK113" i="3" s="1"/>
  <c r="K113" i="3"/>
  <c r="BE113" i="3"/>
  <c r="BI111" i="3"/>
  <c r="BH111" i="3"/>
  <c r="BG111" i="3"/>
  <c r="BF111" i="3"/>
  <c r="R111" i="3"/>
  <c r="Q111" i="3"/>
  <c r="X111" i="3"/>
  <c r="V111" i="3"/>
  <c r="T111" i="3"/>
  <c r="P111" i="3"/>
  <c r="BK111" i="3" s="1"/>
  <c r="K111" i="3"/>
  <c r="BE111" i="3" s="1"/>
  <c r="BI108" i="3"/>
  <c r="BH108" i="3"/>
  <c r="BG108" i="3"/>
  <c r="BF108" i="3"/>
  <c r="R108" i="3"/>
  <c r="Q108" i="3"/>
  <c r="X108" i="3"/>
  <c r="V108" i="3"/>
  <c r="T108" i="3"/>
  <c r="P108" i="3"/>
  <c r="BK108" i="3"/>
  <c r="K108" i="3"/>
  <c r="BE108" i="3"/>
  <c r="BI106" i="3"/>
  <c r="BH106" i="3"/>
  <c r="BG106" i="3"/>
  <c r="BF106" i="3"/>
  <c r="R106" i="3"/>
  <c r="Q106" i="3"/>
  <c r="X106" i="3"/>
  <c r="V106" i="3"/>
  <c r="T106" i="3"/>
  <c r="P106" i="3"/>
  <c r="BK106" i="3" s="1"/>
  <c r="K106" i="3"/>
  <c r="BE106" i="3" s="1"/>
  <c r="BI103" i="3"/>
  <c r="BH103" i="3"/>
  <c r="BG103" i="3"/>
  <c r="BF103" i="3"/>
  <c r="R103" i="3"/>
  <c r="R102" i="3" s="1"/>
  <c r="Q103" i="3"/>
  <c r="Q102" i="3"/>
  <c r="Q101" i="3" s="1"/>
  <c r="I65" i="3" s="1"/>
  <c r="X103" i="3"/>
  <c r="X102" i="3" s="1"/>
  <c r="X101" i="3" s="1"/>
  <c r="V103" i="3"/>
  <c r="V102" i="3"/>
  <c r="V101" i="3" s="1"/>
  <c r="T103" i="3"/>
  <c r="T102" i="3" s="1"/>
  <c r="T101" i="3" s="1"/>
  <c r="P103" i="3"/>
  <c r="BK103" i="3"/>
  <c r="BK102" i="3" s="1"/>
  <c r="K103" i="3"/>
  <c r="BE103" i="3"/>
  <c r="I66" i="3"/>
  <c r="BI99" i="3"/>
  <c r="BH99" i="3"/>
  <c r="BG99" i="3"/>
  <c r="BF99" i="3"/>
  <c r="R99" i="3"/>
  <c r="Q99" i="3"/>
  <c r="X99" i="3"/>
  <c r="V99" i="3"/>
  <c r="T99" i="3"/>
  <c r="P99" i="3"/>
  <c r="BK99" i="3" s="1"/>
  <c r="K99" i="3"/>
  <c r="BE99" i="3"/>
  <c r="BI97" i="3"/>
  <c r="BH97" i="3"/>
  <c r="BG97" i="3"/>
  <c r="BF97" i="3"/>
  <c r="R97" i="3"/>
  <c r="Q97" i="3"/>
  <c r="X97" i="3"/>
  <c r="V97" i="3"/>
  <c r="T97" i="3"/>
  <c r="P97" i="3"/>
  <c r="BK97" i="3"/>
  <c r="K97" i="3"/>
  <c r="BE97" i="3"/>
  <c r="BI94" i="3"/>
  <c r="BH94" i="3"/>
  <c r="BG94" i="3"/>
  <c r="BF94" i="3"/>
  <c r="R94" i="3"/>
  <c r="Q94" i="3"/>
  <c r="X94" i="3"/>
  <c r="V94" i="3"/>
  <c r="T94" i="3"/>
  <c r="P94" i="3"/>
  <c r="BK94" i="3" s="1"/>
  <c r="K94" i="3"/>
  <c r="BE94" i="3"/>
  <c r="BI91" i="3"/>
  <c r="F38" i="3"/>
  <c r="BF55" i="1" s="1"/>
  <c r="BH91" i="3"/>
  <c r="F37" i="3" s="1"/>
  <c r="BE55" i="1" s="1"/>
  <c r="BG91" i="3"/>
  <c r="F36" i="3"/>
  <c r="BD55" i="1" s="1"/>
  <c r="BF91" i="3"/>
  <c r="K35" i="3" s="1"/>
  <c r="AY55" i="1" s="1"/>
  <c r="R91" i="3"/>
  <c r="R90" i="3"/>
  <c r="R89" i="3" s="1"/>
  <c r="Q91" i="3"/>
  <c r="Q90" i="3" s="1"/>
  <c r="X91" i="3"/>
  <c r="X90" i="3"/>
  <c r="X89" i="3" s="1"/>
  <c r="X88" i="3" s="1"/>
  <c r="V91" i="3"/>
  <c r="V90" i="3"/>
  <c r="V89" i="3" s="1"/>
  <c r="V88" i="3" s="1"/>
  <c r="T91" i="3"/>
  <c r="T90" i="3"/>
  <c r="T89" i="3" s="1"/>
  <c r="T88" i="3" s="1"/>
  <c r="AW55" i="1" s="1"/>
  <c r="P91" i="3"/>
  <c r="BK91" i="3" s="1"/>
  <c r="BK90" i="3" s="1"/>
  <c r="J64" i="3"/>
  <c r="J84" i="3"/>
  <c r="F84" i="3"/>
  <c r="F82" i="3"/>
  <c r="E80" i="3"/>
  <c r="J57" i="3"/>
  <c r="F57" i="3"/>
  <c r="F55" i="3"/>
  <c r="E53" i="3"/>
  <c r="J20" i="3"/>
  <c r="E20" i="3"/>
  <c r="F85" i="3"/>
  <c r="F58" i="3"/>
  <c r="J19" i="3"/>
  <c r="J14" i="3"/>
  <c r="J82" i="3"/>
  <c r="J55" i="3"/>
  <c r="E7" i="3"/>
  <c r="E76" i="3" s="1"/>
  <c r="E49" i="3"/>
  <c r="BA53" i="1"/>
  <c r="AZ53" i="1"/>
  <c r="BI453" i="2"/>
  <c r="BH453" i="2"/>
  <c r="BG453" i="2"/>
  <c r="BF453" i="2"/>
  <c r="R453" i="2"/>
  <c r="R452" i="2"/>
  <c r="Q453" i="2"/>
  <c r="Q452" i="2"/>
  <c r="X453" i="2"/>
  <c r="X452" i="2"/>
  <c r="V453" i="2"/>
  <c r="V452" i="2"/>
  <c r="T453" i="2"/>
  <c r="T452" i="2"/>
  <c r="P453" i="2"/>
  <c r="BK453" i="2"/>
  <c r="BK452" i="2" s="1"/>
  <c r="K452" i="2" s="1"/>
  <c r="K84" i="2" s="1"/>
  <c r="K453" i="2"/>
  <c r="BE453" i="2"/>
  <c r="J84" i="2"/>
  <c r="I84" i="2"/>
  <c r="BI450" i="2"/>
  <c r="BH450" i="2"/>
  <c r="BG450" i="2"/>
  <c r="BF450" i="2"/>
  <c r="R450" i="2"/>
  <c r="Q450" i="2"/>
  <c r="X450" i="2"/>
  <c r="V450" i="2"/>
  <c r="T450" i="2"/>
  <c r="P450" i="2"/>
  <c r="BK450" i="2"/>
  <c r="K450" i="2"/>
  <c r="BE450" i="2"/>
  <c r="BI448" i="2"/>
  <c r="BH448" i="2"/>
  <c r="BG448" i="2"/>
  <c r="BF448" i="2"/>
  <c r="R448" i="2"/>
  <c r="Q448" i="2"/>
  <c r="X448" i="2"/>
  <c r="V448" i="2"/>
  <c r="T448" i="2"/>
  <c r="P448" i="2"/>
  <c r="BK448" i="2" s="1"/>
  <c r="K448" i="2"/>
  <c r="BE448" i="2" s="1"/>
  <c r="BI446" i="2"/>
  <c r="BH446" i="2"/>
  <c r="BG446" i="2"/>
  <c r="BF446" i="2"/>
  <c r="R446" i="2"/>
  <c r="Q446" i="2"/>
  <c r="X446" i="2"/>
  <c r="V446" i="2"/>
  <c r="T446" i="2"/>
  <c r="P446" i="2"/>
  <c r="BK446" i="2"/>
  <c r="K446" i="2"/>
  <c r="BE446" i="2"/>
  <c r="BI444" i="2"/>
  <c r="BH444" i="2"/>
  <c r="BG444" i="2"/>
  <c r="BF444" i="2"/>
  <c r="R444" i="2"/>
  <c r="Q444" i="2"/>
  <c r="X444" i="2"/>
  <c r="V444" i="2"/>
  <c r="T444" i="2"/>
  <c r="P444" i="2"/>
  <c r="BK444" i="2" s="1"/>
  <c r="K444" i="2"/>
  <c r="BE444" i="2" s="1"/>
  <c r="BI443" i="2"/>
  <c r="BH443" i="2"/>
  <c r="BG443" i="2"/>
  <c r="BF443" i="2"/>
  <c r="R443" i="2"/>
  <c r="Q443" i="2"/>
  <c r="X443" i="2"/>
  <c r="V443" i="2"/>
  <c r="T443" i="2"/>
  <c r="P443" i="2"/>
  <c r="BK443" i="2"/>
  <c r="K443" i="2"/>
  <c r="BE443" i="2"/>
  <c r="BI441" i="2"/>
  <c r="BH441" i="2"/>
  <c r="BG441" i="2"/>
  <c r="BF441" i="2"/>
  <c r="R441" i="2"/>
  <c r="Q441" i="2"/>
  <c r="X441" i="2"/>
  <c r="V441" i="2"/>
  <c r="T441" i="2"/>
  <c r="P441" i="2"/>
  <c r="BK441" i="2" s="1"/>
  <c r="K441" i="2"/>
  <c r="BE441" i="2"/>
  <c r="BI440" i="2"/>
  <c r="BH440" i="2"/>
  <c r="BG440" i="2"/>
  <c r="BF440" i="2"/>
  <c r="R440" i="2"/>
  <c r="R439" i="2" s="1"/>
  <c r="J83" i="2" s="1"/>
  <c r="Q440" i="2"/>
  <c r="Q439" i="2" s="1"/>
  <c r="I83" i="2" s="1"/>
  <c r="X440" i="2"/>
  <c r="X439" i="2" s="1"/>
  <c r="V440" i="2"/>
  <c r="V439" i="2" s="1"/>
  <c r="T440" i="2"/>
  <c r="T439" i="2" s="1"/>
  <c r="P440" i="2"/>
  <c r="BK440" i="2" s="1"/>
  <c r="BK439" i="2" s="1"/>
  <c r="K439" i="2" s="1"/>
  <c r="K83" i="2" s="1"/>
  <c r="K440" i="2"/>
  <c r="BE440" i="2" s="1"/>
  <c r="BI437" i="2"/>
  <c r="BH437" i="2"/>
  <c r="BG437" i="2"/>
  <c r="BF437" i="2"/>
  <c r="R437" i="2"/>
  <c r="Q437" i="2"/>
  <c r="X437" i="2"/>
  <c r="V437" i="2"/>
  <c r="T437" i="2"/>
  <c r="P437" i="2"/>
  <c r="BK437" i="2"/>
  <c r="K437" i="2"/>
  <c r="BE437" i="2"/>
  <c r="BI435" i="2"/>
  <c r="BH435" i="2"/>
  <c r="BG435" i="2"/>
  <c r="BF435" i="2"/>
  <c r="R435" i="2"/>
  <c r="Q435" i="2"/>
  <c r="X435" i="2"/>
  <c r="V435" i="2"/>
  <c r="T435" i="2"/>
  <c r="P435" i="2"/>
  <c r="BK435" i="2" s="1"/>
  <c r="K435" i="2"/>
  <c r="BE435" i="2"/>
  <c r="BI433" i="2"/>
  <c r="BH433" i="2"/>
  <c r="BG433" i="2"/>
  <c r="BF433" i="2"/>
  <c r="R433" i="2"/>
  <c r="Q433" i="2"/>
  <c r="X433" i="2"/>
  <c r="V433" i="2"/>
  <c r="T433" i="2"/>
  <c r="P433" i="2"/>
  <c r="BK433" i="2"/>
  <c r="K433" i="2"/>
  <c r="BE433" i="2"/>
  <c r="BI431" i="2"/>
  <c r="BH431" i="2"/>
  <c r="BG431" i="2"/>
  <c r="BF431" i="2"/>
  <c r="R431" i="2"/>
  <c r="Q431" i="2"/>
  <c r="X431" i="2"/>
  <c r="V431" i="2"/>
  <c r="T431" i="2"/>
  <c r="P431" i="2"/>
  <c r="BK431" i="2" s="1"/>
  <c r="K431" i="2"/>
  <c r="BE431" i="2" s="1"/>
  <c r="BI429" i="2"/>
  <c r="BH429" i="2"/>
  <c r="BG429" i="2"/>
  <c r="BF429" i="2"/>
  <c r="R429" i="2"/>
  <c r="Q429" i="2"/>
  <c r="X429" i="2"/>
  <c r="V429" i="2"/>
  <c r="T429" i="2"/>
  <c r="P429" i="2"/>
  <c r="BK429" i="2"/>
  <c r="K429" i="2"/>
  <c r="BE429" i="2"/>
  <c r="BI427" i="2"/>
  <c r="BH427" i="2"/>
  <c r="BG427" i="2"/>
  <c r="BF427" i="2"/>
  <c r="R427" i="2"/>
  <c r="Q427" i="2"/>
  <c r="X427" i="2"/>
  <c r="V427" i="2"/>
  <c r="T427" i="2"/>
  <c r="P427" i="2"/>
  <c r="BK427" i="2" s="1"/>
  <c r="K427" i="2"/>
  <c r="BE427" i="2"/>
  <c r="BI425" i="2"/>
  <c r="BH425" i="2"/>
  <c r="BG425" i="2"/>
  <c r="BF425" i="2"/>
  <c r="R425" i="2"/>
  <c r="Q425" i="2"/>
  <c r="X425" i="2"/>
  <c r="V425" i="2"/>
  <c r="T425" i="2"/>
  <c r="P425" i="2"/>
  <c r="BK425" i="2" s="1"/>
  <c r="K425" i="2"/>
  <c r="BE425" i="2"/>
  <c r="BI423" i="2"/>
  <c r="BH423" i="2"/>
  <c r="BG423" i="2"/>
  <c r="BF423" i="2"/>
  <c r="R423" i="2"/>
  <c r="Q423" i="2"/>
  <c r="X423" i="2"/>
  <c r="V423" i="2"/>
  <c r="T423" i="2"/>
  <c r="P423" i="2"/>
  <c r="BK423" i="2" s="1"/>
  <c r="K423" i="2"/>
  <c r="BE423" i="2"/>
  <c r="BI404" i="2"/>
  <c r="BH404" i="2"/>
  <c r="BG404" i="2"/>
  <c r="BF404" i="2"/>
  <c r="R404" i="2"/>
  <c r="Q404" i="2"/>
  <c r="X404" i="2"/>
  <c r="V404" i="2"/>
  <c r="T404" i="2"/>
  <c r="P404" i="2"/>
  <c r="BK404" i="2"/>
  <c r="K404" i="2"/>
  <c r="BE404" i="2"/>
  <c r="BI402" i="2"/>
  <c r="BH402" i="2"/>
  <c r="BG402" i="2"/>
  <c r="BF402" i="2"/>
  <c r="R402" i="2"/>
  <c r="Q402" i="2"/>
  <c r="X402" i="2"/>
  <c r="V402" i="2"/>
  <c r="T402" i="2"/>
  <c r="P402" i="2"/>
  <c r="BK402" i="2" s="1"/>
  <c r="K402" i="2"/>
  <c r="BE402" i="2"/>
  <c r="BI400" i="2"/>
  <c r="BH400" i="2"/>
  <c r="BG400" i="2"/>
  <c r="BF400" i="2"/>
  <c r="R400" i="2"/>
  <c r="Q400" i="2"/>
  <c r="X400" i="2"/>
  <c r="V400" i="2"/>
  <c r="T400" i="2"/>
  <c r="P400" i="2"/>
  <c r="BK400" i="2"/>
  <c r="K400" i="2"/>
  <c r="BE400" i="2"/>
  <c r="BI396" i="2"/>
  <c r="BH396" i="2"/>
  <c r="BG396" i="2"/>
  <c r="BF396" i="2"/>
  <c r="R396" i="2"/>
  <c r="Q396" i="2"/>
  <c r="X396" i="2"/>
  <c r="V396" i="2"/>
  <c r="T396" i="2"/>
  <c r="P396" i="2"/>
  <c r="BK396" i="2" s="1"/>
  <c r="K396" i="2"/>
  <c r="BE396" i="2"/>
  <c r="BI394" i="2"/>
  <c r="BH394" i="2"/>
  <c r="BG394" i="2"/>
  <c r="BF394" i="2"/>
  <c r="R394" i="2"/>
  <c r="Q394" i="2"/>
  <c r="X394" i="2"/>
  <c r="V394" i="2"/>
  <c r="T394" i="2"/>
  <c r="P394" i="2"/>
  <c r="BK394" i="2"/>
  <c r="K394" i="2"/>
  <c r="BE394" i="2"/>
  <c r="BI392" i="2"/>
  <c r="BH392" i="2"/>
  <c r="BG392" i="2"/>
  <c r="BF392" i="2"/>
  <c r="R392" i="2"/>
  <c r="Q392" i="2"/>
  <c r="X392" i="2"/>
  <c r="V392" i="2"/>
  <c r="T392" i="2"/>
  <c r="P392" i="2"/>
  <c r="BK392" i="2" s="1"/>
  <c r="K392" i="2"/>
  <c r="BE392" i="2" s="1"/>
  <c r="BI390" i="2"/>
  <c r="BH390" i="2"/>
  <c r="BG390" i="2"/>
  <c r="BF390" i="2"/>
  <c r="R390" i="2"/>
  <c r="Q390" i="2"/>
  <c r="X390" i="2"/>
  <c r="V390" i="2"/>
  <c r="T390" i="2"/>
  <c r="P390" i="2"/>
  <c r="BK390" i="2"/>
  <c r="K390" i="2"/>
  <c r="BE390" i="2"/>
  <c r="BI387" i="2"/>
  <c r="BH387" i="2"/>
  <c r="BG387" i="2"/>
  <c r="BF387" i="2"/>
  <c r="R387" i="2"/>
  <c r="Q387" i="2"/>
  <c r="X387" i="2"/>
  <c r="V387" i="2"/>
  <c r="T387" i="2"/>
  <c r="P387" i="2"/>
  <c r="BK387" i="2" s="1"/>
  <c r="K387" i="2"/>
  <c r="BE387" i="2" s="1"/>
  <c r="BI381" i="2"/>
  <c r="BH381" i="2"/>
  <c r="BG381" i="2"/>
  <c r="BF381" i="2"/>
  <c r="R381" i="2"/>
  <c r="Q381" i="2"/>
  <c r="X381" i="2"/>
  <c r="V381" i="2"/>
  <c r="T381" i="2"/>
  <c r="P381" i="2"/>
  <c r="BK381" i="2"/>
  <c r="K381" i="2"/>
  <c r="BE381" i="2"/>
  <c r="BI378" i="2"/>
  <c r="BH378" i="2"/>
  <c r="BG378" i="2"/>
  <c r="BF378" i="2"/>
  <c r="R378" i="2"/>
  <c r="Q378" i="2"/>
  <c r="X378" i="2"/>
  <c r="V378" i="2"/>
  <c r="T378" i="2"/>
  <c r="P378" i="2"/>
  <c r="BK378" i="2" s="1"/>
  <c r="K378" i="2"/>
  <c r="BE378" i="2"/>
  <c r="BI372" i="2"/>
  <c r="BH372" i="2"/>
  <c r="BG372" i="2"/>
  <c r="BF372" i="2"/>
  <c r="R372" i="2"/>
  <c r="Q372" i="2"/>
  <c r="X372" i="2"/>
  <c r="V372" i="2"/>
  <c r="T372" i="2"/>
  <c r="P372" i="2"/>
  <c r="BK372" i="2"/>
  <c r="K372" i="2"/>
  <c r="BE372" i="2"/>
  <c r="BI370" i="2"/>
  <c r="BH370" i="2"/>
  <c r="BG370" i="2"/>
  <c r="BF370" i="2"/>
  <c r="R370" i="2"/>
  <c r="Q370" i="2"/>
  <c r="X370" i="2"/>
  <c r="V370" i="2"/>
  <c r="T370" i="2"/>
  <c r="P370" i="2"/>
  <c r="BK370" i="2" s="1"/>
  <c r="K370" i="2"/>
  <c r="BE370" i="2"/>
  <c r="BI368" i="2"/>
  <c r="BH368" i="2"/>
  <c r="BG368" i="2"/>
  <c r="BF368" i="2"/>
  <c r="R368" i="2"/>
  <c r="Q368" i="2"/>
  <c r="X368" i="2"/>
  <c r="V368" i="2"/>
  <c r="T368" i="2"/>
  <c r="P368" i="2"/>
  <c r="BK368" i="2"/>
  <c r="K368" i="2"/>
  <c r="BE368" i="2"/>
  <c r="BI366" i="2"/>
  <c r="BH366" i="2"/>
  <c r="BG366" i="2"/>
  <c r="BF366" i="2"/>
  <c r="R366" i="2"/>
  <c r="Q366" i="2"/>
  <c r="X366" i="2"/>
  <c r="V366" i="2"/>
  <c r="T366" i="2"/>
  <c r="P366" i="2"/>
  <c r="BK366" i="2" s="1"/>
  <c r="K366" i="2"/>
  <c r="BE366" i="2" s="1"/>
  <c r="BI364" i="2"/>
  <c r="BH364" i="2"/>
  <c r="BG364" i="2"/>
  <c r="BF364" i="2"/>
  <c r="R364" i="2"/>
  <c r="Q364" i="2"/>
  <c r="X364" i="2"/>
  <c r="V364" i="2"/>
  <c r="T364" i="2"/>
  <c r="P364" i="2"/>
  <c r="BK364" i="2"/>
  <c r="K364" i="2"/>
  <c r="BE364" i="2"/>
  <c r="BI362" i="2"/>
  <c r="BH362" i="2"/>
  <c r="BG362" i="2"/>
  <c r="BF362" i="2"/>
  <c r="R362" i="2"/>
  <c r="R361" i="2" s="1"/>
  <c r="J82" i="2" s="1"/>
  <c r="Q362" i="2"/>
  <c r="Q361" i="2" s="1"/>
  <c r="I82" i="2" s="1"/>
  <c r="X362" i="2"/>
  <c r="X361" i="2" s="1"/>
  <c r="V362" i="2"/>
  <c r="V361" i="2" s="1"/>
  <c r="T362" i="2"/>
  <c r="T361" i="2" s="1"/>
  <c r="P362" i="2"/>
  <c r="BK362" i="2" s="1"/>
  <c r="BK361" i="2" s="1"/>
  <c r="K361" i="2" s="1"/>
  <c r="K82" i="2" s="1"/>
  <c r="K362" i="2"/>
  <c r="BE362" i="2"/>
  <c r="BI359" i="2"/>
  <c r="BH359" i="2"/>
  <c r="BG359" i="2"/>
  <c r="BF359" i="2"/>
  <c r="R359" i="2"/>
  <c r="Q359" i="2"/>
  <c r="X359" i="2"/>
  <c r="V359" i="2"/>
  <c r="T359" i="2"/>
  <c r="P359" i="2"/>
  <c r="BK359" i="2"/>
  <c r="K359" i="2"/>
  <c r="BE359" i="2"/>
  <c r="BI357" i="2"/>
  <c r="BH357" i="2"/>
  <c r="BG357" i="2"/>
  <c r="BF357" i="2"/>
  <c r="R357" i="2"/>
  <c r="R356" i="2"/>
  <c r="R355" i="2" s="1"/>
  <c r="J80" i="2" s="1"/>
  <c r="Q357" i="2"/>
  <c r="Q356" i="2" s="1"/>
  <c r="X357" i="2"/>
  <c r="X356" i="2"/>
  <c r="X355" i="2" s="1"/>
  <c r="V357" i="2"/>
  <c r="V356" i="2" s="1"/>
  <c r="V355" i="2" s="1"/>
  <c r="T357" i="2"/>
  <c r="T356" i="2"/>
  <c r="T355" i="2" s="1"/>
  <c r="P357" i="2"/>
  <c r="BK357" i="2" s="1"/>
  <c r="BK356" i="2" s="1"/>
  <c r="K357" i="2"/>
  <c r="BE357" i="2" s="1"/>
  <c r="J81" i="2"/>
  <c r="BI353" i="2"/>
  <c r="BH353" i="2"/>
  <c r="BG353" i="2"/>
  <c r="BF353" i="2"/>
  <c r="R353" i="2"/>
  <c r="Q353" i="2"/>
  <c r="X353" i="2"/>
  <c r="V353" i="2"/>
  <c r="T353" i="2"/>
  <c r="P353" i="2"/>
  <c r="BK353" i="2" s="1"/>
  <c r="K353" i="2"/>
  <c r="BE353" i="2"/>
  <c r="BI351" i="2"/>
  <c r="BH351" i="2"/>
  <c r="BG351" i="2"/>
  <c r="BF351" i="2"/>
  <c r="R351" i="2"/>
  <c r="Q351" i="2"/>
  <c r="X351" i="2"/>
  <c r="V351" i="2"/>
  <c r="T351" i="2"/>
  <c r="P351" i="2"/>
  <c r="BK351" i="2"/>
  <c r="K351" i="2"/>
  <c r="BE351" i="2"/>
  <c r="BI349" i="2"/>
  <c r="BH349" i="2"/>
  <c r="BG349" i="2"/>
  <c r="BF349" i="2"/>
  <c r="R349" i="2"/>
  <c r="Q349" i="2"/>
  <c r="X349" i="2"/>
  <c r="V349" i="2"/>
  <c r="T349" i="2"/>
  <c r="P349" i="2"/>
  <c r="BK349" i="2" s="1"/>
  <c r="K349" i="2"/>
  <c r="BE349" i="2"/>
  <c r="BI347" i="2"/>
  <c r="BH347" i="2"/>
  <c r="BG347" i="2"/>
  <c r="BF347" i="2"/>
  <c r="R347" i="2"/>
  <c r="Q347" i="2"/>
  <c r="X347" i="2"/>
  <c r="V347" i="2"/>
  <c r="T347" i="2"/>
  <c r="P347" i="2"/>
  <c r="BK347" i="2"/>
  <c r="K347" i="2"/>
  <c r="BE347" i="2"/>
  <c r="BI345" i="2"/>
  <c r="BH345" i="2"/>
  <c r="BG345" i="2"/>
  <c r="BF345" i="2"/>
  <c r="R345" i="2"/>
  <c r="Q345" i="2"/>
  <c r="X345" i="2"/>
  <c r="V345" i="2"/>
  <c r="T345" i="2"/>
  <c r="P345" i="2"/>
  <c r="BK345" i="2" s="1"/>
  <c r="K345" i="2"/>
  <c r="BE345" i="2"/>
  <c r="BI343" i="2"/>
  <c r="BH343" i="2"/>
  <c r="BG343" i="2"/>
  <c r="BF343" i="2"/>
  <c r="R343" i="2"/>
  <c r="Q343" i="2"/>
  <c r="X343" i="2"/>
  <c r="V343" i="2"/>
  <c r="T343" i="2"/>
  <c r="P343" i="2"/>
  <c r="BK343" i="2"/>
  <c r="K343" i="2"/>
  <c r="BE343" i="2"/>
  <c r="BI341" i="2"/>
  <c r="BH341" i="2"/>
  <c r="BG341" i="2"/>
  <c r="BF341" i="2"/>
  <c r="R341" i="2"/>
  <c r="Q341" i="2"/>
  <c r="X341" i="2"/>
  <c r="V341" i="2"/>
  <c r="T341" i="2"/>
  <c r="P341" i="2"/>
  <c r="BK341" i="2" s="1"/>
  <c r="K341" i="2"/>
  <c r="BE341" i="2"/>
  <c r="BI339" i="2"/>
  <c r="BH339" i="2"/>
  <c r="BG339" i="2"/>
  <c r="BF339" i="2"/>
  <c r="R339" i="2"/>
  <c r="Q339" i="2"/>
  <c r="X339" i="2"/>
  <c r="V339" i="2"/>
  <c r="T339" i="2"/>
  <c r="P339" i="2"/>
  <c r="BK339" i="2"/>
  <c r="K339" i="2"/>
  <c r="BE339" i="2"/>
  <c r="BI337" i="2"/>
  <c r="BH337" i="2"/>
  <c r="BG337" i="2"/>
  <c r="BF337" i="2"/>
  <c r="R337" i="2"/>
  <c r="Q337" i="2"/>
  <c r="X337" i="2"/>
  <c r="V337" i="2"/>
  <c r="T337" i="2"/>
  <c r="P337" i="2"/>
  <c r="BK337" i="2" s="1"/>
  <c r="K337" i="2"/>
  <c r="BE337" i="2"/>
  <c r="BI335" i="2"/>
  <c r="BH335" i="2"/>
  <c r="BG335" i="2"/>
  <c r="BF335" i="2"/>
  <c r="R335" i="2"/>
  <c r="Q335" i="2"/>
  <c r="X335" i="2"/>
  <c r="V335" i="2"/>
  <c r="T335" i="2"/>
  <c r="P335" i="2"/>
  <c r="BK335" i="2"/>
  <c r="K335" i="2"/>
  <c r="BE335" i="2"/>
  <c r="BI333" i="2"/>
  <c r="BH333" i="2"/>
  <c r="BG333" i="2"/>
  <c r="BF333" i="2"/>
  <c r="R333" i="2"/>
  <c r="Q333" i="2"/>
  <c r="X333" i="2"/>
  <c r="V333" i="2"/>
  <c r="T333" i="2"/>
  <c r="P333" i="2"/>
  <c r="BK333" i="2" s="1"/>
  <c r="K333" i="2"/>
  <c r="BE333" i="2"/>
  <c r="BI331" i="2"/>
  <c r="BH331" i="2"/>
  <c r="BG331" i="2"/>
  <c r="BF331" i="2"/>
  <c r="R331" i="2"/>
  <c r="Q331" i="2"/>
  <c r="X331" i="2"/>
  <c r="V331" i="2"/>
  <c r="T331" i="2"/>
  <c r="P331" i="2"/>
  <c r="BK331" i="2"/>
  <c r="K331" i="2"/>
  <c r="BE331" i="2"/>
  <c r="BI329" i="2"/>
  <c r="BH329" i="2"/>
  <c r="BG329" i="2"/>
  <c r="BF329" i="2"/>
  <c r="R329" i="2"/>
  <c r="Q329" i="2"/>
  <c r="X329" i="2"/>
  <c r="V329" i="2"/>
  <c r="T329" i="2"/>
  <c r="P329" i="2"/>
  <c r="BK329" i="2"/>
  <c r="K329" i="2"/>
  <c r="BE329" i="2"/>
  <c r="BI327" i="2"/>
  <c r="BH327" i="2"/>
  <c r="BG327" i="2"/>
  <c r="BF327" i="2"/>
  <c r="R327" i="2"/>
  <c r="Q327" i="2"/>
  <c r="X327" i="2"/>
  <c r="V327" i="2"/>
  <c r="T327" i="2"/>
  <c r="P327" i="2"/>
  <c r="BK327" i="2" s="1"/>
  <c r="K327" i="2"/>
  <c r="BE327" i="2" s="1"/>
  <c r="BI324" i="2"/>
  <c r="BH324" i="2"/>
  <c r="BG324" i="2"/>
  <c r="BF324" i="2"/>
  <c r="R324" i="2"/>
  <c r="R323" i="2" s="1"/>
  <c r="J79" i="2" s="1"/>
  <c r="Q324" i="2"/>
  <c r="Q323" i="2" s="1"/>
  <c r="I79" i="2" s="1"/>
  <c r="X324" i="2"/>
  <c r="X323" i="2" s="1"/>
  <c r="V324" i="2"/>
  <c r="V323" i="2" s="1"/>
  <c r="T324" i="2"/>
  <c r="T323" i="2" s="1"/>
  <c r="P324" i="2"/>
  <c r="BK324" i="2" s="1"/>
  <c r="BK323" i="2" s="1"/>
  <c r="K323" i="2" s="1"/>
  <c r="K79" i="2" s="1"/>
  <c r="K324" i="2"/>
  <c r="BE324" i="2" s="1"/>
  <c r="BI321" i="2"/>
  <c r="BH321" i="2"/>
  <c r="BG321" i="2"/>
  <c r="BF321" i="2"/>
  <c r="R321" i="2"/>
  <c r="Q321" i="2"/>
  <c r="X321" i="2"/>
  <c r="V321" i="2"/>
  <c r="T321" i="2"/>
  <c r="P321" i="2"/>
  <c r="BK321" i="2" s="1"/>
  <c r="K321" i="2"/>
  <c r="BE321" i="2"/>
  <c r="BI319" i="2"/>
  <c r="BH319" i="2"/>
  <c r="BG319" i="2"/>
  <c r="BF319" i="2"/>
  <c r="R319" i="2"/>
  <c r="Q319" i="2"/>
  <c r="X319" i="2"/>
  <c r="V319" i="2"/>
  <c r="T319" i="2"/>
  <c r="P319" i="2"/>
  <c r="BK319" i="2" s="1"/>
  <c r="K319" i="2"/>
  <c r="BE319" i="2"/>
  <c r="BI317" i="2"/>
  <c r="BH317" i="2"/>
  <c r="BG317" i="2"/>
  <c r="BF317" i="2"/>
  <c r="R317" i="2"/>
  <c r="Q317" i="2"/>
  <c r="X317" i="2"/>
  <c r="V317" i="2"/>
  <c r="T317" i="2"/>
  <c r="P317" i="2"/>
  <c r="BK317" i="2" s="1"/>
  <c r="K317" i="2"/>
  <c r="BE317" i="2"/>
  <c r="BI314" i="2"/>
  <c r="BH314" i="2"/>
  <c r="BG314" i="2"/>
  <c r="BF314" i="2"/>
  <c r="R314" i="2"/>
  <c r="R313" i="2" s="1"/>
  <c r="R312" i="2" s="1"/>
  <c r="Q314" i="2"/>
  <c r="Q313" i="2"/>
  <c r="Q312" i="2" s="1"/>
  <c r="X314" i="2"/>
  <c r="X313" i="2" s="1"/>
  <c r="X312" i="2" s="1"/>
  <c r="V314" i="2"/>
  <c r="V313" i="2" s="1"/>
  <c r="V312" i="2" s="1"/>
  <c r="T314" i="2"/>
  <c r="T313" i="2"/>
  <c r="T312" i="2" s="1"/>
  <c r="P314" i="2"/>
  <c r="BK314" i="2" s="1"/>
  <c r="BK313" i="2" s="1"/>
  <c r="K314" i="2"/>
  <c r="BE314" i="2"/>
  <c r="J78" i="2"/>
  <c r="I78" i="2"/>
  <c r="J77" i="2"/>
  <c r="I77" i="2"/>
  <c r="BI305" i="2"/>
  <c r="BH305" i="2"/>
  <c r="BG305" i="2"/>
  <c r="BF305" i="2"/>
  <c r="R305" i="2"/>
  <c r="Q305" i="2"/>
  <c r="X305" i="2"/>
  <c r="V305" i="2"/>
  <c r="T305" i="2"/>
  <c r="P305" i="2"/>
  <c r="BK305" i="2"/>
  <c r="K305" i="2"/>
  <c r="BE305" i="2"/>
  <c r="BI298" i="2"/>
  <c r="BH298" i="2"/>
  <c r="BG298" i="2"/>
  <c r="BF298" i="2"/>
  <c r="R298" i="2"/>
  <c r="Q298" i="2"/>
  <c r="X298" i="2"/>
  <c r="V298" i="2"/>
  <c r="T298" i="2"/>
  <c r="P298" i="2"/>
  <c r="BK298" i="2" s="1"/>
  <c r="K298" i="2"/>
  <c r="BE298" i="2"/>
  <c r="BI296" i="2"/>
  <c r="BH296" i="2"/>
  <c r="BG296" i="2"/>
  <c r="BF296" i="2"/>
  <c r="R296" i="2"/>
  <c r="Q296" i="2"/>
  <c r="X296" i="2"/>
  <c r="V296" i="2"/>
  <c r="T296" i="2"/>
  <c r="P296" i="2"/>
  <c r="BK296" i="2" s="1"/>
  <c r="K296" i="2"/>
  <c r="BE296" i="2"/>
  <c r="BI288" i="2"/>
  <c r="BH288" i="2"/>
  <c r="BG288" i="2"/>
  <c r="BF288" i="2"/>
  <c r="R288" i="2"/>
  <c r="Q288" i="2"/>
  <c r="X288" i="2"/>
  <c r="V288" i="2"/>
  <c r="T288" i="2"/>
  <c r="P288" i="2"/>
  <c r="BK288" i="2" s="1"/>
  <c r="K288" i="2"/>
  <c r="BE288" i="2"/>
  <c r="BI285" i="2"/>
  <c r="BH285" i="2"/>
  <c r="BG285" i="2"/>
  <c r="BF285" i="2"/>
  <c r="R285" i="2"/>
  <c r="Q285" i="2"/>
  <c r="X285" i="2"/>
  <c r="V285" i="2"/>
  <c r="T285" i="2"/>
  <c r="P285" i="2"/>
  <c r="BK285" i="2" s="1"/>
  <c r="K285" i="2"/>
  <c r="BE285" i="2" s="1"/>
  <c r="BI282" i="2"/>
  <c r="BH282" i="2"/>
  <c r="BG282" i="2"/>
  <c r="BF282" i="2"/>
  <c r="R282" i="2"/>
  <c r="Q282" i="2"/>
  <c r="X282" i="2"/>
  <c r="V282" i="2"/>
  <c r="T282" i="2"/>
  <c r="P282" i="2"/>
  <c r="BK282" i="2"/>
  <c r="K282" i="2"/>
  <c r="BE282" i="2"/>
  <c r="BI279" i="2"/>
  <c r="BH279" i="2"/>
  <c r="BG279" i="2"/>
  <c r="BF279" i="2"/>
  <c r="R279" i="2"/>
  <c r="Q279" i="2"/>
  <c r="X279" i="2"/>
  <c r="V279" i="2"/>
  <c r="T279" i="2"/>
  <c r="P279" i="2"/>
  <c r="BK279" i="2" s="1"/>
  <c r="K279" i="2"/>
  <c r="BE279" i="2" s="1"/>
  <c r="BI271" i="2"/>
  <c r="BH271" i="2"/>
  <c r="BG271" i="2"/>
  <c r="BF271" i="2"/>
  <c r="R271" i="2"/>
  <c r="R270" i="2" s="1"/>
  <c r="J76" i="2" s="1"/>
  <c r="Q271" i="2"/>
  <c r="Q270" i="2" s="1"/>
  <c r="I76" i="2" s="1"/>
  <c r="X271" i="2"/>
  <c r="X270" i="2" s="1"/>
  <c r="V271" i="2"/>
  <c r="V270" i="2" s="1"/>
  <c r="T271" i="2"/>
  <c r="T270" i="2" s="1"/>
  <c r="P271" i="2"/>
  <c r="BK271" i="2" s="1"/>
  <c r="BK270" i="2" s="1"/>
  <c r="K270" i="2" s="1"/>
  <c r="K76" i="2" s="1"/>
  <c r="K271" i="2"/>
  <c r="BE271" i="2" s="1"/>
  <c r="BI268" i="2"/>
  <c r="BH268" i="2"/>
  <c r="BG268" i="2"/>
  <c r="BF268" i="2"/>
  <c r="R268" i="2"/>
  <c r="Q268" i="2"/>
  <c r="X268" i="2"/>
  <c r="V268" i="2"/>
  <c r="T268" i="2"/>
  <c r="P268" i="2"/>
  <c r="BK268" i="2" s="1"/>
  <c r="K268" i="2"/>
  <c r="BE268" i="2" s="1"/>
  <c r="BI266" i="2"/>
  <c r="BH266" i="2"/>
  <c r="BG266" i="2"/>
  <c r="BF266" i="2"/>
  <c r="R266" i="2"/>
  <c r="Q266" i="2"/>
  <c r="X266" i="2"/>
  <c r="V266" i="2"/>
  <c r="T266" i="2"/>
  <c r="P266" i="2"/>
  <c r="BK266" i="2"/>
  <c r="K266" i="2"/>
  <c r="BE266" i="2"/>
  <c r="BI261" i="2"/>
  <c r="BH261" i="2"/>
  <c r="BG261" i="2"/>
  <c r="BF261" i="2"/>
  <c r="R261" i="2"/>
  <c r="Q261" i="2"/>
  <c r="X261" i="2"/>
  <c r="V261" i="2"/>
  <c r="T261" i="2"/>
  <c r="P261" i="2"/>
  <c r="BK261" i="2" s="1"/>
  <c r="K261" i="2"/>
  <c r="BE261" i="2" s="1"/>
  <c r="BI259" i="2"/>
  <c r="BH259" i="2"/>
  <c r="BG259" i="2"/>
  <c r="BF259" i="2"/>
  <c r="R259" i="2"/>
  <c r="Q259" i="2"/>
  <c r="X259" i="2"/>
  <c r="V259" i="2"/>
  <c r="T259" i="2"/>
  <c r="P259" i="2"/>
  <c r="BK259" i="2"/>
  <c r="K259" i="2"/>
  <c r="BE259" i="2"/>
  <c r="BI257" i="2"/>
  <c r="BH257" i="2"/>
  <c r="BG257" i="2"/>
  <c r="BF257" i="2"/>
  <c r="R257" i="2"/>
  <c r="Q257" i="2"/>
  <c r="X257" i="2"/>
  <c r="V257" i="2"/>
  <c r="T257" i="2"/>
  <c r="P257" i="2"/>
  <c r="BK257" i="2" s="1"/>
  <c r="K257" i="2"/>
  <c r="BE257" i="2" s="1"/>
  <c r="BI255" i="2"/>
  <c r="BH255" i="2"/>
  <c r="BG255" i="2"/>
  <c r="BF255" i="2"/>
  <c r="R255" i="2"/>
  <c r="Q255" i="2"/>
  <c r="X255" i="2"/>
  <c r="V255" i="2"/>
  <c r="T255" i="2"/>
  <c r="P255" i="2"/>
  <c r="BK255" i="2"/>
  <c r="K255" i="2"/>
  <c r="BE255" i="2"/>
  <c r="BI253" i="2"/>
  <c r="BH253" i="2"/>
  <c r="BG253" i="2"/>
  <c r="BF253" i="2"/>
  <c r="R253" i="2"/>
  <c r="Q253" i="2"/>
  <c r="X253" i="2"/>
  <c r="V253" i="2"/>
  <c r="T253" i="2"/>
  <c r="P253" i="2"/>
  <c r="BK253" i="2" s="1"/>
  <c r="K253" i="2"/>
  <c r="BE253" i="2" s="1"/>
  <c r="BI251" i="2"/>
  <c r="BH251" i="2"/>
  <c r="BG251" i="2"/>
  <c r="BF251" i="2"/>
  <c r="R251" i="2"/>
  <c r="Q251" i="2"/>
  <c r="X251" i="2"/>
  <c r="V251" i="2"/>
  <c r="T251" i="2"/>
  <c r="P251" i="2"/>
  <c r="BK251" i="2" s="1"/>
  <c r="BI249" i="2"/>
  <c r="BH249" i="2"/>
  <c r="BG249" i="2"/>
  <c r="BF249" i="2"/>
  <c r="R249" i="2"/>
  <c r="Q249" i="2"/>
  <c r="X249" i="2"/>
  <c r="V249" i="2"/>
  <c r="T249" i="2"/>
  <c r="P249" i="2"/>
  <c r="BK249" i="2"/>
  <c r="K249" i="2"/>
  <c r="BE249" i="2"/>
  <c r="BI247" i="2"/>
  <c r="BH247" i="2"/>
  <c r="BG247" i="2"/>
  <c r="BF247" i="2"/>
  <c r="R247" i="2"/>
  <c r="R246" i="2"/>
  <c r="Q247" i="2"/>
  <c r="Q246" i="2" s="1"/>
  <c r="Q245" i="2"/>
  <c r="I74" i="2" s="1"/>
  <c r="X247" i="2"/>
  <c r="X246" i="2"/>
  <c r="X245" i="2" s="1"/>
  <c r="V247" i="2"/>
  <c r="V246" i="2" s="1"/>
  <c r="V245" i="2"/>
  <c r="T247" i="2"/>
  <c r="T246" i="2"/>
  <c r="T245" i="2" s="1"/>
  <c r="P247" i="2"/>
  <c r="BK247" i="2" s="1"/>
  <c r="BK246" i="2"/>
  <c r="K246" i="2" s="1"/>
  <c r="K75" i="2" s="1"/>
  <c r="K247" i="2"/>
  <c r="BE247" i="2" s="1"/>
  <c r="I75" i="2"/>
  <c r="BI242" i="2"/>
  <c r="BH242" i="2"/>
  <c r="BG242" i="2"/>
  <c r="BF242" i="2"/>
  <c r="R242" i="2"/>
  <c r="R241" i="2" s="1"/>
  <c r="R240" i="2" s="1"/>
  <c r="J72" i="2" s="1"/>
  <c r="Q242" i="2"/>
  <c r="Q241" i="2"/>
  <c r="X242" i="2"/>
  <c r="X241" i="2" s="1"/>
  <c r="X240" i="2" s="1"/>
  <c r="V242" i="2"/>
  <c r="V241" i="2"/>
  <c r="V240" i="2" s="1"/>
  <c r="T242" i="2"/>
  <c r="T241" i="2" s="1"/>
  <c r="T240" i="2" s="1"/>
  <c r="P242" i="2"/>
  <c r="BK242" i="2"/>
  <c r="BK241" i="2" s="1"/>
  <c r="BK240" i="2" s="1"/>
  <c r="K241" i="2"/>
  <c r="K73" i="2" s="1"/>
  <c r="K240" i="2"/>
  <c r="K242" i="2"/>
  <c r="BE242" i="2"/>
  <c r="J73" i="2"/>
  <c r="K72" i="2"/>
  <c r="BI236" i="2"/>
  <c r="BH236" i="2"/>
  <c r="BG236" i="2"/>
  <c r="BF236" i="2"/>
  <c r="R236" i="2"/>
  <c r="Q236" i="2"/>
  <c r="X236" i="2"/>
  <c r="V236" i="2"/>
  <c r="T236" i="2"/>
  <c r="P236" i="2"/>
  <c r="BK236" i="2" s="1"/>
  <c r="BI234" i="2"/>
  <c r="BH234" i="2"/>
  <c r="BG234" i="2"/>
  <c r="BF234" i="2"/>
  <c r="R234" i="2"/>
  <c r="Q234" i="2"/>
  <c r="X234" i="2"/>
  <c r="V234" i="2"/>
  <c r="T234" i="2"/>
  <c r="P234" i="2"/>
  <c r="BK234" i="2"/>
  <c r="K234" i="2"/>
  <c r="BE234" i="2"/>
  <c r="BI232" i="2"/>
  <c r="BH232" i="2"/>
  <c r="BG232" i="2"/>
  <c r="BF232" i="2"/>
  <c r="R232" i="2"/>
  <c r="Q232" i="2"/>
  <c r="X232" i="2"/>
  <c r="V232" i="2"/>
  <c r="T232" i="2"/>
  <c r="P232" i="2"/>
  <c r="BK232" i="2" s="1"/>
  <c r="BI230" i="2"/>
  <c r="BH230" i="2"/>
  <c r="BG230" i="2"/>
  <c r="BF230" i="2"/>
  <c r="R230" i="2"/>
  <c r="Q230" i="2"/>
  <c r="X230" i="2"/>
  <c r="V230" i="2"/>
  <c r="T230" i="2"/>
  <c r="P230" i="2"/>
  <c r="BK230" i="2"/>
  <c r="K230" i="2"/>
  <c r="BE230" i="2"/>
  <c r="BI227" i="2"/>
  <c r="BH227" i="2"/>
  <c r="BG227" i="2"/>
  <c r="BF227" i="2"/>
  <c r="R227" i="2"/>
  <c r="Q227" i="2"/>
  <c r="X227" i="2"/>
  <c r="V227" i="2"/>
  <c r="T227" i="2"/>
  <c r="P227" i="2"/>
  <c r="BK227" i="2" s="1"/>
  <c r="BI225" i="2"/>
  <c r="BH225" i="2"/>
  <c r="BG225" i="2"/>
  <c r="BF225" i="2"/>
  <c r="R225" i="2"/>
  <c r="Q225" i="2"/>
  <c r="X225" i="2"/>
  <c r="V225" i="2"/>
  <c r="T225" i="2"/>
  <c r="P225" i="2"/>
  <c r="BK225" i="2"/>
  <c r="K225" i="2"/>
  <c r="BE225" i="2"/>
  <c r="BI222" i="2"/>
  <c r="BH222" i="2"/>
  <c r="BG222" i="2"/>
  <c r="BF222" i="2"/>
  <c r="R222" i="2"/>
  <c r="R221" i="2"/>
  <c r="Q222" i="2"/>
  <c r="X222" i="2"/>
  <c r="X221" i="2"/>
  <c r="X220" i="2" s="1"/>
  <c r="V222" i="2"/>
  <c r="T222" i="2"/>
  <c r="T221" i="2"/>
  <c r="T220" i="2" s="1"/>
  <c r="P222" i="2"/>
  <c r="BK222" i="2" s="1"/>
  <c r="BK221" i="2"/>
  <c r="K221" i="2" s="1"/>
  <c r="K71" i="2" s="1"/>
  <c r="K222" i="2"/>
  <c r="BE222" i="2" s="1"/>
  <c r="BI218" i="2"/>
  <c r="BH218" i="2"/>
  <c r="BG218" i="2"/>
  <c r="BF218" i="2"/>
  <c r="R218" i="2"/>
  <c r="Q218" i="2"/>
  <c r="X218" i="2"/>
  <c r="V218" i="2"/>
  <c r="T218" i="2"/>
  <c r="P218" i="2"/>
  <c r="BK218" i="2"/>
  <c r="K218" i="2"/>
  <c r="BE218" i="2"/>
  <c r="BI215" i="2"/>
  <c r="BH215" i="2"/>
  <c r="BG215" i="2"/>
  <c r="BF215" i="2"/>
  <c r="R215" i="2"/>
  <c r="Q215" i="2"/>
  <c r="X215" i="2"/>
  <c r="V215" i="2"/>
  <c r="T215" i="2"/>
  <c r="P215" i="2"/>
  <c r="BK215" i="2" s="1"/>
  <c r="BI213" i="2"/>
  <c r="BH213" i="2"/>
  <c r="BG213" i="2"/>
  <c r="BF213" i="2"/>
  <c r="R213" i="2"/>
  <c r="Q213" i="2"/>
  <c r="X213" i="2"/>
  <c r="V213" i="2"/>
  <c r="T213" i="2"/>
  <c r="P213" i="2"/>
  <c r="BK213" i="2"/>
  <c r="K213" i="2"/>
  <c r="BE213" i="2"/>
  <c r="BI211" i="2"/>
  <c r="BH211" i="2"/>
  <c r="BG211" i="2"/>
  <c r="BF211" i="2"/>
  <c r="R211" i="2"/>
  <c r="Q211" i="2"/>
  <c r="X211" i="2"/>
  <c r="V211" i="2"/>
  <c r="T211" i="2"/>
  <c r="P211" i="2"/>
  <c r="BK211" i="2" s="1"/>
  <c r="BI209" i="2"/>
  <c r="BH209" i="2"/>
  <c r="BG209" i="2"/>
  <c r="BF209" i="2"/>
  <c r="R209" i="2"/>
  <c r="Q209" i="2"/>
  <c r="X209" i="2"/>
  <c r="V209" i="2"/>
  <c r="T209" i="2"/>
  <c r="P209" i="2"/>
  <c r="BK209" i="2"/>
  <c r="K209" i="2"/>
  <c r="BE209" i="2"/>
  <c r="BI207" i="2"/>
  <c r="BH207" i="2"/>
  <c r="BG207" i="2"/>
  <c r="BF207" i="2"/>
  <c r="R207" i="2"/>
  <c r="Q207" i="2"/>
  <c r="X207" i="2"/>
  <c r="V207" i="2"/>
  <c r="T207" i="2"/>
  <c r="P207" i="2"/>
  <c r="BK207" i="2" s="1"/>
  <c r="BI205" i="2"/>
  <c r="BH205" i="2"/>
  <c r="BG205" i="2"/>
  <c r="BF205" i="2"/>
  <c r="R205" i="2"/>
  <c r="Q205" i="2"/>
  <c r="X205" i="2"/>
  <c r="V205" i="2"/>
  <c r="T205" i="2"/>
  <c r="P205" i="2"/>
  <c r="BK205" i="2"/>
  <c r="K205" i="2"/>
  <c r="BE205" i="2"/>
  <c r="BI203" i="2"/>
  <c r="BH203" i="2"/>
  <c r="BG203" i="2"/>
  <c r="BF203" i="2"/>
  <c r="R203" i="2"/>
  <c r="Q203" i="2"/>
  <c r="X203" i="2"/>
  <c r="V203" i="2"/>
  <c r="T203" i="2"/>
  <c r="P203" i="2"/>
  <c r="BK203" i="2" s="1"/>
  <c r="BI201" i="2"/>
  <c r="BH201" i="2"/>
  <c r="BG201" i="2"/>
  <c r="BF201" i="2"/>
  <c r="R201" i="2"/>
  <c r="Q201" i="2"/>
  <c r="X201" i="2"/>
  <c r="V201" i="2"/>
  <c r="T201" i="2"/>
  <c r="P201" i="2"/>
  <c r="BK201" i="2"/>
  <c r="K201" i="2"/>
  <c r="BE201" i="2"/>
  <c r="BI199" i="2"/>
  <c r="BH199" i="2"/>
  <c r="BG199" i="2"/>
  <c r="BF199" i="2"/>
  <c r="R199" i="2"/>
  <c r="Q199" i="2"/>
  <c r="X199" i="2"/>
  <c r="V199" i="2"/>
  <c r="T199" i="2"/>
  <c r="P199" i="2"/>
  <c r="BK199" i="2" s="1"/>
  <c r="BI197" i="2"/>
  <c r="BH197" i="2"/>
  <c r="BG197" i="2"/>
  <c r="BF197" i="2"/>
  <c r="R197" i="2"/>
  <c r="R196" i="2" s="1"/>
  <c r="J69" i="2" s="1"/>
  <c r="Q197" i="2"/>
  <c r="X197" i="2"/>
  <c r="X196" i="2" s="1"/>
  <c r="V197" i="2"/>
  <c r="T197" i="2"/>
  <c r="T196" i="2" s="1"/>
  <c r="P197" i="2"/>
  <c r="BK197" i="2" s="1"/>
  <c r="BK196" i="2"/>
  <c r="K196" i="2" s="1"/>
  <c r="K197" i="2"/>
  <c r="BE197" i="2" s="1"/>
  <c r="K69" i="2"/>
  <c r="BI194" i="2"/>
  <c r="BH194" i="2"/>
  <c r="BG194" i="2"/>
  <c r="BF194" i="2"/>
  <c r="R194" i="2"/>
  <c r="Q194" i="2"/>
  <c r="X194" i="2"/>
  <c r="V194" i="2"/>
  <c r="T194" i="2"/>
  <c r="P194" i="2"/>
  <c r="BK194" i="2" s="1"/>
  <c r="K194" i="2"/>
  <c r="BE194" i="2" s="1"/>
  <c r="BI190" i="2"/>
  <c r="BH190" i="2"/>
  <c r="BG190" i="2"/>
  <c r="BF190" i="2"/>
  <c r="R190" i="2"/>
  <c r="Q190" i="2"/>
  <c r="X190" i="2"/>
  <c r="V190" i="2"/>
  <c r="T190" i="2"/>
  <c r="P190" i="2"/>
  <c r="BK190" i="2"/>
  <c r="K190" i="2"/>
  <c r="BE190" i="2"/>
  <c r="BI188" i="2"/>
  <c r="BH188" i="2"/>
  <c r="BG188" i="2"/>
  <c r="BF188" i="2"/>
  <c r="R188" i="2"/>
  <c r="Q188" i="2"/>
  <c r="X188" i="2"/>
  <c r="V188" i="2"/>
  <c r="T188" i="2"/>
  <c r="P188" i="2"/>
  <c r="BK188" i="2" s="1"/>
  <c r="K188" i="2"/>
  <c r="BE188" i="2" s="1"/>
  <c r="BI186" i="2"/>
  <c r="BH186" i="2"/>
  <c r="BG186" i="2"/>
  <c r="BF186" i="2"/>
  <c r="R186" i="2"/>
  <c r="Q186" i="2"/>
  <c r="X186" i="2"/>
  <c r="V186" i="2"/>
  <c r="T186" i="2"/>
  <c r="P186" i="2"/>
  <c r="BK186" i="2"/>
  <c r="K186" i="2"/>
  <c r="BE186" i="2"/>
  <c r="BI184" i="2"/>
  <c r="BH184" i="2"/>
  <c r="BG184" i="2"/>
  <c r="BF184" i="2"/>
  <c r="R184" i="2"/>
  <c r="Q184" i="2"/>
  <c r="X184" i="2"/>
  <c r="V184" i="2"/>
  <c r="T184" i="2"/>
  <c r="P184" i="2"/>
  <c r="BK184" i="2" s="1"/>
  <c r="K184" i="2"/>
  <c r="BE184" i="2" s="1"/>
  <c r="BI179" i="2"/>
  <c r="BH179" i="2"/>
  <c r="BG179" i="2"/>
  <c r="BF179" i="2"/>
  <c r="R179" i="2"/>
  <c r="R178" i="2" s="1"/>
  <c r="J68" i="2" s="1"/>
  <c r="Q179" i="2"/>
  <c r="Q178" i="2" s="1"/>
  <c r="X179" i="2"/>
  <c r="X178" i="2" s="1"/>
  <c r="V179" i="2"/>
  <c r="V178" i="2" s="1"/>
  <c r="T179" i="2"/>
  <c r="T178" i="2" s="1"/>
  <c r="P179" i="2"/>
  <c r="BK179" i="2" s="1"/>
  <c r="BK178" i="2" s="1"/>
  <c r="K178" i="2" s="1"/>
  <c r="K68" i="2" s="1"/>
  <c r="K179" i="2"/>
  <c r="BE179" i="2" s="1"/>
  <c r="I68" i="2"/>
  <c r="BI176" i="2"/>
  <c r="BH176" i="2"/>
  <c r="BG176" i="2"/>
  <c r="BF176" i="2"/>
  <c r="R176" i="2"/>
  <c r="Q176" i="2"/>
  <c r="X176" i="2"/>
  <c r="V176" i="2"/>
  <c r="T176" i="2"/>
  <c r="P176" i="2"/>
  <c r="BK176" i="2" s="1"/>
  <c r="BI173" i="2"/>
  <c r="BH173" i="2"/>
  <c r="BG173" i="2"/>
  <c r="BF173" i="2"/>
  <c r="R173" i="2"/>
  <c r="Q173" i="2"/>
  <c r="X173" i="2"/>
  <c r="V173" i="2"/>
  <c r="T173" i="2"/>
  <c r="P173" i="2"/>
  <c r="BK173" i="2"/>
  <c r="K173" i="2"/>
  <c r="BE173" i="2"/>
  <c r="BI171" i="2"/>
  <c r="BH171" i="2"/>
  <c r="BG171" i="2"/>
  <c r="BF171" i="2"/>
  <c r="R171" i="2"/>
  <c r="Q171" i="2"/>
  <c r="X171" i="2"/>
  <c r="V171" i="2"/>
  <c r="T171" i="2"/>
  <c r="P171" i="2"/>
  <c r="BK171" i="2" s="1"/>
  <c r="BI165" i="2"/>
  <c r="BH165" i="2"/>
  <c r="BG165" i="2"/>
  <c r="BF165" i="2"/>
  <c r="R165" i="2"/>
  <c r="Q165" i="2"/>
  <c r="X165" i="2"/>
  <c r="V165" i="2"/>
  <c r="T165" i="2"/>
  <c r="P165" i="2"/>
  <c r="BK165" i="2"/>
  <c r="K165" i="2"/>
  <c r="BE165" i="2"/>
  <c r="BI163" i="2"/>
  <c r="BH163" i="2"/>
  <c r="BG163" i="2"/>
  <c r="BF163" i="2"/>
  <c r="R163" i="2"/>
  <c r="Q163" i="2"/>
  <c r="X163" i="2"/>
  <c r="V163" i="2"/>
  <c r="T163" i="2"/>
  <c r="P163" i="2"/>
  <c r="BK163" i="2" s="1"/>
  <c r="BI157" i="2"/>
  <c r="BH157" i="2"/>
  <c r="BG157" i="2"/>
  <c r="BF157" i="2"/>
  <c r="R157" i="2"/>
  <c r="R156" i="2" s="1"/>
  <c r="J67" i="2" s="1"/>
  <c r="Q157" i="2"/>
  <c r="X157" i="2"/>
  <c r="X156" i="2" s="1"/>
  <c r="V157" i="2"/>
  <c r="T157" i="2"/>
  <c r="T156" i="2" s="1"/>
  <c r="P157" i="2"/>
  <c r="BK157" i="2" s="1"/>
  <c r="BK156" i="2"/>
  <c r="K156" i="2" s="1"/>
  <c r="K157" i="2"/>
  <c r="BE157" i="2" s="1"/>
  <c r="K67" i="2"/>
  <c r="BI154" i="2"/>
  <c r="BH154" i="2"/>
  <c r="BG154" i="2"/>
  <c r="BF154" i="2"/>
  <c r="R154" i="2"/>
  <c r="Q154" i="2"/>
  <c r="X154" i="2"/>
  <c r="V154" i="2"/>
  <c r="T154" i="2"/>
  <c r="P154" i="2"/>
  <c r="BK154" i="2" s="1"/>
  <c r="K154" i="2"/>
  <c r="BE154" i="2" s="1"/>
  <c r="BI152" i="2"/>
  <c r="BH152" i="2"/>
  <c r="BG152" i="2"/>
  <c r="BF152" i="2"/>
  <c r="R152" i="2"/>
  <c r="Q152" i="2"/>
  <c r="X152" i="2"/>
  <c r="V152" i="2"/>
  <c r="T152" i="2"/>
  <c r="P152" i="2"/>
  <c r="BK152" i="2"/>
  <c r="K152" i="2"/>
  <c r="BE152" i="2"/>
  <c r="BI146" i="2"/>
  <c r="BH146" i="2"/>
  <c r="BG146" i="2"/>
  <c r="BF146" i="2"/>
  <c r="R146" i="2"/>
  <c r="Q146" i="2"/>
  <c r="X146" i="2"/>
  <c r="V146" i="2"/>
  <c r="T146" i="2"/>
  <c r="P146" i="2"/>
  <c r="BK146" i="2" s="1"/>
  <c r="K146" i="2"/>
  <c r="BE146" i="2" s="1"/>
  <c r="BI141" i="2"/>
  <c r="BH141" i="2"/>
  <c r="BG141" i="2"/>
  <c r="BF141" i="2"/>
  <c r="R141" i="2"/>
  <c r="R140" i="2" s="1"/>
  <c r="J66" i="2" s="1"/>
  <c r="Q141" i="2"/>
  <c r="Q140" i="2" s="1"/>
  <c r="X141" i="2"/>
  <c r="X140" i="2" s="1"/>
  <c r="V141" i="2"/>
  <c r="V140" i="2" s="1"/>
  <c r="T141" i="2"/>
  <c r="T140" i="2" s="1"/>
  <c r="P141" i="2"/>
  <c r="BK141" i="2" s="1"/>
  <c r="BK140" i="2" s="1"/>
  <c r="K140" i="2" s="1"/>
  <c r="K66" i="2" s="1"/>
  <c r="K141" i="2"/>
  <c r="BE141" i="2" s="1"/>
  <c r="I66" i="2"/>
  <c r="BI137" i="2"/>
  <c r="BH137" i="2"/>
  <c r="BG137" i="2"/>
  <c r="BF137" i="2"/>
  <c r="R137" i="2"/>
  <c r="Q137" i="2"/>
  <c r="X137" i="2"/>
  <c r="V137" i="2"/>
  <c r="T137" i="2"/>
  <c r="P137" i="2"/>
  <c r="BK137" i="2" s="1"/>
  <c r="BI135" i="2"/>
  <c r="BH135" i="2"/>
  <c r="BG135" i="2"/>
  <c r="BF135" i="2"/>
  <c r="R135" i="2"/>
  <c r="Q135" i="2"/>
  <c r="X135" i="2"/>
  <c r="V135" i="2"/>
  <c r="T135" i="2"/>
  <c r="P135" i="2"/>
  <c r="BK135" i="2"/>
  <c r="K135" i="2"/>
  <c r="BE135" i="2"/>
  <c r="BI132" i="2"/>
  <c r="BH132" i="2"/>
  <c r="BG132" i="2"/>
  <c r="BF132" i="2"/>
  <c r="R132" i="2"/>
  <c r="Q132" i="2"/>
  <c r="X132" i="2"/>
  <c r="V132" i="2"/>
  <c r="T132" i="2"/>
  <c r="P132" i="2"/>
  <c r="BK132" i="2" s="1"/>
  <c r="BI130" i="2"/>
  <c r="BH130" i="2"/>
  <c r="BG130" i="2"/>
  <c r="BF130" i="2"/>
  <c r="R130" i="2"/>
  <c r="Q130" i="2"/>
  <c r="X130" i="2"/>
  <c r="V130" i="2"/>
  <c r="T130" i="2"/>
  <c r="P130" i="2"/>
  <c r="BK130" i="2"/>
  <c r="K130" i="2"/>
  <c r="BE130" i="2"/>
  <c r="BI127" i="2"/>
  <c r="BH127" i="2"/>
  <c r="BG127" i="2"/>
  <c r="BF127" i="2"/>
  <c r="R127" i="2"/>
  <c r="Q127" i="2"/>
  <c r="X127" i="2"/>
  <c r="V127" i="2"/>
  <c r="T127" i="2"/>
  <c r="P127" i="2"/>
  <c r="BK127" i="2" s="1"/>
  <c r="BI125" i="2"/>
  <c r="BH125" i="2"/>
  <c r="BG125" i="2"/>
  <c r="BF125" i="2"/>
  <c r="R125" i="2"/>
  <c r="Q125" i="2"/>
  <c r="X125" i="2"/>
  <c r="V125" i="2"/>
  <c r="T125" i="2"/>
  <c r="P125" i="2"/>
  <c r="BK125" i="2"/>
  <c r="K125" i="2"/>
  <c r="BE125" i="2"/>
  <c r="BI123" i="2"/>
  <c r="BH123" i="2"/>
  <c r="BG123" i="2"/>
  <c r="BF123" i="2"/>
  <c r="R123" i="2"/>
  <c r="Q123" i="2"/>
  <c r="X123" i="2"/>
  <c r="V123" i="2"/>
  <c r="T123" i="2"/>
  <c r="P123" i="2"/>
  <c r="BK123" i="2" s="1"/>
  <c r="BI121" i="2"/>
  <c r="BH121" i="2"/>
  <c r="BG121" i="2"/>
  <c r="BF121" i="2"/>
  <c r="R121" i="2"/>
  <c r="Q121" i="2"/>
  <c r="X121" i="2"/>
  <c r="V121" i="2"/>
  <c r="T121" i="2"/>
  <c r="P121" i="2"/>
  <c r="BK121" i="2"/>
  <c r="K121" i="2"/>
  <c r="BE121" i="2"/>
  <c r="BI119" i="2"/>
  <c r="BH119" i="2"/>
  <c r="BG119" i="2"/>
  <c r="BF119" i="2"/>
  <c r="R119" i="2"/>
  <c r="Q119" i="2"/>
  <c r="X119" i="2"/>
  <c r="V119" i="2"/>
  <c r="T119" i="2"/>
  <c r="P119" i="2"/>
  <c r="BK119" i="2" s="1"/>
  <c r="BI117" i="2"/>
  <c r="BH117" i="2"/>
  <c r="BG117" i="2"/>
  <c r="BF117" i="2"/>
  <c r="R117" i="2"/>
  <c r="Q117" i="2"/>
  <c r="X117" i="2"/>
  <c r="V117" i="2"/>
  <c r="T117" i="2"/>
  <c r="P117" i="2"/>
  <c r="BK117" i="2"/>
  <c r="K117" i="2"/>
  <c r="BE117" i="2"/>
  <c r="BI115" i="2"/>
  <c r="BH115" i="2"/>
  <c r="BG115" i="2"/>
  <c r="BF115" i="2"/>
  <c r="R115" i="2"/>
  <c r="Q115" i="2"/>
  <c r="Q109" i="2" s="1"/>
  <c r="X115" i="2"/>
  <c r="V115" i="2"/>
  <c r="T115" i="2"/>
  <c r="P115" i="2"/>
  <c r="BK115" i="2" s="1"/>
  <c r="BI112" i="2"/>
  <c r="BH112" i="2"/>
  <c r="BG112" i="2"/>
  <c r="BF112" i="2"/>
  <c r="R112" i="2"/>
  <c r="R109" i="2" s="1"/>
  <c r="Q112" i="2"/>
  <c r="X112" i="2"/>
  <c r="X109" i="2" s="1"/>
  <c r="X108" i="2" s="1"/>
  <c r="X107" i="2" s="1"/>
  <c r="X106" i="2" s="1"/>
  <c r="V112" i="2"/>
  <c r="T112" i="2"/>
  <c r="T109" i="2" s="1"/>
  <c r="T108" i="2" s="1"/>
  <c r="T107" i="2" s="1"/>
  <c r="T106" i="2" s="1"/>
  <c r="AW53" i="1" s="1"/>
  <c r="AW52" i="1" s="1"/>
  <c r="AW51" i="1" s="1"/>
  <c r="P112" i="2"/>
  <c r="BK112" i="2"/>
  <c r="K112" i="2"/>
  <c r="BE112" i="2"/>
  <c r="BI110" i="2"/>
  <c r="F38" i="2"/>
  <c r="BF53" i="1" s="1"/>
  <c r="BF52" i="1" s="1"/>
  <c r="BF51" i="1" s="1"/>
  <c r="W30" i="1" s="1"/>
  <c r="BH110" i="2"/>
  <c r="BG110" i="2"/>
  <c r="F36" i="2"/>
  <c r="BD53" i="1" s="1"/>
  <c r="BF110" i="2"/>
  <c r="R110" i="2"/>
  <c r="Q110" i="2"/>
  <c r="X110" i="2"/>
  <c r="V110" i="2"/>
  <c r="T110" i="2"/>
  <c r="P110" i="2"/>
  <c r="BK110" i="2"/>
  <c r="K110" i="2"/>
  <c r="BE110" i="2" s="1"/>
  <c r="J102" i="2"/>
  <c r="F102" i="2"/>
  <c r="F100" i="2"/>
  <c r="E98" i="2"/>
  <c r="J57" i="2"/>
  <c r="F57" i="2"/>
  <c r="F55" i="2"/>
  <c r="E53" i="2"/>
  <c r="J20" i="2"/>
  <c r="E20" i="2"/>
  <c r="F103" i="2"/>
  <c r="F58" i="2"/>
  <c r="J19" i="2"/>
  <c r="J14" i="2"/>
  <c r="J100" i="2"/>
  <c r="J55" i="2"/>
  <c r="E7" i="2"/>
  <c r="E94" i="2" s="1"/>
  <c r="E49" i="2"/>
  <c r="BF54" i="1"/>
  <c r="BE54" i="1"/>
  <c r="BA54" i="1" s="1"/>
  <c r="BD54" i="1"/>
  <c r="AZ54" i="1"/>
  <c r="AW54" i="1"/>
  <c r="AU54" i="1"/>
  <c r="BD52" i="1"/>
  <c r="AZ52" i="1" s="1"/>
  <c r="AU52" i="1"/>
  <c r="AU51" i="1"/>
  <c r="L47" i="1"/>
  <c r="AM46" i="1"/>
  <c r="L46" i="1"/>
  <c r="AM44" i="1"/>
  <c r="L44" i="1"/>
  <c r="L42" i="1"/>
  <c r="L41" i="1"/>
  <c r="R108" i="2" l="1"/>
  <c r="J65" i="2"/>
  <c r="I65" i="2"/>
  <c r="BD51" i="1"/>
  <c r="BK109" i="2"/>
  <c r="V109" i="2"/>
  <c r="K35" i="2"/>
  <c r="AY53" i="1" s="1"/>
  <c r="F35" i="2"/>
  <c r="BC53" i="1" s="1"/>
  <c r="BC52" i="1" s="1"/>
  <c r="F37" i="2"/>
  <c r="BE53" i="1" s="1"/>
  <c r="BE52" i="1" s="1"/>
  <c r="K115" i="2"/>
  <c r="BE115" i="2" s="1"/>
  <c r="K119" i="2"/>
  <c r="BE119" i="2" s="1"/>
  <c r="K123" i="2"/>
  <c r="BE123" i="2" s="1"/>
  <c r="K127" i="2"/>
  <c r="BE127" i="2" s="1"/>
  <c r="K132" i="2"/>
  <c r="BE132" i="2" s="1"/>
  <c r="K137" i="2"/>
  <c r="BE137" i="2" s="1"/>
  <c r="V156" i="2"/>
  <c r="Q156" i="2"/>
  <c r="I67" i="2" s="1"/>
  <c r="K163" i="2"/>
  <c r="BE163" i="2" s="1"/>
  <c r="K171" i="2"/>
  <c r="BE171" i="2" s="1"/>
  <c r="K176" i="2"/>
  <c r="BE176" i="2" s="1"/>
  <c r="V196" i="2"/>
  <c r="Q196" i="2"/>
  <c r="I69" i="2" s="1"/>
  <c r="K199" i="2"/>
  <c r="BE199" i="2" s="1"/>
  <c r="K203" i="2"/>
  <c r="BE203" i="2" s="1"/>
  <c r="K207" i="2"/>
  <c r="BE207" i="2" s="1"/>
  <c r="K211" i="2"/>
  <c r="BE211" i="2" s="1"/>
  <c r="K215" i="2"/>
  <c r="BE215" i="2" s="1"/>
  <c r="BK220" i="2"/>
  <c r="K220" i="2" s="1"/>
  <c r="K70" i="2" s="1"/>
  <c r="V221" i="2"/>
  <c r="V220" i="2" s="1"/>
  <c r="Q221" i="2"/>
  <c r="K227" i="2"/>
  <c r="BE227" i="2" s="1"/>
  <c r="K232" i="2"/>
  <c r="BE232" i="2" s="1"/>
  <c r="K236" i="2"/>
  <c r="BE236" i="2" s="1"/>
  <c r="Q240" i="2"/>
  <c r="I72" i="2" s="1"/>
  <c r="I73" i="2"/>
  <c r="BK245" i="2"/>
  <c r="K245" i="2" s="1"/>
  <c r="K74" i="2" s="1"/>
  <c r="K251" i="2"/>
  <c r="BE251" i="2" s="1"/>
  <c r="R220" i="2"/>
  <c r="J70" i="2" s="1"/>
  <c r="J71" i="2"/>
  <c r="R245" i="2"/>
  <c r="J74" i="2" s="1"/>
  <c r="J75" i="2"/>
  <c r="BK312" i="2"/>
  <c r="K312" i="2" s="1"/>
  <c r="K77" i="2" s="1"/>
  <c r="K313" i="2"/>
  <c r="K78" i="2" s="1"/>
  <c r="BK355" i="2"/>
  <c r="K355" i="2" s="1"/>
  <c r="K80" i="2" s="1"/>
  <c r="K356" i="2"/>
  <c r="K81" i="2" s="1"/>
  <c r="Q355" i="2"/>
  <c r="I80" i="2" s="1"/>
  <c r="I81" i="2"/>
  <c r="K90" i="3"/>
  <c r="K64" i="3" s="1"/>
  <c r="BK89" i="3"/>
  <c r="J63" i="3"/>
  <c r="R88" i="3"/>
  <c r="J62" i="3" s="1"/>
  <c r="K30" i="3" s="1"/>
  <c r="AT55" i="1" s="1"/>
  <c r="AT54" i="1" s="1"/>
  <c r="K102" i="3"/>
  <c r="K66" i="3" s="1"/>
  <c r="BK101" i="3"/>
  <c r="K101" i="3" s="1"/>
  <c r="K65" i="3" s="1"/>
  <c r="R101" i="3"/>
  <c r="J65" i="3" s="1"/>
  <c r="J66" i="3"/>
  <c r="I64" i="3"/>
  <c r="Q89" i="3"/>
  <c r="K91" i="3"/>
  <c r="BE91" i="3" s="1"/>
  <c r="F35" i="3"/>
  <c r="BC55" i="1" s="1"/>
  <c r="BC54" i="1" s="1"/>
  <c r="AY54" i="1" s="1"/>
  <c r="K89" i="3" l="1"/>
  <c r="K63" i="3" s="1"/>
  <c r="BK88" i="3"/>
  <c r="K88" i="3" s="1"/>
  <c r="K34" i="3"/>
  <c r="AX55" i="1" s="1"/>
  <c r="AV55" i="1" s="1"/>
  <c r="F34" i="3"/>
  <c r="BB55" i="1" s="1"/>
  <c r="BB54" i="1" s="1"/>
  <c r="AX54" i="1" s="1"/>
  <c r="AV54" i="1" s="1"/>
  <c r="Q220" i="2"/>
  <c r="I70" i="2" s="1"/>
  <c r="I71" i="2"/>
  <c r="K34" i="2"/>
  <c r="AX53" i="1" s="1"/>
  <c r="AV53" i="1" s="1"/>
  <c r="AY52" i="1"/>
  <c r="BC51" i="1"/>
  <c r="V108" i="2"/>
  <c r="V107" i="2" s="1"/>
  <c r="V106" i="2" s="1"/>
  <c r="AZ51" i="1"/>
  <c r="W28" i="1"/>
  <c r="Q108" i="2"/>
  <c r="J64" i="2"/>
  <c r="R107" i="2"/>
  <c r="Q88" i="3"/>
  <c r="I62" i="3" s="1"/>
  <c r="K29" i="3" s="1"/>
  <c r="AS55" i="1" s="1"/>
  <c r="AS54" i="1" s="1"/>
  <c r="I63" i="3"/>
  <c r="BA52" i="1"/>
  <c r="BE51" i="1"/>
  <c r="BK108" i="2"/>
  <c r="K109" i="2"/>
  <c r="K65" i="2" s="1"/>
  <c r="F34" i="2"/>
  <c r="BB53" i="1" s="1"/>
  <c r="BB52" i="1" s="1"/>
  <c r="AX52" i="1" l="1"/>
  <c r="AV52" i="1" s="1"/>
  <c r="BB51" i="1"/>
  <c r="BK107" i="2"/>
  <c r="K108" i="2"/>
  <c r="K64" i="2" s="1"/>
  <c r="K31" i="3"/>
  <c r="K62" i="3"/>
  <c r="BA51" i="1"/>
  <c r="W29" i="1"/>
  <c r="R106" i="2"/>
  <c r="J62" i="2" s="1"/>
  <c r="K30" i="2" s="1"/>
  <c r="AT53" i="1" s="1"/>
  <c r="AT52" i="1" s="1"/>
  <c r="AT51" i="1" s="1"/>
  <c r="J63" i="2"/>
  <c r="I64" i="2"/>
  <c r="Q107" i="2"/>
  <c r="W27" i="1"/>
  <c r="AY51" i="1"/>
  <c r="AK27" i="1" s="1"/>
  <c r="Q106" i="2" l="1"/>
  <c r="I62" i="2" s="1"/>
  <c r="K29" i="2" s="1"/>
  <c r="AS53" i="1" s="1"/>
  <c r="AS52" i="1" s="1"/>
  <c r="AS51" i="1" s="1"/>
  <c r="I63" i="2"/>
  <c r="AX51" i="1"/>
  <c r="W26" i="1"/>
  <c r="K40" i="3"/>
  <c r="AG55" i="1"/>
  <c r="BK106" i="2"/>
  <c r="K106" i="2" s="1"/>
  <c r="K107" i="2"/>
  <c r="K63" i="2" s="1"/>
  <c r="AG54" i="1" l="1"/>
  <c r="AN54" i="1" s="1"/>
  <c r="AN55" i="1"/>
  <c r="K62" i="2"/>
  <c r="K31" i="2"/>
  <c r="AV51" i="1"/>
  <c r="AK26" i="1"/>
  <c r="AG53" i="1" l="1"/>
  <c r="K40" i="2"/>
  <c r="AG52" i="1" l="1"/>
  <c r="AN53" i="1"/>
  <c r="AN52" i="1" l="1"/>
  <c r="AG51" i="1"/>
  <c r="AK23" i="1" l="1"/>
  <c r="AK32" i="1" s="1"/>
  <c r="AN51" i="1"/>
</calcChain>
</file>

<file path=xl/sharedStrings.xml><?xml version="1.0" encoding="utf-8"?>
<sst xmlns="http://schemas.openxmlformats.org/spreadsheetml/2006/main" count="5000" uniqueCount="1029">
  <si>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</si>
  <si>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</si>
  <si>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</si>
  <si>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</si>
  <si>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</si>
  <si>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</si>
  <si>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</si>
  <si>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True</t>
  </si>
  <si>
    <t>{9e06757b-f0fe-4205-a6a4-efeeb6f3a301}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</si>
  <si>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</si>
  <si>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</si>
  <si>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</si>
  <si>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</si>
  <si>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</si>
  <si>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</si>
  <si>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</si>
  <si>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</si>
  <si>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2017-023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</si>
  <si>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</si>
  <si>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</si>
  <si>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Stavební úpravy ulice O.-Jeremiáše v Ostravě-Porubě</t>
  </si>
  <si>
    <t>KSO:</t>
  </si>
  <si>
    <t>822 24 73</t>
  </si>
  <si>
    <t>CC-CZ:</t>
  </si>
  <si>
    <t/>
  </si>
  <si>
    <t>Místo:</t>
  </si>
  <si>
    <t>Ostrava-Poruba</t>
  </si>
  <si>
    <t>Datum:</t>
  </si>
  <si>
    <t>25. 7. 2017</t>
  </si>
  <si>
    <t>Zadavatel:</t>
  </si>
  <si>
    <t>IČ:</t>
  </si>
  <si>
    <t>00845451</t>
  </si>
  <si>
    <t>SMO MOb Poruba,Klimkovická 28/55</t>
  </si>
  <si>
    <t>DIČ:</t>
  </si>
  <si>
    <t>CZ00845451</t>
  </si>
  <si>
    <t>Uchazeč:</t>
  </si>
  <si>
    <t>Vyplň údaj</t>
  </si>
  <si>
    <t>Projektant:</t>
  </si>
  <si>
    <t>47680091</t>
  </si>
  <si>
    <t>Atelier ESO spol.s r.o,K.H.Máchy 5203/33</t>
  </si>
  <si>
    <t>CZ47680091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</si>
  <si>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</si>
  <si>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</si>
  <si>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</si>
  <si>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</si>
  <si>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</si>
  <si>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</si>
  <si>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</si>
  <si>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</si>
  <si>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</si>
  <si>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</si>
  <si>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</si>
  <si>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</si>
  <si>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</si>
  <si>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</si>
  <si>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</si>
  <si>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</si>
  <si>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</si>
  <si>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</si>
  <si>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</si>
  <si>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</si>
  <si>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</si>
  <si>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</si>
  <si>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</si>
  <si>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</si>
  <si>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</si>
  <si>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</si>
  <si>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</si>
  <si>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</si>
  <si>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</si>
  <si>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</si>
  <si>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</si>
  <si>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</si>
  <si>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</si>
  <si>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</si>
  <si>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</si>
  <si>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</si>
  <si>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</si>
  <si>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</si>
  <si>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</si>
  <si>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</si>
  <si>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</si>
  <si>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C101</t>
  </si>
  <si>
    <t>Komunikace - 1.etapa</t>
  </si>
  <si>
    <t>STA</t>
  </si>
  <si>
    <t>1</t>
  </si>
  <si>
    <t>{807c02f7-a79c-438f-b32d-07203dfa55f3}</t>
  </si>
  <si>
    <t>2</t>
  </si>
  <si>
    <t>/</t>
  </si>
  <si>
    <t>Soupis prací - Komunikace 1. etapa</t>
  </si>
  <si>
    <t>Soupis</t>
  </si>
  <si>
    <t>{6d1b3efd-c093-4031-aade-7cbf7b7aa702}</t>
  </si>
  <si>
    <t>VON</t>
  </si>
  <si>
    <t>Vedlejší a ostatní náklady</t>
  </si>
  <si>
    <t>{b6dfd5d7-ecd8-4cce-9358-d547603b1caf}</t>
  </si>
  <si>
    <t>Soupis prací - Vedlejší a ostatní náklady</t>
  </si>
  <si>
    <t>{ef69758f-1021-4046-a196-6bea3bd5aa73}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</si>
  <si>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</si>
  <si>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</si>
  <si>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</si>
  <si>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</si>
  <si>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</si>
  <si>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</si>
  <si>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</si>
  <si>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C101 - Komunikace - 1.etapa</t>
  </si>
  <si>
    <t>Soupis:</t>
  </si>
  <si>
    <t>C101 - Soupis prací - Komunikace 1. etapa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</si>
  <si>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</si>
  <si>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</si>
  <si>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</si>
  <si>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</si>
  <si>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</si>
  <si>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</si>
  <si>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</si>
  <si>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</si>
  <si>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</si>
  <si>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</si>
  <si>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</si>
  <si>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</si>
  <si>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</si>
  <si>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</si>
  <si>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</si>
  <si>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18 - Zemní práce - povrchové úpravy terénu</t>
  </si>
  <si>
    <t xml:space="preserve">    2 - Zakládání</t>
  </si>
  <si>
    <t xml:space="preserve">      27 -  Zakládání</t>
  </si>
  <si>
    <t xml:space="preserve">    4 - Vodorovné konstrukce</t>
  </si>
  <si>
    <t xml:space="preserve">      45 - Vodorovné podkladní a vedlejší konstrukce inž. staveb</t>
  </si>
  <si>
    <t xml:space="preserve">    5 - Komunikace</t>
  </si>
  <si>
    <t xml:space="preserve">      56 - Podkladní vrstvy komunikací, letišť a ploch</t>
  </si>
  <si>
    <t xml:space="preserve">      59 - Kryty pozemních komunikací, letišť a ploch dlážděných (předlažby)</t>
  </si>
  <si>
    <t xml:space="preserve">    8 - Trubní vedení</t>
  </si>
  <si>
    <t xml:space="preserve">      87 - Potrubí z trub plastických a skleněných</t>
  </si>
  <si>
    <t xml:space="preserve">    89 - Trubní vedení - ostatní konstrukce</t>
  </si>
  <si>
    <t xml:space="preserve">    9 - Ostatní konstrukce a práce, bourání</t>
  </si>
  <si>
    <t xml:space="preserve">      96 - Bourání konstrukcí</t>
  </si>
  <si>
    <t xml:space="preserve">    91 - Doplňující konstrukce a práce pozemních komunikací, letišť a ploch</t>
  </si>
  <si>
    <t xml:space="preserve">      97 - Prorážení otvorů a ostatní bourací práce</t>
  </si>
  <si>
    <t xml:space="preserve">        99 - Přesun hmot</t>
  </si>
  <si>
    <t>SOUPIS PRACÍ</t>
  </si>
  <si>
    <t>PČ</t>
  </si>
  <si>
    <t>Popis</t>
  </si>
  <si>
    <t>MJ</t>
  </si>
  <si>
    <t>Množství</t>
  </si>
  <si>
    <t>J. materiál [CZK]</t>
  </si>
  <si>
    <t>J. montáž [CZK]</t>
  </si>
  <si>
    <t>Cenová soustava</t>
  </si>
  <si>
    <t>Poznámka</t>
  </si>
  <si>
    <t>J.cena [CZK]</t>
  </si>
  <si>
    <t>Materiál celkem [CZK]</t>
  </si>
  <si>
    <t>Montáž celkem [CZK]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</si>
  <si>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</si>
  <si>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</si>
  <si>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</si>
  <si>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</si>
  <si>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</si>
  <si>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</si>
  <si>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</si>
  <si>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</si>
  <si>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</si>
  <si>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</si>
  <si>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</si>
  <si>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</si>
  <si>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</si>
  <si>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111201101</t>
  </si>
  <si>
    <t>Odstranění křovin a stromů s odstraněním kořenů průměru kmene do 100 mm do sklonu terénu 1 : 5, při celkové ploše do 1 000 m2</t>
  </si>
  <si>
    <t>m2</t>
  </si>
  <si>
    <t>CS ÚRS 2016 02</t>
  </si>
  <si>
    <t>4</t>
  </si>
  <si>
    <t>3</t>
  </si>
  <si>
    <t>-900893698</t>
  </si>
  <si>
    <t>VV</t>
  </si>
  <si>
    <t>111251111</t>
  </si>
  <si>
    <t>Drcení ořezaných větví strojně - (štěpkování) o průměru větví do 100 mm</t>
  </si>
  <si>
    <t>m3</t>
  </si>
  <si>
    <t>636371973</t>
  </si>
  <si>
    <t>včetně mýcených keřů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</si>
  <si>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</si>
  <si>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</t>
  </si>
  <si>
    <t>CS ÚRS 2017 02</t>
  </si>
  <si>
    <t>-496259546</t>
  </si>
  <si>
    <t>12,5</t>
  </si>
  <si>
    <t>113107211</t>
  </si>
  <si>
    <t>Odstranění podkladů nebo krytů s přemístěním hmot na skládku na vzdálenost do 20 m nebo s naložením na dopravní prostředek v ploše jednotlivě přes 200 m2 z kameniva těženého, o tl. vrstvy do 100 mm</t>
  </si>
  <si>
    <t>-1454409580</t>
  </si>
  <si>
    <t>978,4+512,5+12,5</t>
  </si>
  <si>
    <t>5</t>
  </si>
  <si>
    <t>113107231</t>
  </si>
  <si>
    <t>Odstranění podkladů nebo krytů s přemístěním hmot na skládku na vzdálenost do 20 m nebo s naložením na dopravní prostředek v ploše jednotlivě přes 200 m2 z betonu prostého, o tl. vrstvy přes 100 do 150 mm</t>
  </si>
  <si>
    <t>1903533351</t>
  </si>
  <si>
    <t>978,4/2</t>
  </si>
  <si>
    <t>6</t>
  </si>
  <si>
    <t>113107232</t>
  </si>
  <si>
    <t>Odstranění podkladů nebo krytů s přemístěním hmot na skládku na vzdálenost do 20 m nebo s naložením na dopravní prostředek v ploše jednotlivě přes 200 m2 z betonu prostého, o tl. vrstvy přes 150 do 300 mm</t>
  </si>
  <si>
    <t>1081266496</t>
  </si>
  <si>
    <t>7</t>
  </si>
  <si>
    <t>113107237</t>
  </si>
  <si>
    <t>Odstranění podkladů nebo krytů s přemístěním hmot na skládku na vzdálenost do 20 m nebo s naložením na dopravní prostředek v ploše jednotlivě přes 200 m2 z betonu vyztuženého sítěmi, o tl. vrstvy přes 150 do 300 mm</t>
  </si>
  <si>
    <t>-222444398</t>
  </si>
  <si>
    <t>512,5</t>
  </si>
  <si>
    <t>8</t>
  </si>
  <si>
    <t>113107241</t>
  </si>
  <si>
    <t>Odstranění podkladů nebo krytů s přemístěním hmot na skládku na vzdálenost do 20 m nebo s naložením na dopravní prostředek v ploše jednotlivě přes 200 m2 živičných, o tl. vrstvy do 50 mm</t>
  </si>
  <si>
    <t>-1775377305</t>
  </si>
  <si>
    <t>978,4</t>
  </si>
  <si>
    <t>9</t>
  </si>
  <si>
    <t>113154335</t>
  </si>
  <si>
    <t>Frézování živičného podkladu nebo krytu s naložením na dopravní prostředek plochy přes 1 000 do 10 000 m2 bez překážek v trase pruhu šířky přes 1 m do 2 m, tloušťky vrstvy 200 mm</t>
  </si>
  <si>
    <t>-1254014718</t>
  </si>
  <si>
    <t>Frézování krytu v průměrné loušťce 12 cm</t>
  </si>
  <si>
    <t>1214+298,7</t>
  </si>
  <si>
    <t>10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</si>
  <si>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</si>
  <si>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</si>
  <si>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</si>
  <si>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-1097326785</t>
  </si>
  <si>
    <t>454,5</t>
  </si>
  <si>
    <t>113203111</t>
  </si>
  <si>
    <t>Vytrhání obrub s vybouráním lože, s přemístěním hmot na skládku na vzdálenost do 3 m nebo s naložením na dopravní prostředek z dlažebních kostek</t>
  </si>
  <si>
    <t>1898232316</t>
  </si>
  <si>
    <t>Vybourání jednořádku</t>
  </si>
  <si>
    <t>12</t>
  </si>
  <si>
    <t>113204111</t>
  </si>
  <si>
    <t>Vytrhání obrub s vybouráním lože, s přemístěním hmot na skládku na vzdálenost do 3 m nebo s naložením na dopravní prostředek záhonových</t>
  </si>
  <si>
    <t>-379034759</t>
  </si>
  <si>
    <t>339,3</t>
  </si>
  <si>
    <t>13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</si>
  <si>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</si>
  <si>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</si>
  <si>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kus</t>
  </si>
  <si>
    <t>-1630034386</t>
  </si>
  <si>
    <t xml:space="preserve">vybourání dopravních značek </t>
  </si>
  <si>
    <t>2+1</t>
  </si>
  <si>
    <t>Zemní práce - odkopávky a prokopávky</t>
  </si>
  <si>
    <t>14</t>
  </si>
  <si>
    <t>122101401</t>
  </si>
  <si>
    <t>Vykopávky v zemnících na suchu s přehozením výkopku na vzdálenost do 3 m nebo s naložením na dopravní prostředek v horninách tř. 1 a 2 do 100 m3</t>
  </si>
  <si>
    <t>268571534</t>
  </si>
  <si>
    <t>potřeba ornice</t>
  </si>
  <si>
    <t>786,40*0,1</t>
  </si>
  <si>
    <t>0,3*0,3*0,3*81</t>
  </si>
  <si>
    <t>Součet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</si>
  <si>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</si>
  <si>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</si>
  <si>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1536434364</t>
  </si>
  <si>
    <t>(296,7+189,3+26,6)*0,42</t>
  </si>
  <si>
    <t>(730,1+34,4+79,5)*0,29</t>
  </si>
  <si>
    <t>odpočet bourání</t>
  </si>
  <si>
    <t>((296,7+189,3+26,6+79,5+34,4+730,1)*(0,05+0,15+0,1))*-1</t>
  </si>
  <si>
    <t>16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</si>
  <si>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</si>
  <si>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</si>
  <si>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1683322045</t>
  </si>
  <si>
    <t>53,072*0,5</t>
  </si>
  <si>
    <t>17</t>
  </si>
  <si>
    <t>M</t>
  </si>
  <si>
    <t>103641010</t>
  </si>
  <si>
    <t>zemina pro terénní úpravy -  ornice</t>
  </si>
  <si>
    <t>t</t>
  </si>
  <si>
    <t>348220868</t>
  </si>
  <si>
    <t>80,827</t>
  </si>
  <si>
    <t>Zemní práce - hloubené vykopávky</t>
  </si>
  <si>
    <t>18</t>
  </si>
  <si>
    <t>131201101</t>
  </si>
  <si>
    <t>Hloubení nezapažených jam a zářezů s urovnáním dna do předepsaného profilu a spádu v hornině tř. 3 do 100 m3</t>
  </si>
  <si>
    <t>1535195252</t>
  </si>
  <si>
    <t>vpusti</t>
  </si>
  <si>
    <t>2*2*2*10</t>
  </si>
  <si>
    <t>značky</t>
  </si>
  <si>
    <t>0,4*0,4*0,8*12</t>
  </si>
  <si>
    <t>19</t>
  </si>
  <si>
    <t>131201109</t>
  </si>
  <si>
    <t>Hloubení nezapažených jam a zářezů s urovnáním dna do předepsaného profilu a spádu Příplatek k cenám za lepivost horniny tř. 3</t>
  </si>
  <si>
    <t>-827596089</t>
  </si>
  <si>
    <t>81,536*0,5</t>
  </si>
  <si>
    <t>20</t>
  </si>
  <si>
    <t>132201101</t>
  </si>
  <si>
    <t>Hloubení zapažených i nezapažených rýh šířky do 600 mm s urovnáním dna do předepsaného profilu a spádu v hornině tř. 3 do 100 m3</t>
  </si>
  <si>
    <t>-2135412636</t>
  </si>
  <si>
    <t>výkop pro obrubníky</t>
  </si>
  <si>
    <t>399,3*0,25*0,25</t>
  </si>
  <si>
    <t>(20+20+324,2+168,3)*0,35*0,25</t>
  </si>
  <si>
    <t>474,7*0,35*0,25</t>
  </si>
  <si>
    <t>132201109</t>
  </si>
  <si>
    <t>Hloubení zapažených i nezapažených rýh šířky do 600 mm s urovnáním dna do předepsaného profilu a spádu v hornině tř. 3 Příplatek k cenám za lepivost horniny tř. 3</t>
  </si>
  <si>
    <t>1028235529</t>
  </si>
  <si>
    <t>113,08*0,5</t>
  </si>
  <si>
    <t>22</t>
  </si>
  <si>
    <t>132301201</t>
  </si>
  <si>
    <t>Hloubení zapažených i nezapažených rýh šířky přes 600 do 2 000 mm s urovnáním dna do předepsaného profilu a spádu v hornině tř. 4 do 100 m3</t>
  </si>
  <si>
    <t>1982339527</t>
  </si>
  <si>
    <t>kanalizační přípojky</t>
  </si>
  <si>
    <t>10*1,2*2,0</t>
  </si>
  <si>
    <t>23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</si>
  <si>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</si>
  <si>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</si>
  <si>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1769193445</t>
  </si>
  <si>
    <t>24*0,5</t>
  </si>
  <si>
    <t>Zemní práce - přemístění výkopku</t>
  </si>
  <si>
    <t>24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</si>
  <si>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</si>
  <si>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</si>
  <si>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1169585318</t>
  </si>
  <si>
    <t>ornice</t>
  </si>
  <si>
    <t>53,072+81,536+113,086+24</t>
  </si>
  <si>
    <t>25</t>
  </si>
  <si>
    <t>171201101</t>
  </si>
  <si>
    <t>Uložení sypaniny do násypů s rozprostřením sypaniny ve vrstvách a s hrubým urovnáním nezhutněných z jakýchkoliv hornin</t>
  </si>
  <si>
    <t>967872955</t>
  </si>
  <si>
    <t>1,2</t>
  </si>
  <si>
    <t>26</t>
  </si>
  <si>
    <t>171201201</t>
  </si>
  <si>
    <t>Uložení sypaniny na skládky</t>
  </si>
  <si>
    <t>2139938152</t>
  </si>
  <si>
    <t>352,521-1,2</t>
  </si>
  <si>
    <t>27</t>
  </si>
  <si>
    <t>171201211</t>
  </si>
  <si>
    <t>Uložení sypaniny poplatek za uložení sypaniny na skládce (skládkovné)</t>
  </si>
  <si>
    <t>1562594436</t>
  </si>
  <si>
    <t>(351,321-80,827)*1,8</t>
  </si>
  <si>
    <t>28</t>
  </si>
  <si>
    <t>174101101</t>
  </si>
  <si>
    <t>Zásyp sypaninou z jakékoliv horniny s uložením výkopku ve vrstvách se zhutněním jam, šachet, rýh nebo kolem objektů v těchto vykopávkách</t>
  </si>
  <si>
    <t>516641943</t>
  </si>
  <si>
    <t>80</t>
  </si>
  <si>
    <t>3,14*0,25*0,25*1,9*10*-1</t>
  </si>
  <si>
    <t>29</t>
  </si>
  <si>
    <t>583336740</t>
  </si>
  <si>
    <t>kamenivo těžené hrubé frakce 16-32</t>
  </si>
  <si>
    <t>-798824454</t>
  </si>
  <si>
    <t>76,271*1,8</t>
  </si>
  <si>
    <t>Zemní práce - povrchové úpravy terénu</t>
  </si>
  <si>
    <t>30</t>
  </si>
  <si>
    <t>181301101</t>
  </si>
  <si>
    <t>Rozprostření a urovnání ornice v rovině nebo ve svahu sklonu do 1:5 při souvislé ploše do 500 m2, tl. vrstvy do 100 mm</t>
  </si>
  <si>
    <t>-1863164068</t>
  </si>
  <si>
    <t>786,4</t>
  </si>
  <si>
    <t>31</t>
  </si>
  <si>
    <t>181411131</t>
  </si>
  <si>
    <t>Založení trávníku na půdě předem připravené plochy do 1000 m2 výsevem včetně utažení parkového v rovině nebo na svahu do 1:5</t>
  </si>
  <si>
    <t>1150741361</t>
  </si>
  <si>
    <t>32</t>
  </si>
  <si>
    <t>005724200</t>
  </si>
  <si>
    <t>osivo směs travní parková okrasná</t>
  </si>
  <si>
    <t>kg</t>
  </si>
  <si>
    <t>-1484478367</t>
  </si>
  <si>
    <t>786,4*0,03</t>
  </si>
  <si>
    <t>33</t>
  </si>
  <si>
    <t>181951101</t>
  </si>
  <si>
    <t>Úprava pláně vyrovnáním výškových rozdílů v hornině tř. 1 až 4 bez zhutnění</t>
  </si>
  <si>
    <t>1813184534</t>
  </si>
  <si>
    <t>34</t>
  </si>
  <si>
    <t>181951102</t>
  </si>
  <si>
    <t>Úprava pláně vyrovnáním výškových rozdílů v hornině tř. 1 až 4 se zhutněním</t>
  </si>
  <si>
    <t>359597233</t>
  </si>
  <si>
    <t>703,5+44,2+82+301,5+186,5+26,4</t>
  </si>
  <si>
    <t>35</t>
  </si>
  <si>
    <t>183402131</t>
  </si>
  <si>
    <t>Rozrušení půdy na hloubku přes 50 do 150 mm souvislé plochy přes 500 m2 v rovině nebo na svahu do 1:5</t>
  </si>
  <si>
    <t>1128699839</t>
  </si>
  <si>
    <t>36</t>
  </si>
  <si>
    <t>183403111</t>
  </si>
  <si>
    <t>Obdělání půdy nakopáním hl. přes 50 do 100 mm v rovině nebo na svahu do 1:5</t>
  </si>
  <si>
    <t>1548478736</t>
  </si>
  <si>
    <t>37</t>
  </si>
  <si>
    <t>183403153</t>
  </si>
  <si>
    <t>Obdělání půdy hrabáním v rovině nebo na svahu do 1:5</t>
  </si>
  <si>
    <t>793427464</t>
  </si>
  <si>
    <t>38</t>
  </si>
  <si>
    <t>184102112</t>
  </si>
  <si>
    <t>Výsadba dřeviny s balem do předem vyhloubené jamky se zalitím v rovině nebo na svahu do 1:5, při průměru balu přes 200 do 300 mm</t>
  </si>
  <si>
    <t>-1036468705</t>
  </si>
  <si>
    <t>81</t>
  </si>
  <si>
    <t>39</t>
  </si>
  <si>
    <t>026603480</t>
  </si>
  <si>
    <t>Zerav západní /Thuja occidentalis/ 100 - 120 cm, ZB</t>
  </si>
  <si>
    <t>-535009069</t>
  </si>
  <si>
    <t>Thuja occidentalis Smaragd (80-100 cm)</t>
  </si>
  <si>
    <t>40</t>
  </si>
  <si>
    <t>184818232</t>
  </si>
  <si>
    <t>Ochrana kmene bedněním před poškozením stavebním provozem zřízení včetně odstranění výšky bednění do 2 m průměru kmene přes 300 do 500 mm</t>
  </si>
  <si>
    <t>1911124457</t>
  </si>
  <si>
    <t>Zakládání</t>
  </si>
  <si>
    <t xml:space="preserve"> Zakládání</t>
  </si>
  <si>
    <t>41</t>
  </si>
  <si>
    <t>212532111</t>
  </si>
  <si>
    <t>Lože pro trativody z kameniva hrubého drceného</t>
  </si>
  <si>
    <t>375397406</t>
  </si>
  <si>
    <t>podélné trativody</t>
  </si>
  <si>
    <t>10*1*0,5*0,4</t>
  </si>
  <si>
    <t>42</t>
  </si>
  <si>
    <t>212755216</t>
  </si>
  <si>
    <t>Trativody bez lože z drenážních trubek plastových flexibilních D 160 mm</t>
  </si>
  <si>
    <t>805505743</t>
  </si>
  <si>
    <t>10*1</t>
  </si>
  <si>
    <t>43</t>
  </si>
  <si>
    <t>272313611</t>
  </si>
  <si>
    <t>Základy z betonu prostého klenby z betonu kamenem neprokládaného tř. C 16/20</t>
  </si>
  <si>
    <t>1743476337</t>
  </si>
  <si>
    <t>patky značek</t>
  </si>
  <si>
    <t>0,4*0,4*0,8*11</t>
  </si>
  <si>
    <t>44</t>
  </si>
  <si>
    <t>272351215</t>
  </si>
  <si>
    <t>Bednění základových stěn kleneb svislé nebo šikmé (odkloněné), půdorysně přímé nebo zalomené ve volných nebo zapažených jámách, rýhách, šachtách, včetně případných vzpěr zřízení</t>
  </si>
  <si>
    <t>-418375868</t>
  </si>
  <si>
    <t>0,4*0,5*4*11</t>
  </si>
  <si>
    <t>45</t>
  </si>
  <si>
    <t>272351216</t>
  </si>
  <si>
    <t>Bednění základových stěn kleneb svislé nebo šikmé (odkloněné), půdorysně přímé nebo zalomené ve volných nebo zapažených jámách, rýhách, šachtách, včetně případných vzpěr odstranění</t>
  </si>
  <si>
    <t>-1801962475</t>
  </si>
  <si>
    <t>8,8</t>
  </si>
  <si>
    <t>46</t>
  </si>
  <si>
    <t>272353151</t>
  </si>
  <si>
    <t>Bednění kotevních otvorů a prostupů v základových konstrukcích v klenbách včetně polohového zajištění a odbednění, popř. ztraceného bednění z pletiva apod. průřezu přes 0,17 do 0,25 m2, hl. do 1,00 m</t>
  </si>
  <si>
    <t>953227394</t>
  </si>
  <si>
    <t>47</t>
  </si>
  <si>
    <t>274316R00</t>
  </si>
  <si>
    <t>Uložení stávajících sítí do chráničky, včetně dodávky chráničky, zemních prací a obetonování a zásypu kamenivem</t>
  </si>
  <si>
    <t>314711655</t>
  </si>
  <si>
    <t xml:space="preserve">"uložení stávajících sítí do chráničky, výstavba náhradního prostupu </t>
  </si>
  <si>
    <t>"(výkop, dodávka a montáž chráničky, obetonování, zásyp štěrkodrtí)</t>
  </si>
  <si>
    <t>Vodorovné konstrukce</t>
  </si>
  <si>
    <t>Vodorovné podkladní a vedlejší konstrukce inž. staveb</t>
  </si>
  <si>
    <t>48</t>
  </si>
  <si>
    <t>451572111</t>
  </si>
  <si>
    <t>Lože pod potrubí, stoky a drobné objekty v otevřeném výkopu z kameniva drobného těženého 0 až 4 mm</t>
  </si>
  <si>
    <t>1559060628</t>
  </si>
  <si>
    <t>přípojky</t>
  </si>
  <si>
    <t>1*0,5*10</t>
  </si>
  <si>
    <t>Komunikace</t>
  </si>
  <si>
    <t>56</t>
  </si>
  <si>
    <t>Podkladní vrstvy komunikací, letišť a ploch</t>
  </si>
  <si>
    <t>49</t>
  </si>
  <si>
    <t>564851111</t>
  </si>
  <si>
    <t>Podklad ze štěrkodrti ŠD s rozprostřením a zhutněním, po zhutnění tl. 150 mm</t>
  </si>
  <si>
    <t>1099242088</t>
  </si>
  <si>
    <t>(296,7+189,3+26,6)*2</t>
  </si>
  <si>
    <t>50</t>
  </si>
  <si>
    <t>564851114</t>
  </si>
  <si>
    <t>Podklad ze štěrkodrti ŠD s rozprostřením a zhutněním, po zhutnění tl. 180 mm</t>
  </si>
  <si>
    <t>-62903263</t>
  </si>
  <si>
    <t>565,10</t>
  </si>
  <si>
    <t>51</t>
  </si>
  <si>
    <t>564861111</t>
  </si>
  <si>
    <t>Podklad ze štěrkodrti ŠD s rozprostřením a zhutněním, po zhutnění tl. 200 mm</t>
  </si>
  <si>
    <t>1961683678</t>
  </si>
  <si>
    <t>730,1+34,4+79,5</t>
  </si>
  <si>
    <t>52</t>
  </si>
  <si>
    <t>565131111</t>
  </si>
  <si>
    <t>Vyrovnání povrchu dosavadních podkladů s rozprostřením hmot a zhutněním obalovaným kamenivem ACP (OK) tl. 50 mm</t>
  </si>
  <si>
    <t>-680783262</t>
  </si>
  <si>
    <t>150</t>
  </si>
  <si>
    <t>53</t>
  </si>
  <si>
    <t>567132113</t>
  </si>
  <si>
    <t>Podklad ze směsi stmelené cementem SC bez dilatačních spár, s rozprostřením a zhutněním SC C 8/10 (KSC I), po zhutnění tl. 180 mm</t>
  </si>
  <si>
    <t>1612837391</t>
  </si>
  <si>
    <t>565,1</t>
  </si>
  <si>
    <t>54</t>
  </si>
  <si>
    <t>573231106</t>
  </si>
  <si>
    <t>Postřik spojovací PS bez posypu kamenivem ze silniční emulze, v množství 0,30 kg/m2</t>
  </si>
  <si>
    <t>-936223260</t>
  </si>
  <si>
    <t>1137,7</t>
  </si>
  <si>
    <t>55</t>
  </si>
  <si>
    <t>573231109</t>
  </si>
  <si>
    <t>Postřik spojovací PS bez posypu kamenivem ze silniční emulze, v množství 0,60 kg/m2</t>
  </si>
  <si>
    <t>-414367265</t>
  </si>
  <si>
    <t>577144121</t>
  </si>
  <si>
    <t>Asfaltový beton vrstva obrusná ACO 11 (ABS) s rozprostřením a se zhutněním z nemodifikovaného asfaltu v pruhu šířky přes 3 m tř. I, po zhutnění tl. 50 mm</t>
  </si>
  <si>
    <t>1706443382</t>
  </si>
  <si>
    <t>napojení na stávající živičné plochy</t>
  </si>
  <si>
    <t>103,8*0,8</t>
  </si>
  <si>
    <t>57</t>
  </si>
  <si>
    <t>577165122</t>
  </si>
  <si>
    <t>Asfaltový beton vrstva ložní ACL 16 (ABH) s rozprostřením a zhutněním z nemodifikovaného asfaltu v pruhu šířky přes 3 m, po zhutnění tl. 70 mm</t>
  </si>
  <si>
    <t>1900347209</t>
  </si>
  <si>
    <t>58</t>
  </si>
  <si>
    <t>581141112</t>
  </si>
  <si>
    <t>Kryt cementobetonový silničních komunikací skupiny CB I tl. 230 mm</t>
  </si>
  <si>
    <t>-1631895009</t>
  </si>
  <si>
    <t>533</t>
  </si>
  <si>
    <t>59</t>
  </si>
  <si>
    <t>Kryty pozemních komunikací, letišť a ploch dlážděných (předlažby)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</si>
  <si>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</si>
  <si>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</t>
  </si>
  <si>
    <t>2020332228</t>
  </si>
  <si>
    <t>Dlažba tvaru I 20/16,5/6 - šedá - chodník</t>
  </si>
  <si>
    <t>687,6+42,5</t>
  </si>
  <si>
    <t>Dlažba tvaru I  20/16,5/6 - šedá - bez zkosených hran - kontejnerové stanoviště K13</t>
  </si>
  <si>
    <t>79,5</t>
  </si>
  <si>
    <t>Dlažba obdélník 20/10/6 - červená - pro nevidomé a slabozraké</t>
  </si>
  <si>
    <t>33,6+0,8</t>
  </si>
  <si>
    <t>60</t>
  </si>
  <si>
    <t>592452670</t>
  </si>
  <si>
    <t>dlažba skladebná betonová základní pro nevidomé 20 x 10 x 6 cm barevná</t>
  </si>
  <si>
    <t>-1020758925</t>
  </si>
  <si>
    <t>varovné, signální pásy - barva červená</t>
  </si>
  <si>
    <t>34,4*1,01</t>
  </si>
  <si>
    <t>61</t>
  </si>
  <si>
    <t>592453040</t>
  </si>
  <si>
    <t>dlažba zámková profilová základní 20x16,5x6 cm přírodní</t>
  </si>
  <si>
    <t>-879757736</t>
  </si>
  <si>
    <t>chodníky</t>
  </si>
  <si>
    <t>730,1*1,01</t>
  </si>
  <si>
    <t>62</t>
  </si>
  <si>
    <t>592452960</t>
  </si>
  <si>
    <t>dlažba zámková profilová základní rovná 20x16,5x10 cm přírodní</t>
  </si>
  <si>
    <t>680488125</t>
  </si>
  <si>
    <t>dlažba tvaru I - 20/16,5/6 - šedá - bez zkosené horní hrany</t>
  </si>
  <si>
    <t>79,5*1,01</t>
  </si>
  <si>
    <t>63</t>
  </si>
  <si>
    <t>596211213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</si>
  <si>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</t>
  </si>
  <si>
    <t>1917858135</t>
  </si>
  <si>
    <t>dlažba tvaru I 20/16,5/8 - červená - parkoviště</t>
  </si>
  <si>
    <t>296,7</t>
  </si>
  <si>
    <t>dlažba - obdélník - 20/10/8 - červená - pro nevidomé a slabozraké</t>
  </si>
  <si>
    <t>26,6</t>
  </si>
  <si>
    <t>dlažba tvaru I 20/16,5/8 - šedá</t>
  </si>
  <si>
    <t>189,30</t>
  </si>
  <si>
    <t>64</t>
  </si>
  <si>
    <t>592452681</t>
  </si>
  <si>
    <t>Dlažba 200/100/80 mm, pro nevidomé, červená</t>
  </si>
  <si>
    <t>773214368</t>
  </si>
  <si>
    <t>26,6*1,01</t>
  </si>
  <si>
    <t>65</t>
  </si>
  <si>
    <t>592452830</t>
  </si>
  <si>
    <t>dlažba zámková profilová základní 20x16,5x8 cm barevná</t>
  </si>
  <si>
    <t>-367240509</t>
  </si>
  <si>
    <t>Dlažba tvaru I - 20/16,5/8 - červená - parkoviště</t>
  </si>
  <si>
    <t>296,7*1,01</t>
  </si>
  <si>
    <t>vodorovné dopravní značení</t>
  </si>
  <si>
    <t>17*4,8*0,2*1,01*-1</t>
  </si>
  <si>
    <t>13*1,6*0,2*1,01*-1</t>
  </si>
  <si>
    <t>66</t>
  </si>
  <si>
    <t>592453000</t>
  </si>
  <si>
    <t>dlažba zámková profilová základní 20x16,5x8 cm přírodní</t>
  </si>
  <si>
    <t>-783392252</t>
  </si>
  <si>
    <t>Dlažba tvaru I - 20/16,5/8 - šedá - chodník společný s parkovištěm a přejezdy chodníku</t>
  </si>
  <si>
    <t>189,3*1,01</t>
  </si>
  <si>
    <t xml:space="preserve">vodorovné dopravní značení </t>
  </si>
  <si>
    <t>17*4,8+0,2*1,01</t>
  </si>
  <si>
    <t>13*1,6*0,2*1,01</t>
  </si>
  <si>
    <t>Trubní vedení</t>
  </si>
  <si>
    <t>87</t>
  </si>
  <si>
    <t>Potrubí z trub plastických a skleněných</t>
  </si>
  <si>
    <t>67</t>
  </si>
  <si>
    <t>871311101</t>
  </si>
  <si>
    <t>Montáž vodovodního potrubí z plastů v otevřeném výkopu z tvrdého PVC s integrovaným těsněnim SDR 11/PN10 D 160 x 6,2 mm</t>
  </si>
  <si>
    <t>-1036021260</t>
  </si>
  <si>
    <t>kanalizační přípojky od uličních vpustí</t>
  </si>
  <si>
    <t>10*2</t>
  </si>
  <si>
    <t>68</t>
  </si>
  <si>
    <t>286147160</t>
  </si>
  <si>
    <t>trubka kanalizační žebrovaná PP vnitřní průměr 150mm, dl. 2m</t>
  </si>
  <si>
    <t>-1167386540</t>
  </si>
  <si>
    <t>10*1,02</t>
  </si>
  <si>
    <t>69</t>
  </si>
  <si>
    <t>877321110</t>
  </si>
  <si>
    <t>Montáž tvarovek na vodovodním plastovém potrubí z polyetylenu PE 100 elektrotvarovek SDR 11/PN16 kolen 22 st. nebo 45 st. d 160</t>
  </si>
  <si>
    <t>1478618218</t>
  </si>
  <si>
    <t>70</t>
  </si>
  <si>
    <t>286171820</t>
  </si>
  <si>
    <t>koleno kanalizační PP SN 16 45 ° DN 150</t>
  </si>
  <si>
    <t>2017005589</t>
  </si>
  <si>
    <t>89</t>
  </si>
  <si>
    <t>Trubní vedení - ostatní konstrukce</t>
  </si>
  <si>
    <t>71</t>
  </si>
  <si>
    <t>817314111</t>
  </si>
  <si>
    <t>Montáž betonových útesů s hrdlem na potrubí betonovém a železobetonovém DN 150</t>
  </si>
  <si>
    <t>2019520516</t>
  </si>
  <si>
    <t>Napojení stávající drenáže na nové vpusti</t>
  </si>
  <si>
    <t>10+6</t>
  </si>
  <si>
    <t>72</t>
  </si>
  <si>
    <t>895941111</t>
  </si>
  <si>
    <t>Zřízení vpusti kanalizační uliční z betonových dílců typ UV-50 normální</t>
  </si>
  <si>
    <t>1760938733</t>
  </si>
  <si>
    <t>73</t>
  </si>
  <si>
    <t>592238240</t>
  </si>
  <si>
    <t>vpusť betonová uliční /skruž/ 59x50x5 cm</t>
  </si>
  <si>
    <t>2099033102</t>
  </si>
  <si>
    <t>10*1,01</t>
  </si>
  <si>
    <t>74</t>
  </si>
  <si>
    <t>592238210</t>
  </si>
  <si>
    <t>vpusť betonová uliční prstenec 18x66x10 cm</t>
  </si>
  <si>
    <t>1000572262</t>
  </si>
  <si>
    <t>75</t>
  </si>
  <si>
    <t>592238200</t>
  </si>
  <si>
    <t>vpusť betonová uliční /skruž/ 29x50x5 cm</t>
  </si>
  <si>
    <t>420681689</t>
  </si>
  <si>
    <t>76</t>
  </si>
  <si>
    <t>592238220</t>
  </si>
  <si>
    <t>vpusť betonová uliční dno s výtokem 62,6 x 49,5 x 5 cm</t>
  </si>
  <si>
    <t>567185559</t>
  </si>
  <si>
    <t>77</t>
  </si>
  <si>
    <t>592238640</t>
  </si>
  <si>
    <t>prstenec betonový pro uliční vpusť vyrovnávací 39 x 6 x 13 cm</t>
  </si>
  <si>
    <t>-705979532</t>
  </si>
  <si>
    <t>78</t>
  </si>
  <si>
    <t>899211113</t>
  </si>
  <si>
    <t>Osazení litinových mříží s rámem na šachtách tunelové stoky hmotnosti jednotlivě přes 100 do 150 kg</t>
  </si>
  <si>
    <t>-630844375</t>
  </si>
  <si>
    <t>79</t>
  </si>
  <si>
    <t>552423R00</t>
  </si>
  <si>
    <t>Mříž pro vozovku s nálevkou</t>
  </si>
  <si>
    <t>ks</t>
  </si>
  <si>
    <t>1776882174</t>
  </si>
  <si>
    <t>552423R01</t>
  </si>
  <si>
    <t>Koš na bláto a kaly</t>
  </si>
  <si>
    <t>-41906670</t>
  </si>
  <si>
    <t>899331111</t>
  </si>
  <si>
    <t>Výšková úprava uličního vstupu nebo vpusti do 200 mm zvýšením poklopu</t>
  </si>
  <si>
    <t>-556956969</t>
  </si>
  <si>
    <t>82</t>
  </si>
  <si>
    <t>899332111</t>
  </si>
  <si>
    <t>Výšková úprava uličního vstupu nebo vpusti do 200 mm snížením poklopu</t>
  </si>
  <si>
    <t>1290305098</t>
  </si>
  <si>
    <t>83</t>
  </si>
  <si>
    <t>899431111</t>
  </si>
  <si>
    <t>Výšková úprava uličního vstupu nebo vpusti do 200 mm zvýšením krycího hrnce, šoupěte nebo hydrantu bez úpravy armatur</t>
  </si>
  <si>
    <t>-296813677</t>
  </si>
  <si>
    <t>84</t>
  </si>
  <si>
    <t>899432111</t>
  </si>
  <si>
    <t>Výšková úprava uličního vstupu nebo vpusti do 200 mm snížením krycího hrnce, šoupěte, nebo hydrantu bez úpravy armatur</t>
  </si>
  <si>
    <t>-628710365</t>
  </si>
  <si>
    <t>85</t>
  </si>
  <si>
    <t>966008R00</t>
  </si>
  <si>
    <t>Vybourání stávající uliční vpusti, včetně zásypu kamenivem</t>
  </si>
  <si>
    <t>-63486454</t>
  </si>
  <si>
    <t>Ostatní konstrukce a práce, bourání</t>
  </si>
  <si>
    <t>96</t>
  </si>
  <si>
    <t>Bourání konstrukcí</t>
  </si>
  <si>
    <t>86</t>
  </si>
  <si>
    <t>961044111</t>
  </si>
  <si>
    <t>Bourání základů z betonu prostého</t>
  </si>
  <si>
    <t>-266293648</t>
  </si>
  <si>
    <t>3,8*0,6</t>
  </si>
  <si>
    <t>962032241</t>
  </si>
  <si>
    <t>Bourání zdiva nadzákladového z cihel nebo tvárnic z cihel pálených nebo vápenopískových, na maltu cementovou, objemu přes 1 m3</t>
  </si>
  <si>
    <t>1048985422</t>
  </si>
  <si>
    <t>5,7</t>
  </si>
  <si>
    <t>91</t>
  </si>
  <si>
    <t>Doplňující konstrukce a práce pozemních komunikací, letišť a ploch</t>
  </si>
  <si>
    <t>88</t>
  </si>
  <si>
    <t>914111111</t>
  </si>
  <si>
    <t>Montáž svislé dopravní značky základní velikosti do 1 m2 objímkami na sloupky nebo konzoly</t>
  </si>
  <si>
    <t>1310583575</t>
  </si>
  <si>
    <t>404452350</t>
  </si>
  <si>
    <t>sloupek Al 60 - 350</t>
  </si>
  <si>
    <t>-787894983</t>
  </si>
  <si>
    <t>90</t>
  </si>
  <si>
    <t>404452400</t>
  </si>
  <si>
    <t>patka hliníková pro sloupek D 60 mm</t>
  </si>
  <si>
    <t>1748611489</t>
  </si>
  <si>
    <t>404452530</t>
  </si>
  <si>
    <t>víčko plastové na sloupek 60</t>
  </si>
  <si>
    <t>-1465650975</t>
  </si>
  <si>
    <t>92</t>
  </si>
  <si>
    <t>404452560</t>
  </si>
  <si>
    <t>upínací svorka na sloupek D 60 mm</t>
  </si>
  <si>
    <t>1019151804</t>
  </si>
  <si>
    <t>11*2</t>
  </si>
  <si>
    <t>93</t>
  </si>
  <si>
    <t>404455550</t>
  </si>
  <si>
    <t>značka dopravní svislá retroreflexní fólie tř. 1, Al prolis, 500 x 700 mm</t>
  </si>
  <si>
    <t>-1366128586</t>
  </si>
  <si>
    <t>IP11g</t>
  </si>
  <si>
    <t>IP11b</t>
  </si>
  <si>
    <t>94</t>
  </si>
  <si>
    <t>404455530</t>
  </si>
  <si>
    <t>značka dopravní svislá retroreflexní fólie tř. 1, Al prolis, D 700 mm</t>
  </si>
  <si>
    <t>-1042945082</t>
  </si>
  <si>
    <t>B32</t>
  </si>
  <si>
    <t>95</t>
  </si>
  <si>
    <t>404455200</t>
  </si>
  <si>
    <t>značka dopravní svislá retroreflexní fólie tř. 1, FeZn-Al rám., 1000 x 1500 mm</t>
  </si>
  <si>
    <t>204252439</t>
  </si>
  <si>
    <t>IP25a</t>
  </si>
  <si>
    <t>IP25b</t>
  </si>
  <si>
    <t>404455520</t>
  </si>
  <si>
    <t>značka dopravní svislá retroreflexní fólie tř. 1, Al prolis, 500 x 500 mm</t>
  </si>
  <si>
    <t>849864734</t>
  </si>
  <si>
    <t>P2</t>
  </si>
  <si>
    <t>97</t>
  </si>
  <si>
    <t>914511111</t>
  </si>
  <si>
    <t>Montáž sloupku dopravních značek délky do 3,5 m do betonového základu</t>
  </si>
  <si>
    <t>-1582597636</t>
  </si>
  <si>
    <t>98</t>
  </si>
  <si>
    <t>915111112</t>
  </si>
  <si>
    <t>Vodorovné dopravní značení stříkané barvou dělící čára šířky 125 mm souvislá bílá retroreflexní</t>
  </si>
  <si>
    <t>614653267</t>
  </si>
  <si>
    <t>2*13</t>
  </si>
  <si>
    <t>99</t>
  </si>
  <si>
    <t>404453520</t>
  </si>
  <si>
    <t>barva na vodorovné dopravní značení žlutá bal. soudek 40 kg</t>
  </si>
  <si>
    <t>375252555</t>
  </si>
  <si>
    <t>26*0,125</t>
  </si>
  <si>
    <t>100</t>
  </si>
  <si>
    <t>915491211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</si>
  <si>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</t>
  </si>
  <si>
    <t>1722379275</t>
  </si>
  <si>
    <t>7,6+8,3+14,8+7,4+1,1+8,5+1,9+8,5+9,1+51,5+12,4+1,3+11,3+18,1+7,5+8,6+11+20,3+8,8+8,2+2,6+2,5+8,3+90,3+14,9</t>
  </si>
  <si>
    <t>2+10,8+21,8+20,5+4,9+10,6+2,5+4,6+27,4+12,7+2,1+10</t>
  </si>
  <si>
    <t>101</t>
  </si>
  <si>
    <t>592185840</t>
  </si>
  <si>
    <t>přídlažba 50x25x8 cm</t>
  </si>
  <si>
    <t>896112</t>
  </si>
  <si>
    <t>474,7*2*1,01</t>
  </si>
  <si>
    <t>102</t>
  </si>
  <si>
    <t>915611111</t>
  </si>
  <si>
    <t>Předznačení pro vodorovné značení stříkané barvou nebo prováděné z nátěrových hmot liniové dělicí čáry, vodicí proužky</t>
  </si>
  <si>
    <t>799539325</t>
  </si>
  <si>
    <t>103</t>
  </si>
  <si>
    <t>916231213</t>
  </si>
  <si>
    <t>Osazení chodníkového obrubníku betonového se zřízením lože, s vyplněním a zatřením spár cementovou maltou stojatého s boční opěrou z betonu prostého tř. C 12/15, do lože z betonu prostého téže značky</t>
  </si>
  <si>
    <t>-980936759</t>
  </si>
  <si>
    <t>Obrubník  15/25</t>
  </si>
  <si>
    <t>6,9+8+14,8+7,1+1,1+8,1+2+8,1+8,7+51,5+11,3+0,7+1,3+11,3+18,1+7,5+8,6+11+20,3+8,8+7,9</t>
  </si>
  <si>
    <t>2,6+2,5+7,9+90,3+13,5+2,5+3,1+3,1+1,6+0,5</t>
  </si>
  <si>
    <t>1,6+7,7+22,2+20,4+4,9+10+2,4+4,1+27,4+12,3+2,1+9,6+4,8+1,8+45,5+1</t>
  </si>
  <si>
    <t>-166,3-19-19</t>
  </si>
  <si>
    <t>Mezisoučet</t>
  </si>
  <si>
    <t>Zahradní obrubník BO 5/20</t>
  </si>
  <si>
    <t>8,8+7,1+9+3,4+0,6+0,8+10,7+10,7+11,9+1,9+1,6+52,5+6,3+2,6+4,6+1,2+14,9+1,6+1,6+8+48,8</t>
  </si>
  <si>
    <t>3,2+1,6+3-2,5-2,5-2,5+1,5+4,8+7,1+4,8+1,8+45+1,6+0,9+2,6+1,9+3,2+13,8+5,2+4,7+3,4+1</t>
  </si>
  <si>
    <t>1,7+3,7+3,7+20+6,3+6,3+1,1+1,1+1,1+1,1+20,5+20,5</t>
  </si>
  <si>
    <t>Obrubník 15/15-nájezdový</t>
  </si>
  <si>
    <t>3+3+2,7+2,7+2,7+23+11,5+2,7+2,7+19,4+6,7+2,5+2,5+2,5+3+3+63,7+3+3+3+2</t>
  </si>
  <si>
    <t xml:space="preserve">Obrubník přechodový - levý </t>
  </si>
  <si>
    <t>Obrubník přechodový - pravý</t>
  </si>
  <si>
    <t>104</t>
  </si>
  <si>
    <t>592173040</t>
  </si>
  <si>
    <t>obrubník betonový zahradní přírodní šedá 50x5x20 cm</t>
  </si>
  <si>
    <t>1879544478</t>
  </si>
  <si>
    <t>399,3*2*1,01</t>
  </si>
  <si>
    <t>105</t>
  </si>
  <si>
    <t>592174650</t>
  </si>
  <si>
    <t>obrubník betonový silniční vibrolisovaný 100x15x25 cm</t>
  </si>
  <si>
    <t>-467903060</t>
  </si>
  <si>
    <t>324,20*1,01</t>
  </si>
  <si>
    <t>106</t>
  </si>
  <si>
    <t>592174680</t>
  </si>
  <si>
    <t>obrubník betonový silniční nájezdový vibrolisovaný 100x15x15 cm</t>
  </si>
  <si>
    <t>-1750805798</t>
  </si>
  <si>
    <t>168,3*1,01</t>
  </si>
  <si>
    <t>107</t>
  </si>
  <si>
    <t>592174690</t>
  </si>
  <si>
    <t>obrubník betonový silniční přechodový L + P vibrolisovaný 100x15x15-25 cm</t>
  </si>
  <si>
    <t>-980819560</t>
  </si>
  <si>
    <t>(20+20)*1,01</t>
  </si>
  <si>
    <t>108</t>
  </si>
  <si>
    <t>919111114</t>
  </si>
  <si>
    <t>Řezání dilatačních spár v čerstvém cementobetonovém krytu příčných nebo podélných, šířky 4 mm, hloubky přes 90 do 100 mm</t>
  </si>
  <si>
    <t>-148613480</t>
  </si>
  <si>
    <t>21+15,7+10,5+4*10+8,1+6,5+5,5+45,1+14,8+8,1+7,6+12,7</t>
  </si>
  <si>
    <t>109</t>
  </si>
  <si>
    <t>919121122</t>
  </si>
  <si>
    <t>Utěsnění dilatačních spár zálivkou za studena v cementobetonovém nebo živičném krytu včetně adhezního nátěru s těsnicím profilem pod zálivkou, pro komůrky šířky 15 mm, hloubky 30 mm</t>
  </si>
  <si>
    <t>-1301376927</t>
  </si>
  <si>
    <t>195,60+103,8</t>
  </si>
  <si>
    <t>110</t>
  </si>
  <si>
    <t>919716111</t>
  </si>
  <si>
    <t>Výztuž cementobetonového krytu ze svařovaných sítí KARI hmotnosti do 7,5 kg/m2</t>
  </si>
  <si>
    <t>1592322858</t>
  </si>
  <si>
    <t>533*2*0,003033</t>
  </si>
  <si>
    <t>111</t>
  </si>
  <si>
    <t>919735111</t>
  </si>
  <si>
    <t>Řezání stávajícího živičného krytu nebo podkladu hloubky do 50 mm</t>
  </si>
  <si>
    <t>-134453932</t>
  </si>
  <si>
    <t>12,4+8,2+6,4+6,2+26+15+2,4+4,2+9+9+5</t>
  </si>
  <si>
    <t>Prorážení otvorů a ostatní bourací práce</t>
  </si>
  <si>
    <t>112</t>
  </si>
  <si>
    <t>997221561</t>
  </si>
  <si>
    <t>Vodorovná doprava suti bez naložení, ale se složením a s hrubým urovnáním z kusových materiálů, na vzdálenost do 1 km</t>
  </si>
  <si>
    <t>519232532</t>
  </si>
  <si>
    <t>113</t>
  </si>
  <si>
    <t>997221569</t>
  </si>
  <si>
    <t>Vodorovná doprava suti bez naložení, ale se složením a s hrubým urovnáním Příplatek k ceně za každý další i započatý 1 km přes 1 km</t>
  </si>
  <si>
    <t>-996712031</t>
  </si>
  <si>
    <t>2106,733*9</t>
  </si>
  <si>
    <t>114</t>
  </si>
  <si>
    <t>997221611</t>
  </si>
  <si>
    <t>Nakládání na dopravní prostředky pro vodorovnou dopravu suti</t>
  </si>
  <si>
    <t>-1793418961</t>
  </si>
  <si>
    <t>115</t>
  </si>
  <si>
    <t>997221815</t>
  </si>
  <si>
    <t>Poplatek za uložení stavebního odpadu na skládce (skládkovné) betonového</t>
  </si>
  <si>
    <t>-321517197</t>
  </si>
  <si>
    <t>3,188+158,99+305,75+93,173+13,572</t>
  </si>
  <si>
    <t>116</t>
  </si>
  <si>
    <t>997221825</t>
  </si>
  <si>
    <t>Poplatek za uložení stavebního odpadu na skládce (skládkovné) železobetonového</t>
  </si>
  <si>
    <t>1552041978</t>
  </si>
  <si>
    <t>322,875</t>
  </si>
  <si>
    <t>117</t>
  </si>
  <si>
    <t>997221845</t>
  </si>
  <si>
    <t>Poplatek za uložení stavebního odpadu na skládce (skládkovné) z asfaltových povrchů</t>
  </si>
  <si>
    <t>1602105418</t>
  </si>
  <si>
    <t>95,883+774,502</t>
  </si>
  <si>
    <t>118</t>
  </si>
  <si>
    <t>997221855</t>
  </si>
  <si>
    <t>Poplatek za uložení stavebního odpadu na skládce (skládkovné) z kameniva</t>
  </si>
  <si>
    <t>1539234500</t>
  </si>
  <si>
    <t>270,612+52,268</t>
  </si>
  <si>
    <t>Přesun hmot</t>
  </si>
  <si>
    <t>119</t>
  </si>
  <si>
    <t>998225111</t>
  </si>
  <si>
    <t>Přesun hmot pro komunikace s krytem z kameniva, monolitickým betonovým nebo živičným dopravní vzdálenost do 200 m jakékoliv délky objektu</t>
  </si>
  <si>
    <t>-356603174</t>
  </si>
  <si>
    <t>VON - Vedlejší a ostatní náklady</t>
  </si>
  <si>
    <t>VON - Soupis prací - Vedlejší a ostatní náklady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</si>
  <si>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</si>
  <si>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</si>
  <si>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</si>
  <si>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</si>
  <si>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>OST</t>
  </si>
  <si>
    <t>Ostatní</t>
  </si>
  <si>
    <t>O01</t>
  </si>
  <si>
    <t>011002002</t>
  </si>
  <si>
    <t>Hlavní tituly průvodních činností a nákladů průzkumné, geodetické a projektové práce Zkoušky a ostatní měření - zkouška únosnosti pláně</t>
  </si>
  <si>
    <t>-1537464299</t>
  </si>
  <si>
    <t>zkouška únosnosti pláně (jen rezerva)</t>
  </si>
  <si>
    <t>011503001</t>
  </si>
  <si>
    <t>Vytýčení stávající inženýrské sítě</t>
  </si>
  <si>
    <t>soubor</t>
  </si>
  <si>
    <t>1399678851</t>
  </si>
  <si>
    <t>"Vytýčení stávajících sítí</t>
  </si>
  <si>
    <t>072002000</t>
  </si>
  <si>
    <t>Hlavní tituly průvodních činností a nákladů provozní vlivy Silniční provoz- dočasné dopravní opatření-návrh a projednání</t>
  </si>
  <si>
    <t>-1253049987</t>
  </si>
  <si>
    <t>072002001</t>
  </si>
  <si>
    <t>Hlavní tituly průvodních činností a nákladů provozní vlivy Silniční provoz- dočasné dopravní opatření-realizace</t>
  </si>
  <si>
    <t>-1315136712</t>
  </si>
  <si>
    <t>VRN</t>
  </si>
  <si>
    <t>Vedlejší rozpočtové náklady</t>
  </si>
  <si>
    <t>012103000</t>
  </si>
  <si>
    <t>Průzkumné, geodetické a projektové práce geodetické práce před výstavbou</t>
  </si>
  <si>
    <t>1024</t>
  </si>
  <si>
    <t>285705542</t>
  </si>
  <si>
    <t xml:space="preserve">Geodetické vytýčení stavby </t>
  </si>
  <si>
    <t>012203000</t>
  </si>
  <si>
    <t>Průzkumné, geodetické a projektové práce geodetické práce při provádění stavby</t>
  </si>
  <si>
    <t>-963513244</t>
  </si>
  <si>
    <t>012303000</t>
  </si>
  <si>
    <t>Průzkumné, geodetické a projektové práce geodetické práce Geodetické práce po výstavbě-dokumentace skutečného provedení stavby</t>
  </si>
  <si>
    <t>321860658</t>
  </si>
  <si>
    <t>Ve třech vyhotoveních</t>
  </si>
  <si>
    <t>032103000</t>
  </si>
  <si>
    <t>Zařízení staveniště vybavení staveniště náklady na stavební buňky</t>
  </si>
  <si>
    <t>416053010</t>
  </si>
  <si>
    <t>075603000</t>
  </si>
  <si>
    <t>Provozní vlivy ochranná pásma Provozní vlivy-ochranná pásma</t>
  </si>
  <si>
    <t>1870492965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</si>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</sst>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80008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i/>
      <sz val="8"/>
      <color rgb="FF003366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4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15" fillId="3" borderId="0" xfId="0" applyFont="1" applyFill="1" applyAlignment="1" applyProtection="1">
      <alignment horizontal="left" vertical="center"/>
    </xf>
    <xf numFmtId="0" fontId="16" fillId="3" borderId="0" xfId="1" applyFont="1" applyFill="1" applyAlignment="1" applyProtection="1">
      <alignment vertical="center"/>
    </xf>
    <xf numFmtId="0" fontId="47" fillId="3" borderId="0" xfId="1" applyFill="1"/>
    <xf numFmtId="0" fontId="0" fillId="3" borderId="0" xfId="0" applyFill="1"/>
    <xf numFmtId="0" fontId="14" fillId="3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20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8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horizontal="right"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horizontal="right"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3" fillId="0" borderId="23" xfId="0" applyNumberFormat="1" applyFont="1" applyBorder="1" applyAlignment="1" applyProtection="1">
      <alignment vertical="center"/>
    </xf>
    <xf numFmtId="4" fontId="33" fillId="0" borderId="24" xfId="0" applyNumberFormat="1" applyFont="1" applyBorder="1" applyAlignment="1" applyProtection="1">
      <alignment vertical="center"/>
    </xf>
    <xf numFmtId="166" fontId="33" fillId="0" borderId="24" xfId="0" applyNumberFormat="1" applyFont="1" applyBorder="1" applyAlignment="1" applyProtection="1">
      <alignment vertical="center"/>
    </xf>
    <xf numFmtId="4" fontId="33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3" borderId="0" xfId="0" applyFont="1" applyFill="1" applyAlignment="1">
      <alignment vertical="center"/>
    </xf>
    <xf numFmtId="0" fontId="15" fillId="3" borderId="0" xfId="0" applyFont="1" applyFill="1" applyAlignment="1">
      <alignment horizontal="left" vertical="center"/>
    </xf>
    <xf numFmtId="0" fontId="34" fillId="3" borderId="0" xfId="1" applyFont="1" applyFill="1" applyAlignment="1">
      <alignment vertical="center"/>
    </xf>
    <xf numFmtId="0" fontId="5" fillId="3" borderId="0" xfId="0" applyFont="1" applyFill="1" applyAlignment="1" applyProtection="1">
      <alignment vertical="center"/>
      <protection locked="0"/>
    </xf>
    <xf numFmtId="0" fontId="34" fillId="3" borderId="0" xfId="1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2" fillId="6" borderId="0" xfId="0" applyFont="1" applyFill="1" applyBorder="1" applyAlignment="1" applyProtection="1">
      <alignment horizontal="right"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4" fontId="6" fillId="0" borderId="24" xfId="0" applyNumberFormat="1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4" fontId="7" fillId="0" borderId="24" xfId="0" applyNumberFormat="1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4" fontId="36" fillId="0" borderId="16" xfId="0" applyNumberFormat="1" applyFont="1" applyBorder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4" borderId="28" xfId="0" applyNumberFormat="1" applyFont="1" applyFill="1" applyBorder="1" applyAlignment="1" applyProtection="1">
      <alignment vertical="center"/>
      <protection locked="0"/>
    </xf>
    <xf numFmtId="0" fontId="39" fillId="0" borderId="28" xfId="0" applyFont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4" borderId="28" xfId="0" applyFont="1" applyFill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3" fillId="0" borderId="5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5" xfId="0" applyFont="1" applyBorder="1" applyAlignment="1"/>
    <xf numFmtId="0" fontId="13" fillId="0" borderId="18" xfId="0" applyFont="1" applyBorder="1" applyAlignment="1" applyProtection="1"/>
    <xf numFmtId="0" fontId="13" fillId="0" borderId="0" xfId="0" applyFont="1" applyBorder="1" applyAlignment="1" applyProtection="1"/>
    <xf numFmtId="4" fontId="13" fillId="0" borderId="0" xfId="0" applyNumberFormat="1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9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" fillId="0" borderId="24" xfId="0" applyFont="1" applyBorder="1" applyAlignment="1" applyProtection="1">
      <alignment horizontal="center" vertical="center"/>
    </xf>
    <xf numFmtId="4" fontId="1" fillId="0" borderId="24" xfId="0" applyNumberFormat="1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9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40" fillId="0" borderId="29" xfId="0" applyFont="1" applyBorder="1" applyAlignment="1" applyProtection="1">
      <alignment vertical="center" wrapText="1"/>
      <protection locked="0"/>
    </xf>
    <xf numFmtId="0" fontId="40" fillId="0" borderId="30" xfId="0" applyFont="1" applyBorder="1" applyAlignment="1" applyProtection="1">
      <alignment vertical="center" wrapText="1"/>
      <protection locked="0"/>
    </xf>
    <xf numFmtId="0" fontId="40" fillId="0" borderId="31" xfId="0" applyFont="1" applyBorder="1" applyAlignment="1" applyProtection="1">
      <alignment vertical="center" wrapText="1"/>
      <protection locked="0"/>
    </xf>
    <xf numFmtId="0" fontId="40" fillId="0" borderId="32" xfId="0" applyFont="1" applyBorder="1" applyAlignment="1" applyProtection="1">
      <alignment horizontal="center" vertical="center" wrapText="1"/>
      <protection locked="0"/>
    </xf>
    <xf numFmtId="0" fontId="40" fillId="0" borderId="33" xfId="0" applyFont="1" applyBorder="1" applyAlignment="1" applyProtection="1">
      <alignment horizontal="center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33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 wrapText="1"/>
      <protection locked="0"/>
    </xf>
    <xf numFmtId="0" fontId="43" fillId="0" borderId="1" xfId="0" applyFont="1" applyBorder="1" applyAlignment="1" applyProtection="1">
      <alignment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49" fontId="43" fillId="0" borderId="1" xfId="0" applyNumberFormat="1" applyFont="1" applyBorder="1" applyAlignment="1" applyProtection="1">
      <alignment vertical="center" wrapText="1"/>
      <protection locked="0"/>
    </xf>
    <xf numFmtId="0" fontId="40" fillId="0" borderId="35" xfId="0" applyFont="1" applyBorder="1" applyAlignment="1" applyProtection="1">
      <alignment vertical="center" wrapText="1"/>
      <protection locked="0"/>
    </xf>
    <xf numFmtId="0" fontId="44" fillId="0" borderId="34" xfId="0" applyFont="1" applyBorder="1" applyAlignment="1" applyProtection="1">
      <alignment vertical="center" wrapText="1"/>
      <protection locked="0"/>
    </xf>
    <xf numFmtId="0" fontId="40" fillId="0" borderId="36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top"/>
      <protection locked="0"/>
    </xf>
    <xf numFmtId="0" fontId="40" fillId="0" borderId="0" xfId="0" applyFont="1" applyAlignment="1" applyProtection="1">
      <alignment vertical="top"/>
      <protection locked="0"/>
    </xf>
    <xf numFmtId="0" fontId="40" fillId="0" borderId="29" xfId="0" applyFont="1" applyBorder="1" applyAlignment="1" applyProtection="1">
      <alignment horizontal="left" vertical="center"/>
      <protection locked="0"/>
    </xf>
    <xf numFmtId="0" fontId="40" fillId="0" borderId="30" xfId="0" applyFont="1" applyBorder="1" applyAlignment="1" applyProtection="1">
      <alignment horizontal="left" vertical="center"/>
      <protection locked="0"/>
    </xf>
    <xf numFmtId="0" fontId="40" fillId="0" borderId="31" xfId="0" applyFont="1" applyBorder="1" applyAlignment="1" applyProtection="1">
      <alignment horizontal="left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6" fillId="0" borderId="1" xfId="0" applyFont="1" applyBorder="1" applyAlignment="1" applyProtection="1">
      <alignment horizontal="left" vertical="center"/>
      <protection locked="0"/>
    </xf>
    <xf numFmtId="0" fontId="43" fillId="0" borderId="0" xfId="0" applyFont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center" vertical="center" wrapText="1"/>
      <protection locked="0"/>
    </xf>
    <xf numFmtId="0" fontId="40" fillId="0" borderId="29" xfId="0" applyFont="1" applyBorder="1" applyAlignment="1" applyProtection="1">
      <alignment horizontal="left" vertical="center" wrapText="1"/>
      <protection locked="0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40" fillId="0" borderId="3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5" fillId="0" borderId="32" xfId="0" applyFont="1" applyBorder="1" applyAlignment="1" applyProtection="1">
      <alignment horizontal="left" vertical="center" wrapText="1"/>
      <protection locked="0"/>
    </xf>
    <xf numFmtId="0" fontId="45" fillId="0" borderId="33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 wrapText="1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 wrapText="1"/>
      <protection locked="0"/>
    </xf>
    <xf numFmtId="0" fontId="43" fillId="0" borderId="34" xfId="0" applyFont="1" applyBorder="1" applyAlignment="1" applyProtection="1">
      <alignment horizontal="left" vertical="center" wrapText="1"/>
      <protection locked="0"/>
    </xf>
    <xf numFmtId="0" fontId="43" fillId="0" borderId="36" xfId="0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3" fillId="0" borderId="1" xfId="0" applyFont="1" applyBorder="1" applyAlignment="1" applyProtection="1">
      <alignment horizontal="center" vertical="top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36" xfId="0" applyFont="1" applyBorder="1" applyAlignment="1" applyProtection="1">
      <alignment horizontal="left"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3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5" fillId="0" borderId="34" xfId="0" applyFont="1" applyBorder="1" applyAlignment="1" applyProtection="1">
      <protection locked="0"/>
    </xf>
    <xf numFmtId="0" fontId="40" fillId="0" borderId="32" xfId="0" applyFont="1" applyBorder="1" applyAlignment="1" applyProtection="1">
      <alignment vertical="top"/>
      <protection locked="0"/>
    </xf>
    <xf numFmtId="0" fontId="40" fillId="0" borderId="33" xfId="0" applyFont="1" applyBorder="1" applyAlignment="1" applyProtection="1">
      <alignment vertical="top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35" xfId="0" applyFont="1" applyBorder="1" applyAlignment="1" applyProtection="1">
      <alignment vertical="top"/>
      <protection locked="0"/>
    </xf>
    <xf numFmtId="0" fontId="40" fillId="0" borderId="34" xfId="0" applyFont="1" applyBorder="1" applyAlignment="1" applyProtection="1">
      <alignment vertical="top"/>
      <protection locked="0"/>
    </xf>
    <xf numFmtId="0" fontId="40" fillId="0" borderId="36" xfId="0" applyFont="1" applyBorder="1" applyAlignment="1" applyProtection="1">
      <alignment vertical="top"/>
      <protection locked="0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2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0" fillId="0" borderId="0" xfId="0"/>
    <xf numFmtId="0" fontId="20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4" fillId="3" borderId="0" xfId="1" applyFont="1" applyFill="1" applyAlignment="1">
      <alignment vertical="center"/>
    </xf>
    <xf numFmtId="0" fontId="43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top"/>
      <protection locked="0"/>
    </xf>
    <xf numFmtId="0" fontId="42" fillId="0" borderId="34" xfId="0" applyFont="1" applyBorder="1" applyAlignment="1" applyProtection="1">
      <alignment horizontal="left"/>
      <protection locked="0"/>
    </xf>
    <xf numFmtId="0" fontId="41" fillId="0" borderId="1" xfId="0" applyFont="1" applyBorder="1" applyAlignment="1" applyProtection="1">
      <alignment horizontal="center" vertical="center" wrapText="1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49" fontId="43" fillId="0" borderId="1" xfId="0" applyNumberFormat="1" applyFont="1" applyBorder="1" applyAlignment="1" applyProtection="1">
      <alignment horizontal="left" vertical="center" wrapText="1"/>
      <protection locked="0"/>
    </xf>
    <xf numFmtId="0" fontId="43" fillId="0" borderId="1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>
      <pane ySplit="1" topLeftCell="A55" activePane="bottomLeft" state="frozen"/>
      <selection pane="bottomLeft"/>
    </sheetView>
  </sheetViews>
  <sheetFormatPr defaultRowHeight="13"/>
  <cols>
    <col min="1" max="1" width="8.375" customWidth="1"/>
    <col min="2" max="2" width="1.625" customWidth="1"/>
    <col min="3" max="3" width="4.125" customWidth="1"/>
    <col min="4" max="33" width="2.625" customWidth="1"/>
    <col min="34" max="34" width="3.375" customWidth="1"/>
    <col min="35" max="35" width="31.625" customWidth="1"/>
    <col min="36" max="37" width="2.5" customWidth="1"/>
    <col min="38" max="38" width="8.375" customWidth="1"/>
    <col min="39" max="39" width="3.375" customWidth="1"/>
    <col min="40" max="40" width="13.375" customWidth="1"/>
    <col min="41" max="41" width="7.5" customWidth="1"/>
    <col min="42" max="42" width="4.125" customWidth="1"/>
    <col min="43" max="43" width="15.625" customWidth="1"/>
    <col min="44" max="44" width="13.625" customWidth="1"/>
    <col min="45" max="49" width="25.875" hidden="1" customWidth="1"/>
    <col min="50" max="54" width="21.625" hidden="1" customWidth="1"/>
    <col min="55" max="55" width="19.125" hidden="1" customWidth="1"/>
    <col min="56" max="56" width="25" hidden="1" customWidth="1"/>
    <col min="57" max="58" width="19.125" hidden="1" customWidth="1"/>
    <col min="59" max="59" width="66.5" customWidth="1"/>
    <col min="71" max="91" width="9.375" hidden="1"/>
  </cols>
  <sheetData>
    <row r="1" spans="1:74" ht="21.4" customHeight="1">
      <c r="A1" s="18" t="s">
        <v>0</v>
      </c>
      <c r="B1" s="19"/>
      <c r="C1" s="19"/>
      <c r="D1" s="20" t="s">
        <v>1</v>
      </c>
      <c r="E1" s="19"/>
      <c r="F1" s="19"/>
      <c r="G1" s="19"/>
      <c r="H1" s="19"/>
      <c r="I1" s="19"/>
      <c r="J1" s="19"/>
      <c r="K1" s="21" t="s">
        <v>2</v>
      </c>
      <c r="L1" s="21"/>
      <c r="M1" s="21"/>
      <c r="N1" s="21"/>
      <c r="O1" s="21"/>
      <c r="P1" s="21"/>
      <c r="Q1" s="21"/>
      <c r="R1" s="21"/>
      <c r="S1" s="21"/>
      <c r="T1" s="19"/>
      <c r="U1" s="19"/>
      <c r="V1" s="19"/>
      <c r="W1" s="21" t="s">
        <v>3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2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4" t="s">
        <v>4</v>
      </c>
      <c r="BB1" s="24" t="s">
        <v>5</v>
      </c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T1" s="25" t="s">
        <v>6</v>
      </c>
      <c r="BU1" s="25" t="s">
        <v>7</v>
      </c>
      <c r="BV1" s="25" t="s">
        <v>8</v>
      </c>
    </row>
    <row r="2" spans="1:74" ht="37" customHeight="1">
      <c r="AR2" s="421"/>
      <c r="AS2" s="421"/>
      <c r="AT2" s="421"/>
      <c r="AU2" s="421"/>
      <c r="AV2" s="421"/>
      <c r="AW2" s="421"/>
      <c r="AX2" s="421"/>
      <c r="AY2" s="421"/>
      <c r="AZ2" s="421"/>
      <c r="BA2" s="421"/>
      <c r="BB2" s="421"/>
      <c r="BC2" s="421"/>
      <c r="BD2" s="421"/>
      <c r="BE2" s="421"/>
      <c r="BF2" s="421"/>
      <c r="BG2" s="421"/>
      <c r="BS2" s="26" t="s">
        <v>9</v>
      </c>
      <c r="BT2" s="26" t="s">
        <v>10</v>
      </c>
    </row>
    <row r="3" spans="1:74" ht="7" customHeight="1">
      <c r="B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9"/>
      <c r="BS3" s="26" t="s">
        <v>9</v>
      </c>
      <c r="BT3" s="26" t="s">
        <v>11</v>
      </c>
    </row>
    <row r="4" spans="1:74" ht="37" customHeight="1">
      <c r="B4" s="30"/>
      <c r="C4" s="31"/>
      <c r="D4" s="32" t="s">
        <v>12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3"/>
      <c r="AS4" s="34" t="s">
        <v>13</v>
      </c>
      <c r="BG4" s="35" t="s">
        <v>14</v>
      </c>
      <c r="BS4" s="26" t="s">
        <v>15</v>
      </c>
    </row>
    <row r="5" spans="1:74" ht="14.4" customHeight="1">
      <c r="B5" s="30"/>
      <c r="C5" s="31"/>
      <c r="D5" s="36" t="s">
        <v>16</v>
      </c>
      <c r="E5" s="31"/>
      <c r="F5" s="31"/>
      <c r="G5" s="31"/>
      <c r="H5" s="31"/>
      <c r="I5" s="31"/>
      <c r="J5" s="31"/>
      <c r="K5" s="382" t="s">
        <v>17</v>
      </c>
      <c r="L5" s="383"/>
      <c r="M5" s="383"/>
      <c r="N5" s="383"/>
      <c r="O5" s="383"/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3"/>
      <c r="AI5" s="383"/>
      <c r="AJ5" s="383"/>
      <c r="AK5" s="383"/>
      <c r="AL5" s="383"/>
      <c r="AM5" s="383"/>
      <c r="AN5" s="383"/>
      <c r="AO5" s="383"/>
      <c r="AP5" s="31"/>
      <c r="AQ5" s="33"/>
      <c r="BG5" s="380" t="s">
        <v>18</v>
      </c>
      <c r="BS5" s="26" t="s">
        <v>9</v>
      </c>
    </row>
    <row r="6" spans="1:74" ht="37" customHeight="1">
      <c r="B6" s="30"/>
      <c r="C6" s="31"/>
      <c r="D6" s="38" t="s">
        <v>19</v>
      </c>
      <c r="E6" s="31"/>
      <c r="F6" s="31"/>
      <c r="G6" s="31"/>
      <c r="H6" s="31"/>
      <c r="I6" s="31"/>
      <c r="J6" s="31"/>
      <c r="K6" s="384" t="s">
        <v>20</v>
      </c>
      <c r="L6" s="383"/>
      <c r="M6" s="383"/>
      <c r="N6" s="383"/>
      <c r="O6" s="383"/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3"/>
      <c r="AI6" s="383"/>
      <c r="AJ6" s="383"/>
      <c r="AK6" s="383"/>
      <c r="AL6" s="383"/>
      <c r="AM6" s="383"/>
      <c r="AN6" s="383"/>
      <c r="AO6" s="383"/>
      <c r="AP6" s="31"/>
      <c r="AQ6" s="33"/>
      <c r="BG6" s="381"/>
      <c r="BS6" s="26" t="s">
        <v>9</v>
      </c>
    </row>
    <row r="7" spans="1:74" ht="14.4" customHeight="1">
      <c r="B7" s="30"/>
      <c r="C7" s="31"/>
      <c r="D7" s="39" t="s">
        <v>21</v>
      </c>
      <c r="E7" s="31"/>
      <c r="F7" s="31"/>
      <c r="G7" s="31"/>
      <c r="H7" s="31"/>
      <c r="I7" s="31"/>
      <c r="J7" s="31"/>
      <c r="K7" s="37" t="s">
        <v>22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9" t="s">
        <v>23</v>
      </c>
      <c r="AL7" s="31"/>
      <c r="AM7" s="31"/>
      <c r="AN7" s="37" t="s">
        <v>24</v>
      </c>
      <c r="AO7" s="31"/>
      <c r="AP7" s="31"/>
      <c r="AQ7" s="33"/>
      <c r="BG7" s="381"/>
      <c r="BS7" s="26" t="s">
        <v>9</v>
      </c>
    </row>
    <row r="8" spans="1:74" ht="14.4" customHeight="1">
      <c r="B8" s="30"/>
      <c r="C8" s="31"/>
      <c r="D8" s="39" t="s">
        <v>25</v>
      </c>
      <c r="E8" s="31"/>
      <c r="F8" s="31"/>
      <c r="G8" s="31"/>
      <c r="H8" s="31"/>
      <c r="I8" s="31"/>
      <c r="J8" s="31"/>
      <c r="K8" s="37" t="s">
        <v>26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9" t="s">
        <v>27</v>
      </c>
      <c r="AL8" s="31"/>
      <c r="AM8" s="31"/>
      <c r="AN8" s="40" t="s">
        <v>28</v>
      </c>
      <c r="AO8" s="31"/>
      <c r="AP8" s="31"/>
      <c r="AQ8" s="33"/>
      <c r="BG8" s="381"/>
      <c r="BS8" s="26" t="s">
        <v>9</v>
      </c>
    </row>
    <row r="9" spans="1:74" ht="14.4" customHeight="1">
      <c r="B9" s="30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3"/>
      <c r="BG9" s="381"/>
      <c r="BS9" s="26" t="s">
        <v>9</v>
      </c>
    </row>
    <row r="10" spans="1:74" ht="14.4" customHeight="1">
      <c r="B10" s="30"/>
      <c r="C10" s="31"/>
      <c r="D10" s="39" t="s">
        <v>29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9" t="s">
        <v>30</v>
      </c>
      <c r="AL10" s="31"/>
      <c r="AM10" s="31"/>
      <c r="AN10" s="37" t="s">
        <v>31</v>
      </c>
      <c r="AO10" s="31"/>
      <c r="AP10" s="31"/>
      <c r="AQ10" s="33"/>
      <c r="BG10" s="381"/>
      <c r="BS10" s="26" t="s">
        <v>9</v>
      </c>
    </row>
    <row r="11" spans="1:74" ht="18.5" customHeight="1">
      <c r="B11" s="30"/>
      <c r="C11" s="31"/>
      <c r="D11" s="31"/>
      <c r="E11" s="37" t="s">
        <v>32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9" t="s">
        <v>33</v>
      </c>
      <c r="AL11" s="31"/>
      <c r="AM11" s="31"/>
      <c r="AN11" s="37" t="s">
        <v>34</v>
      </c>
      <c r="AO11" s="31"/>
      <c r="AP11" s="31"/>
      <c r="AQ11" s="33"/>
      <c r="BG11" s="381"/>
      <c r="BS11" s="26" t="s">
        <v>9</v>
      </c>
    </row>
    <row r="12" spans="1:74" ht="7" customHeight="1">
      <c r="B12" s="30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3"/>
      <c r="BG12" s="381"/>
      <c r="BS12" s="26" t="s">
        <v>9</v>
      </c>
    </row>
    <row r="13" spans="1:74" ht="14.4" customHeight="1">
      <c r="B13" s="30"/>
      <c r="C13" s="31"/>
      <c r="D13" s="39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9" t="s">
        <v>30</v>
      </c>
      <c r="AL13" s="31"/>
      <c r="AM13" s="31"/>
      <c r="AN13" s="41" t="s">
        <v>36</v>
      </c>
      <c r="AO13" s="31"/>
      <c r="AP13" s="31"/>
      <c r="AQ13" s="33"/>
      <c r="BG13" s="381"/>
      <c r="BS13" s="26" t="s">
        <v>9</v>
      </c>
    </row>
    <row r="14" spans="1:74" ht="12">
      <c r="B14" s="30"/>
      <c r="C14" s="31"/>
      <c r="D14" s="31"/>
      <c r="E14" s="385" t="s">
        <v>36</v>
      </c>
      <c r="F14" s="386"/>
      <c r="G14" s="386"/>
      <c r="H14" s="386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6"/>
      <c r="X14" s="386"/>
      <c r="Y14" s="386"/>
      <c r="Z14" s="386"/>
      <c r="AA14" s="386"/>
      <c r="AB14" s="386"/>
      <c r="AC14" s="386"/>
      <c r="AD14" s="386"/>
      <c r="AE14" s="386"/>
      <c r="AF14" s="386"/>
      <c r="AG14" s="386"/>
      <c r="AH14" s="386"/>
      <c r="AI14" s="386"/>
      <c r="AJ14" s="386"/>
      <c r="AK14" s="39" t="s">
        <v>33</v>
      </c>
      <c r="AL14" s="31"/>
      <c r="AM14" s="31"/>
      <c r="AN14" s="41" t="s">
        <v>36</v>
      </c>
      <c r="AO14" s="31"/>
      <c r="AP14" s="31"/>
      <c r="AQ14" s="33"/>
      <c r="BG14" s="381"/>
      <c r="BS14" s="26" t="s">
        <v>9</v>
      </c>
    </row>
    <row r="15" spans="1:74" ht="7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3"/>
      <c r="BG15" s="381"/>
      <c r="BS15" s="26" t="s">
        <v>6</v>
      </c>
    </row>
    <row r="16" spans="1:74" ht="14.4" customHeight="1">
      <c r="B16" s="30"/>
      <c r="C16" s="31"/>
      <c r="D16" s="39" t="s">
        <v>37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9" t="s">
        <v>30</v>
      </c>
      <c r="AL16" s="31"/>
      <c r="AM16" s="31"/>
      <c r="AN16" s="37" t="s">
        <v>38</v>
      </c>
      <c r="AO16" s="31"/>
      <c r="AP16" s="31"/>
      <c r="AQ16" s="33"/>
      <c r="BG16" s="381"/>
      <c r="BS16" s="26" t="s">
        <v>6</v>
      </c>
    </row>
    <row r="17" spans="2:71" ht="18.5" customHeight="1">
      <c r="B17" s="30"/>
      <c r="C17" s="31"/>
      <c r="D17" s="31"/>
      <c r="E17" s="37" t="s">
        <v>39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9" t="s">
        <v>33</v>
      </c>
      <c r="AL17" s="31"/>
      <c r="AM17" s="31"/>
      <c r="AN17" s="37" t="s">
        <v>40</v>
      </c>
      <c r="AO17" s="31"/>
      <c r="AP17" s="31"/>
      <c r="AQ17" s="33"/>
      <c r="BG17" s="381"/>
      <c r="BS17" s="26" t="s">
        <v>7</v>
      </c>
    </row>
    <row r="18" spans="2:71" ht="7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3"/>
      <c r="BG18" s="381"/>
      <c r="BS18" s="26" t="s">
        <v>9</v>
      </c>
    </row>
    <row r="19" spans="2:71" ht="14.4" customHeight="1">
      <c r="B19" s="30"/>
      <c r="C19" s="31"/>
      <c r="D19" s="39" t="s">
        <v>41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3"/>
      <c r="BG19" s="381"/>
      <c r="BS19" s="26" t="s">
        <v>9</v>
      </c>
    </row>
    <row r="20" spans="2:71" ht="16.5" customHeight="1">
      <c r="B20" s="30"/>
      <c r="C20" s="31"/>
      <c r="D20" s="31"/>
      <c r="E20" s="387" t="s">
        <v>24</v>
      </c>
      <c r="F20" s="387"/>
      <c r="G20" s="387"/>
      <c r="H20" s="387"/>
      <c r="I20" s="387"/>
      <c r="J20" s="387"/>
      <c r="K20" s="387"/>
      <c r="L20" s="387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  <c r="Y20" s="387"/>
      <c r="Z20" s="387"/>
      <c r="AA20" s="387"/>
      <c r="AB20" s="387"/>
      <c r="AC20" s="387"/>
      <c r="AD20" s="387"/>
      <c r="AE20" s="387"/>
      <c r="AF20" s="387"/>
      <c r="AG20" s="387"/>
      <c r="AH20" s="387"/>
      <c r="AI20" s="387"/>
      <c r="AJ20" s="387"/>
      <c r="AK20" s="387"/>
      <c r="AL20" s="387"/>
      <c r="AM20" s="387"/>
      <c r="AN20" s="387"/>
      <c r="AO20" s="31"/>
      <c r="AP20" s="31"/>
      <c r="AQ20" s="33"/>
      <c r="BG20" s="381"/>
      <c r="BS20" s="26" t="s">
        <v>6</v>
      </c>
    </row>
    <row r="21" spans="2:71" ht="7" customHeight="1"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3"/>
      <c r="BG21" s="381"/>
    </row>
    <row r="22" spans="2:71" ht="7" customHeight="1">
      <c r="B22" s="30"/>
      <c r="C22" s="3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31"/>
      <c r="AQ22" s="33"/>
      <c r="BG22" s="381"/>
    </row>
    <row r="23" spans="2:71" s="1" customFormat="1" ht="25.9" customHeight="1">
      <c r="B23" s="43"/>
      <c r="C23" s="44"/>
      <c r="D23" s="45" t="s">
        <v>42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388">
        <f>ROUND(AG51,2)</f>
        <v>0</v>
      </c>
      <c r="AL23" s="389"/>
      <c r="AM23" s="389"/>
      <c r="AN23" s="389"/>
      <c r="AO23" s="389"/>
      <c r="AP23" s="44"/>
      <c r="AQ23" s="47"/>
      <c r="BG23" s="381"/>
    </row>
    <row r="24" spans="2:71" s="1" customFormat="1" ht="7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7"/>
      <c r="BG24" s="381"/>
    </row>
    <row r="25" spans="2:71" s="1" customFormat="1" ht="12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390" t="s">
        <v>43</v>
      </c>
      <c r="M25" s="390"/>
      <c r="N25" s="390"/>
      <c r="O25" s="390"/>
      <c r="P25" s="44"/>
      <c r="Q25" s="44"/>
      <c r="R25" s="44"/>
      <c r="S25" s="44"/>
      <c r="T25" s="44"/>
      <c r="U25" s="44"/>
      <c r="V25" s="44"/>
      <c r="W25" s="390" t="s">
        <v>44</v>
      </c>
      <c r="X25" s="390"/>
      <c r="Y25" s="390"/>
      <c r="Z25" s="390"/>
      <c r="AA25" s="390"/>
      <c r="AB25" s="390"/>
      <c r="AC25" s="390"/>
      <c r="AD25" s="390"/>
      <c r="AE25" s="390"/>
      <c r="AF25" s="44"/>
      <c r="AG25" s="44"/>
      <c r="AH25" s="44"/>
      <c r="AI25" s="44"/>
      <c r="AJ25" s="44"/>
      <c r="AK25" s="390" t="s">
        <v>45</v>
      </c>
      <c r="AL25" s="390"/>
      <c r="AM25" s="390"/>
      <c r="AN25" s="390"/>
      <c r="AO25" s="390"/>
      <c r="AP25" s="44"/>
      <c r="AQ25" s="47"/>
      <c r="BG25" s="381"/>
    </row>
    <row r="26" spans="2:71" s="2" customFormat="1" ht="14.4" customHeight="1">
      <c r="B26" s="49"/>
      <c r="C26" s="50"/>
      <c r="D26" s="51" t="s">
        <v>46</v>
      </c>
      <c r="E26" s="50"/>
      <c r="F26" s="51" t="s">
        <v>47</v>
      </c>
      <c r="G26" s="50"/>
      <c r="H26" s="50"/>
      <c r="I26" s="50"/>
      <c r="J26" s="50"/>
      <c r="K26" s="50"/>
      <c r="L26" s="391">
        <v>0.21</v>
      </c>
      <c r="M26" s="392"/>
      <c r="N26" s="392"/>
      <c r="O26" s="392"/>
      <c r="P26" s="50"/>
      <c r="Q26" s="50"/>
      <c r="R26" s="50"/>
      <c r="S26" s="50"/>
      <c r="T26" s="50"/>
      <c r="U26" s="50"/>
      <c r="V26" s="50"/>
      <c r="W26" s="393">
        <f>ROUND(BB51,2)</f>
        <v>0</v>
      </c>
      <c r="X26" s="392"/>
      <c r="Y26" s="392"/>
      <c r="Z26" s="392"/>
      <c r="AA26" s="392"/>
      <c r="AB26" s="392"/>
      <c r="AC26" s="392"/>
      <c r="AD26" s="392"/>
      <c r="AE26" s="392"/>
      <c r="AF26" s="50"/>
      <c r="AG26" s="50"/>
      <c r="AH26" s="50"/>
      <c r="AI26" s="50"/>
      <c r="AJ26" s="50"/>
      <c r="AK26" s="393">
        <f>ROUND(AX51,2)</f>
        <v>0</v>
      </c>
      <c r="AL26" s="392"/>
      <c r="AM26" s="392"/>
      <c r="AN26" s="392"/>
      <c r="AO26" s="392"/>
      <c r="AP26" s="50"/>
      <c r="AQ26" s="52"/>
      <c r="BG26" s="381"/>
    </row>
    <row r="27" spans="2:71" s="2" customFormat="1" ht="14.4" customHeight="1">
      <c r="B27" s="49"/>
      <c r="C27" s="50"/>
      <c r="D27" s="50"/>
      <c r="E27" s="50"/>
      <c r="F27" s="51" t="s">
        <v>48</v>
      </c>
      <c r="G27" s="50"/>
      <c r="H27" s="50"/>
      <c r="I27" s="50"/>
      <c r="J27" s="50"/>
      <c r="K27" s="50"/>
      <c r="L27" s="391">
        <v>0.15</v>
      </c>
      <c r="M27" s="392"/>
      <c r="N27" s="392"/>
      <c r="O27" s="392"/>
      <c r="P27" s="50"/>
      <c r="Q27" s="50"/>
      <c r="R27" s="50"/>
      <c r="S27" s="50"/>
      <c r="T27" s="50"/>
      <c r="U27" s="50"/>
      <c r="V27" s="50"/>
      <c r="W27" s="393">
        <f>ROUND(BC51,2)</f>
        <v>0</v>
      </c>
      <c r="X27" s="392"/>
      <c r="Y27" s="392"/>
      <c r="Z27" s="392"/>
      <c r="AA27" s="392"/>
      <c r="AB27" s="392"/>
      <c r="AC27" s="392"/>
      <c r="AD27" s="392"/>
      <c r="AE27" s="392"/>
      <c r="AF27" s="50"/>
      <c r="AG27" s="50"/>
      <c r="AH27" s="50"/>
      <c r="AI27" s="50"/>
      <c r="AJ27" s="50"/>
      <c r="AK27" s="393">
        <f>ROUND(AY51,2)</f>
        <v>0</v>
      </c>
      <c r="AL27" s="392"/>
      <c r="AM27" s="392"/>
      <c r="AN27" s="392"/>
      <c r="AO27" s="392"/>
      <c r="AP27" s="50"/>
      <c r="AQ27" s="52"/>
      <c r="BG27" s="381"/>
    </row>
    <row r="28" spans="2:71" s="2" customFormat="1" ht="14.4" hidden="1" customHeight="1">
      <c r="B28" s="49"/>
      <c r="C28" s="50"/>
      <c r="D28" s="50"/>
      <c r="E28" s="50"/>
      <c r="F28" s="51" t="s">
        <v>49</v>
      </c>
      <c r="G28" s="50"/>
      <c r="H28" s="50"/>
      <c r="I28" s="50"/>
      <c r="J28" s="50"/>
      <c r="K28" s="50"/>
      <c r="L28" s="391">
        <v>0.21</v>
      </c>
      <c r="M28" s="392"/>
      <c r="N28" s="392"/>
      <c r="O28" s="392"/>
      <c r="P28" s="50"/>
      <c r="Q28" s="50"/>
      <c r="R28" s="50"/>
      <c r="S28" s="50"/>
      <c r="T28" s="50"/>
      <c r="U28" s="50"/>
      <c r="V28" s="50"/>
      <c r="W28" s="393">
        <f>ROUND(BD51,2)</f>
        <v>0</v>
      </c>
      <c r="X28" s="392"/>
      <c r="Y28" s="392"/>
      <c r="Z28" s="392"/>
      <c r="AA28" s="392"/>
      <c r="AB28" s="392"/>
      <c r="AC28" s="392"/>
      <c r="AD28" s="392"/>
      <c r="AE28" s="392"/>
      <c r="AF28" s="50"/>
      <c r="AG28" s="50"/>
      <c r="AH28" s="50"/>
      <c r="AI28" s="50"/>
      <c r="AJ28" s="50"/>
      <c r="AK28" s="393">
        <v>0</v>
      </c>
      <c r="AL28" s="392"/>
      <c r="AM28" s="392"/>
      <c r="AN28" s="392"/>
      <c r="AO28" s="392"/>
      <c r="AP28" s="50"/>
      <c r="AQ28" s="52"/>
      <c r="BG28" s="381"/>
    </row>
    <row r="29" spans="2:71" s="2" customFormat="1" ht="14.4" hidden="1" customHeight="1">
      <c r="B29" s="49"/>
      <c r="C29" s="50"/>
      <c r="D29" s="50"/>
      <c r="E29" s="50"/>
      <c r="F29" s="51" t="s">
        <v>50</v>
      </c>
      <c r="G29" s="50"/>
      <c r="H29" s="50"/>
      <c r="I29" s="50"/>
      <c r="J29" s="50"/>
      <c r="K29" s="50"/>
      <c r="L29" s="391">
        <v>0.15</v>
      </c>
      <c r="M29" s="392"/>
      <c r="N29" s="392"/>
      <c r="O29" s="392"/>
      <c r="P29" s="50"/>
      <c r="Q29" s="50"/>
      <c r="R29" s="50"/>
      <c r="S29" s="50"/>
      <c r="T29" s="50"/>
      <c r="U29" s="50"/>
      <c r="V29" s="50"/>
      <c r="W29" s="393">
        <f>ROUND(BE51,2)</f>
        <v>0</v>
      </c>
      <c r="X29" s="392"/>
      <c r="Y29" s="392"/>
      <c r="Z29" s="392"/>
      <c r="AA29" s="392"/>
      <c r="AB29" s="392"/>
      <c r="AC29" s="392"/>
      <c r="AD29" s="392"/>
      <c r="AE29" s="392"/>
      <c r="AF29" s="50"/>
      <c r="AG29" s="50"/>
      <c r="AH29" s="50"/>
      <c r="AI29" s="50"/>
      <c r="AJ29" s="50"/>
      <c r="AK29" s="393">
        <v>0</v>
      </c>
      <c r="AL29" s="392"/>
      <c r="AM29" s="392"/>
      <c r="AN29" s="392"/>
      <c r="AO29" s="392"/>
      <c r="AP29" s="50"/>
      <c r="AQ29" s="52"/>
      <c r="BG29" s="381"/>
    </row>
    <row r="30" spans="2:71" s="2" customFormat="1" ht="14.4" hidden="1" customHeight="1">
      <c r="B30" s="49"/>
      <c r="C30" s="50"/>
      <c r="D30" s="50"/>
      <c r="E30" s="50"/>
      <c r="F30" s="51" t="s">
        <v>51</v>
      </c>
      <c r="G30" s="50"/>
      <c r="H30" s="50"/>
      <c r="I30" s="50"/>
      <c r="J30" s="50"/>
      <c r="K30" s="50"/>
      <c r="L30" s="391">
        <v>0</v>
      </c>
      <c r="M30" s="392"/>
      <c r="N30" s="392"/>
      <c r="O30" s="392"/>
      <c r="P30" s="50"/>
      <c r="Q30" s="50"/>
      <c r="R30" s="50"/>
      <c r="S30" s="50"/>
      <c r="T30" s="50"/>
      <c r="U30" s="50"/>
      <c r="V30" s="50"/>
      <c r="W30" s="393">
        <f>ROUND(BF51,2)</f>
        <v>0</v>
      </c>
      <c r="X30" s="392"/>
      <c r="Y30" s="392"/>
      <c r="Z30" s="392"/>
      <c r="AA30" s="392"/>
      <c r="AB30" s="392"/>
      <c r="AC30" s="392"/>
      <c r="AD30" s="392"/>
      <c r="AE30" s="392"/>
      <c r="AF30" s="50"/>
      <c r="AG30" s="50"/>
      <c r="AH30" s="50"/>
      <c r="AI30" s="50"/>
      <c r="AJ30" s="50"/>
      <c r="AK30" s="393">
        <v>0</v>
      </c>
      <c r="AL30" s="392"/>
      <c r="AM30" s="392"/>
      <c r="AN30" s="392"/>
      <c r="AO30" s="392"/>
      <c r="AP30" s="50"/>
      <c r="AQ30" s="52"/>
      <c r="BG30" s="381"/>
    </row>
    <row r="31" spans="2:71" s="1" customFormat="1" ht="7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7"/>
      <c r="BG31" s="381"/>
    </row>
    <row r="32" spans="2:71" s="1" customFormat="1" ht="25.9" customHeight="1">
      <c r="B32" s="43"/>
      <c r="C32" s="53"/>
      <c r="D32" s="54" t="s">
        <v>52</v>
      </c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6" t="s">
        <v>53</v>
      </c>
      <c r="U32" s="55"/>
      <c r="V32" s="55"/>
      <c r="W32" s="55"/>
      <c r="X32" s="394" t="s">
        <v>54</v>
      </c>
      <c r="Y32" s="395"/>
      <c r="Z32" s="395"/>
      <c r="AA32" s="395"/>
      <c r="AB32" s="395"/>
      <c r="AC32" s="55"/>
      <c r="AD32" s="55"/>
      <c r="AE32" s="55"/>
      <c r="AF32" s="55"/>
      <c r="AG32" s="55"/>
      <c r="AH32" s="55"/>
      <c r="AI32" s="55"/>
      <c r="AJ32" s="55"/>
      <c r="AK32" s="396">
        <f>SUM(AK23:AK30)</f>
        <v>0</v>
      </c>
      <c r="AL32" s="395"/>
      <c r="AM32" s="395"/>
      <c r="AN32" s="395"/>
      <c r="AO32" s="397"/>
      <c r="AP32" s="53"/>
      <c r="AQ32" s="57"/>
      <c r="BG32" s="381"/>
    </row>
    <row r="33" spans="2:58" s="1" customFormat="1" ht="7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7"/>
    </row>
    <row r="34" spans="2:58" s="1" customFormat="1" ht="7" customHeight="1">
      <c r="B34" s="58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60"/>
    </row>
    <row r="38" spans="2:58" s="1" customFormat="1" ht="7" customHeight="1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3"/>
    </row>
    <row r="39" spans="2:58" s="1" customFormat="1" ht="37" customHeight="1">
      <c r="B39" s="43"/>
      <c r="C39" s="64" t="s">
        <v>55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Q39" s="65"/>
      <c r="AR39" s="63"/>
    </row>
    <row r="40" spans="2:58" s="1" customFormat="1" ht="7" customHeight="1">
      <c r="B40" s="43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3"/>
    </row>
    <row r="41" spans="2:58" s="3" customFormat="1" ht="14.4" customHeight="1">
      <c r="B41" s="66"/>
      <c r="C41" s="67" t="s">
        <v>16</v>
      </c>
      <c r="D41" s="68"/>
      <c r="E41" s="68"/>
      <c r="F41" s="68"/>
      <c r="G41" s="68"/>
      <c r="H41" s="68"/>
      <c r="I41" s="68"/>
      <c r="J41" s="68"/>
      <c r="K41" s="68"/>
      <c r="L41" s="68" t="str">
        <f>K5</f>
        <v>2017-023</v>
      </c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9"/>
    </row>
    <row r="42" spans="2:58" s="4" customFormat="1" ht="37" customHeight="1">
      <c r="B42" s="70"/>
      <c r="C42" s="71" t="s">
        <v>19</v>
      </c>
      <c r="D42" s="72"/>
      <c r="E42" s="72"/>
      <c r="F42" s="72"/>
      <c r="G42" s="72"/>
      <c r="H42" s="72"/>
      <c r="I42" s="72"/>
      <c r="J42" s="72"/>
      <c r="K42" s="72"/>
      <c r="L42" s="398" t="str">
        <f>K6</f>
        <v>Stavební úpravy ulice O.-Jeremiáše v Ostravě-Porubě</v>
      </c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399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  <c r="AO42" s="399"/>
      <c r="AP42" s="72"/>
      <c r="AQ42" s="72"/>
      <c r="AR42" s="73"/>
    </row>
    <row r="43" spans="2:58" s="1" customFormat="1" ht="7" customHeight="1">
      <c r="B43" s="43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3"/>
    </row>
    <row r="44" spans="2:58" s="1" customFormat="1" ht="12">
      <c r="B44" s="43"/>
      <c r="C44" s="67" t="s">
        <v>25</v>
      </c>
      <c r="D44" s="65"/>
      <c r="E44" s="65"/>
      <c r="F44" s="65"/>
      <c r="G44" s="65"/>
      <c r="H44" s="65"/>
      <c r="I44" s="65"/>
      <c r="J44" s="65"/>
      <c r="K44" s="65"/>
      <c r="L44" s="74" t="str">
        <f>IF(K8="","",K8)</f>
        <v>Ostrava-Poruba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7" t="s">
        <v>27</v>
      </c>
      <c r="AJ44" s="65"/>
      <c r="AK44" s="65"/>
      <c r="AL44" s="65"/>
      <c r="AM44" s="400" t="str">
        <f>IF(AN8= "","",AN8)</f>
        <v>25. 7. 2017</v>
      </c>
      <c r="AN44" s="400"/>
      <c r="AO44" s="65"/>
      <c r="AP44" s="65"/>
      <c r="AQ44" s="65"/>
      <c r="AR44" s="63"/>
    </row>
    <row r="45" spans="2:58" s="1" customFormat="1" ht="7" customHeight="1">
      <c r="B45" s="43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3"/>
    </row>
    <row r="46" spans="2:58" s="1" customFormat="1" ht="12">
      <c r="B46" s="43"/>
      <c r="C46" s="67" t="s">
        <v>29</v>
      </c>
      <c r="D46" s="65"/>
      <c r="E46" s="65"/>
      <c r="F46" s="65"/>
      <c r="G46" s="65"/>
      <c r="H46" s="65"/>
      <c r="I46" s="65"/>
      <c r="J46" s="65"/>
      <c r="K46" s="65"/>
      <c r="L46" s="68" t="str">
        <f>IF(E11= "","",E11)</f>
        <v>SMO MOb Poruba,Klimkovická 28/55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7" t="s">
        <v>37</v>
      </c>
      <c r="AJ46" s="65"/>
      <c r="AK46" s="65"/>
      <c r="AL46" s="65"/>
      <c r="AM46" s="401" t="str">
        <f>IF(E17="","",E17)</f>
        <v>Atelier ESO spol.s r.o,K.H.Máchy 5203/33</v>
      </c>
      <c r="AN46" s="401"/>
      <c r="AO46" s="401"/>
      <c r="AP46" s="401"/>
      <c r="AQ46" s="65"/>
      <c r="AR46" s="63"/>
      <c r="AS46" s="402" t="s">
        <v>56</v>
      </c>
      <c r="AT46" s="403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6"/>
    </row>
    <row r="47" spans="2:58" s="1" customFormat="1" ht="12">
      <c r="B47" s="43"/>
      <c r="C47" s="67" t="s">
        <v>35</v>
      </c>
      <c r="D47" s="65"/>
      <c r="E47" s="65"/>
      <c r="F47" s="65"/>
      <c r="G47" s="65"/>
      <c r="H47" s="65"/>
      <c r="I47" s="65"/>
      <c r="J47" s="65"/>
      <c r="K47" s="65"/>
      <c r="L47" s="68" t="str">
        <f>IF(E14= "Vyplň údaj","",E14)</f>
        <v/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3"/>
      <c r="AS47" s="404"/>
      <c r="AT47" s="405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8"/>
    </row>
    <row r="48" spans="2:58" s="1" customFormat="1" ht="10.75" customHeight="1">
      <c r="B48" s="43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3"/>
      <c r="AS48" s="406"/>
      <c r="AT48" s="407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79"/>
    </row>
    <row r="49" spans="1:91" s="1" customFormat="1" ht="29.25" customHeight="1">
      <c r="B49" s="43"/>
      <c r="C49" s="408" t="s">
        <v>57</v>
      </c>
      <c r="D49" s="409"/>
      <c r="E49" s="409"/>
      <c r="F49" s="409"/>
      <c r="G49" s="409"/>
      <c r="H49" s="80"/>
      <c r="I49" s="410" t="s">
        <v>58</v>
      </c>
      <c r="J49" s="409"/>
      <c r="K49" s="409"/>
      <c r="L49" s="409"/>
      <c r="M49" s="409"/>
      <c r="N49" s="409"/>
      <c r="O49" s="409"/>
      <c r="P49" s="409"/>
      <c r="Q49" s="409"/>
      <c r="R49" s="409"/>
      <c r="S49" s="409"/>
      <c r="T49" s="409"/>
      <c r="U49" s="409"/>
      <c r="V49" s="409"/>
      <c r="W49" s="409"/>
      <c r="X49" s="409"/>
      <c r="Y49" s="409"/>
      <c r="Z49" s="409"/>
      <c r="AA49" s="409"/>
      <c r="AB49" s="409"/>
      <c r="AC49" s="409"/>
      <c r="AD49" s="409"/>
      <c r="AE49" s="409"/>
      <c r="AF49" s="409"/>
      <c r="AG49" s="411" t="s">
        <v>59</v>
      </c>
      <c r="AH49" s="409"/>
      <c r="AI49" s="409"/>
      <c r="AJ49" s="409"/>
      <c r="AK49" s="409"/>
      <c r="AL49" s="409"/>
      <c r="AM49" s="409"/>
      <c r="AN49" s="410" t="s">
        <v>60</v>
      </c>
      <c r="AO49" s="409"/>
      <c r="AP49" s="409"/>
      <c r="AQ49" s="81" t="s">
        <v>61</v>
      </c>
      <c r="AR49" s="63"/>
      <c r="AS49" s="82" t="s">
        <v>62</v>
      </c>
      <c r="AT49" s="83" t="s">
        <v>63</v>
      </c>
      <c r="AU49" s="83" t="s">
        <v>64</v>
      </c>
      <c r="AV49" s="83" t="s">
        <v>65</v>
      </c>
      <c r="AW49" s="83" t="s">
        <v>66</v>
      </c>
      <c r="AX49" s="83" t="s">
        <v>67</v>
      </c>
      <c r="AY49" s="83" t="s">
        <v>68</v>
      </c>
      <c r="AZ49" s="83" t="s">
        <v>69</v>
      </c>
      <c r="BA49" s="83" t="s">
        <v>70</v>
      </c>
      <c r="BB49" s="83" t="s">
        <v>71</v>
      </c>
      <c r="BC49" s="83" t="s">
        <v>72</v>
      </c>
      <c r="BD49" s="83" t="s">
        <v>73</v>
      </c>
      <c r="BE49" s="83" t="s">
        <v>74</v>
      </c>
      <c r="BF49" s="84" t="s">
        <v>75</v>
      </c>
    </row>
    <row r="50" spans="1:91" s="1" customFormat="1" ht="10.75" customHeight="1">
      <c r="B50" s="43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3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6"/>
      <c r="BE50" s="86"/>
      <c r="BF50" s="87"/>
    </row>
    <row r="51" spans="1:91" s="4" customFormat="1" ht="32.4" customHeight="1">
      <c r="B51" s="70"/>
      <c r="C51" s="88" t="s">
        <v>76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419">
        <f>ROUND(AG52+AG54,2)</f>
        <v>0</v>
      </c>
      <c r="AH51" s="419"/>
      <c r="AI51" s="419"/>
      <c r="AJ51" s="419"/>
      <c r="AK51" s="419"/>
      <c r="AL51" s="419"/>
      <c r="AM51" s="419"/>
      <c r="AN51" s="420">
        <f>SUM(AG51,AV51)</f>
        <v>0</v>
      </c>
      <c r="AO51" s="420"/>
      <c r="AP51" s="420"/>
      <c r="AQ51" s="90" t="s">
        <v>24</v>
      </c>
      <c r="AR51" s="73"/>
      <c r="AS51" s="91">
        <f>ROUND(AS52+AS54,2)</f>
        <v>0</v>
      </c>
      <c r="AT51" s="92">
        <f>ROUND(AT52+AT54,2)</f>
        <v>0</v>
      </c>
      <c r="AU51" s="93">
        <f>ROUND(AU52+AU54,2)</f>
        <v>0</v>
      </c>
      <c r="AV51" s="93">
        <f>ROUND(SUM(AX51:AY51),2)</f>
        <v>0</v>
      </c>
      <c r="AW51" s="94">
        <f>ROUND(AW52+AW54,5)</f>
        <v>0</v>
      </c>
      <c r="AX51" s="93">
        <f>ROUND(BB51*L26,2)</f>
        <v>0</v>
      </c>
      <c r="AY51" s="93">
        <f>ROUND(BC51*L27,2)</f>
        <v>0</v>
      </c>
      <c r="AZ51" s="93">
        <f>ROUND(BD51*L26,2)</f>
        <v>0</v>
      </c>
      <c r="BA51" s="93">
        <f>ROUND(BE51*L27,2)</f>
        <v>0</v>
      </c>
      <c r="BB51" s="93">
        <f>ROUND(BB52+BB54,2)</f>
        <v>0</v>
      </c>
      <c r="BC51" s="93">
        <f>ROUND(BC52+BC54,2)</f>
        <v>0</v>
      </c>
      <c r="BD51" s="93">
        <f>ROUND(BD52+BD54,2)</f>
        <v>0</v>
      </c>
      <c r="BE51" s="93">
        <f>ROUND(BE52+BE54,2)</f>
        <v>0</v>
      </c>
      <c r="BF51" s="95">
        <f>ROUND(BF52+BF54,2)</f>
        <v>0</v>
      </c>
      <c r="BS51" s="96" t="s">
        <v>77</v>
      </c>
      <c r="BT51" s="96" t="s">
        <v>78</v>
      </c>
      <c r="BU51" s="97" t="s">
        <v>79</v>
      </c>
      <c r="BV51" s="96" t="s">
        <v>80</v>
      </c>
      <c r="BW51" s="96" t="s">
        <v>8</v>
      </c>
      <c r="BX51" s="96" t="s">
        <v>81</v>
      </c>
      <c r="CL51" s="96" t="s">
        <v>22</v>
      </c>
    </row>
    <row r="52" spans="1:91" s="5" customFormat="1" ht="16.5" customHeight="1">
      <c r="B52" s="98"/>
      <c r="C52" s="99"/>
      <c r="D52" s="415" t="s">
        <v>82</v>
      </c>
      <c r="E52" s="415"/>
      <c r="F52" s="415"/>
      <c r="G52" s="415"/>
      <c r="H52" s="415"/>
      <c r="I52" s="100"/>
      <c r="J52" s="415" t="s">
        <v>83</v>
      </c>
      <c r="K52" s="415"/>
      <c r="L52" s="415"/>
      <c r="M52" s="415"/>
      <c r="N52" s="415"/>
      <c r="O52" s="415"/>
      <c r="P52" s="415"/>
      <c r="Q52" s="415"/>
      <c r="R52" s="415"/>
      <c r="S52" s="415"/>
      <c r="T52" s="415"/>
      <c r="U52" s="415"/>
      <c r="V52" s="415"/>
      <c r="W52" s="415"/>
      <c r="X52" s="415"/>
      <c r="Y52" s="415"/>
      <c r="Z52" s="415"/>
      <c r="AA52" s="415"/>
      <c r="AB52" s="415"/>
      <c r="AC52" s="415"/>
      <c r="AD52" s="415"/>
      <c r="AE52" s="415"/>
      <c r="AF52" s="415"/>
      <c r="AG52" s="414">
        <f>ROUND(AG53,2)</f>
        <v>0</v>
      </c>
      <c r="AH52" s="413"/>
      <c r="AI52" s="413"/>
      <c r="AJ52" s="413"/>
      <c r="AK52" s="413"/>
      <c r="AL52" s="413"/>
      <c r="AM52" s="413"/>
      <c r="AN52" s="412">
        <f>SUM(AG52,AV52)</f>
        <v>0</v>
      </c>
      <c r="AO52" s="413"/>
      <c r="AP52" s="413"/>
      <c r="AQ52" s="101" t="s">
        <v>84</v>
      </c>
      <c r="AR52" s="102"/>
      <c r="AS52" s="103">
        <f>ROUND(AS53,2)</f>
        <v>0</v>
      </c>
      <c r="AT52" s="104">
        <f>ROUND(AT53,2)</f>
        <v>0</v>
      </c>
      <c r="AU52" s="105">
        <f>ROUND(AU53,2)</f>
        <v>0</v>
      </c>
      <c r="AV52" s="105">
        <f>ROUND(SUM(AX52:AY52),2)</f>
        <v>0</v>
      </c>
      <c r="AW52" s="106">
        <f>ROUND(AW53,5)</f>
        <v>0</v>
      </c>
      <c r="AX52" s="105">
        <f>ROUND(BB52*L26,2)</f>
        <v>0</v>
      </c>
      <c r="AY52" s="105">
        <f>ROUND(BC52*L27,2)</f>
        <v>0</v>
      </c>
      <c r="AZ52" s="105">
        <f>ROUND(BD52*L26,2)</f>
        <v>0</v>
      </c>
      <c r="BA52" s="105">
        <f>ROUND(BE52*L27,2)</f>
        <v>0</v>
      </c>
      <c r="BB52" s="105">
        <f>ROUND(BB53,2)</f>
        <v>0</v>
      </c>
      <c r="BC52" s="105">
        <f>ROUND(BC53,2)</f>
        <v>0</v>
      </c>
      <c r="BD52" s="105">
        <f>ROUND(BD53,2)</f>
        <v>0</v>
      </c>
      <c r="BE52" s="105">
        <f>ROUND(BE53,2)</f>
        <v>0</v>
      </c>
      <c r="BF52" s="107">
        <f>ROUND(BF53,2)</f>
        <v>0</v>
      </c>
      <c r="BS52" s="108" t="s">
        <v>77</v>
      </c>
      <c r="BT52" s="108" t="s">
        <v>85</v>
      </c>
      <c r="BU52" s="108" t="s">
        <v>79</v>
      </c>
      <c r="BV52" s="108" t="s">
        <v>80</v>
      </c>
      <c r="BW52" s="108" t="s">
        <v>86</v>
      </c>
      <c r="BX52" s="108" t="s">
        <v>8</v>
      </c>
      <c r="CL52" s="108" t="s">
        <v>22</v>
      </c>
      <c r="CM52" s="108" t="s">
        <v>87</v>
      </c>
    </row>
    <row r="53" spans="1:91" s="6" customFormat="1" ht="16.5" customHeight="1">
      <c r="A53" s="109" t="s">
        <v>88</v>
      </c>
      <c r="B53" s="110"/>
      <c r="C53" s="111"/>
      <c r="D53" s="111"/>
      <c r="E53" s="418" t="s">
        <v>82</v>
      </c>
      <c r="F53" s="418"/>
      <c r="G53" s="418"/>
      <c r="H53" s="418"/>
      <c r="I53" s="418"/>
      <c r="J53" s="111"/>
      <c r="K53" s="418" t="s">
        <v>89</v>
      </c>
      <c r="L53" s="418"/>
      <c r="M53" s="418"/>
      <c r="N53" s="418"/>
      <c r="O53" s="418"/>
      <c r="P53" s="418"/>
      <c r="Q53" s="418"/>
      <c r="R53" s="418"/>
      <c r="S53" s="418"/>
      <c r="T53" s="418"/>
      <c r="U53" s="418"/>
      <c r="V53" s="418"/>
      <c r="W53" s="418"/>
      <c r="X53" s="418"/>
      <c r="Y53" s="418"/>
      <c r="Z53" s="418"/>
      <c r="AA53" s="418"/>
      <c r="AB53" s="418"/>
      <c r="AC53" s="418"/>
      <c r="AD53" s="418"/>
      <c r="AE53" s="418"/>
      <c r="AF53" s="418"/>
      <c r="AG53" s="416">
        <f>'C101 - Soupis prací - Kom...'!K31</f>
        <v>0</v>
      </c>
      <c r="AH53" s="417"/>
      <c r="AI53" s="417"/>
      <c r="AJ53" s="417"/>
      <c r="AK53" s="417"/>
      <c r="AL53" s="417"/>
      <c r="AM53" s="417"/>
      <c r="AN53" s="416">
        <f>SUM(AG53,AV53)</f>
        <v>0</v>
      </c>
      <c r="AO53" s="417"/>
      <c r="AP53" s="417"/>
      <c r="AQ53" s="112" t="s">
        <v>90</v>
      </c>
      <c r="AR53" s="113"/>
      <c r="AS53" s="114">
        <f>'C101 - Soupis prací - Kom...'!K29</f>
        <v>0</v>
      </c>
      <c r="AT53" s="115">
        <f>'C101 - Soupis prací - Kom...'!K30</f>
        <v>0</v>
      </c>
      <c r="AU53" s="115">
        <v>0</v>
      </c>
      <c r="AV53" s="115">
        <f>ROUND(SUM(AX53:AY53),2)</f>
        <v>0</v>
      </c>
      <c r="AW53" s="116">
        <f>'C101 - Soupis prací - Kom...'!T106</f>
        <v>0</v>
      </c>
      <c r="AX53" s="115">
        <f>'C101 - Soupis prací - Kom...'!K34</f>
        <v>0</v>
      </c>
      <c r="AY53" s="115">
        <f>'C101 - Soupis prací - Kom...'!K35</f>
        <v>0</v>
      </c>
      <c r="AZ53" s="115">
        <f>'C101 - Soupis prací - Kom...'!K36</f>
        <v>0</v>
      </c>
      <c r="BA53" s="115">
        <f>'C101 - Soupis prací - Kom...'!K37</f>
        <v>0</v>
      </c>
      <c r="BB53" s="115">
        <f>'C101 - Soupis prací - Kom...'!F34</f>
        <v>0</v>
      </c>
      <c r="BC53" s="115">
        <f>'C101 - Soupis prací - Kom...'!F35</f>
        <v>0</v>
      </c>
      <c r="BD53" s="115">
        <f>'C101 - Soupis prací - Kom...'!F36</f>
        <v>0</v>
      </c>
      <c r="BE53" s="115">
        <f>'C101 - Soupis prací - Kom...'!F37</f>
        <v>0</v>
      </c>
      <c r="BF53" s="117">
        <f>'C101 - Soupis prací - Kom...'!F38</f>
        <v>0</v>
      </c>
      <c r="BT53" s="118" t="s">
        <v>87</v>
      </c>
      <c r="BV53" s="118" t="s">
        <v>80</v>
      </c>
      <c r="BW53" s="118" t="s">
        <v>91</v>
      </c>
      <c r="BX53" s="118" t="s">
        <v>86</v>
      </c>
      <c r="CL53" s="118" t="s">
        <v>22</v>
      </c>
    </row>
    <row r="54" spans="1:91" s="5" customFormat="1" ht="16.5" customHeight="1">
      <c r="B54" s="98"/>
      <c r="C54" s="99"/>
      <c r="D54" s="415" t="s">
        <v>92</v>
      </c>
      <c r="E54" s="415"/>
      <c r="F54" s="415"/>
      <c r="G54" s="415"/>
      <c r="H54" s="415"/>
      <c r="I54" s="100"/>
      <c r="J54" s="415" t="s">
        <v>93</v>
      </c>
      <c r="K54" s="415"/>
      <c r="L54" s="415"/>
      <c r="M54" s="415"/>
      <c r="N54" s="415"/>
      <c r="O54" s="415"/>
      <c r="P54" s="415"/>
      <c r="Q54" s="415"/>
      <c r="R54" s="415"/>
      <c r="S54" s="415"/>
      <c r="T54" s="415"/>
      <c r="U54" s="415"/>
      <c r="V54" s="415"/>
      <c r="W54" s="415"/>
      <c r="X54" s="415"/>
      <c r="Y54" s="415"/>
      <c r="Z54" s="415"/>
      <c r="AA54" s="415"/>
      <c r="AB54" s="415"/>
      <c r="AC54" s="415"/>
      <c r="AD54" s="415"/>
      <c r="AE54" s="415"/>
      <c r="AF54" s="415"/>
      <c r="AG54" s="414">
        <f>ROUND(AG55,2)</f>
        <v>0</v>
      </c>
      <c r="AH54" s="413"/>
      <c r="AI54" s="413"/>
      <c r="AJ54" s="413"/>
      <c r="AK54" s="413"/>
      <c r="AL54" s="413"/>
      <c r="AM54" s="413"/>
      <c r="AN54" s="412">
        <f>SUM(AG54,AV54)</f>
        <v>0</v>
      </c>
      <c r="AO54" s="413"/>
      <c r="AP54" s="413"/>
      <c r="AQ54" s="101" t="s">
        <v>84</v>
      </c>
      <c r="AR54" s="102"/>
      <c r="AS54" s="103">
        <f>ROUND(AS55,2)</f>
        <v>0</v>
      </c>
      <c r="AT54" s="104">
        <f>ROUND(AT55,2)</f>
        <v>0</v>
      </c>
      <c r="AU54" s="105">
        <f>ROUND(AU55,2)</f>
        <v>0</v>
      </c>
      <c r="AV54" s="105">
        <f>ROUND(SUM(AX54:AY54),2)</f>
        <v>0</v>
      </c>
      <c r="AW54" s="106">
        <f>ROUND(AW55,5)</f>
        <v>0</v>
      </c>
      <c r="AX54" s="105">
        <f>ROUND(BB54*L26,2)</f>
        <v>0</v>
      </c>
      <c r="AY54" s="105">
        <f>ROUND(BC54*L27,2)</f>
        <v>0</v>
      </c>
      <c r="AZ54" s="105">
        <f>ROUND(BD54*L26,2)</f>
        <v>0</v>
      </c>
      <c r="BA54" s="105">
        <f>ROUND(BE54*L27,2)</f>
        <v>0</v>
      </c>
      <c r="BB54" s="105">
        <f>ROUND(BB55,2)</f>
        <v>0</v>
      </c>
      <c r="BC54" s="105">
        <f>ROUND(BC55,2)</f>
        <v>0</v>
      </c>
      <c r="BD54" s="105">
        <f>ROUND(BD55,2)</f>
        <v>0</v>
      </c>
      <c r="BE54" s="105">
        <f>ROUND(BE55,2)</f>
        <v>0</v>
      </c>
      <c r="BF54" s="107">
        <f>ROUND(BF55,2)</f>
        <v>0</v>
      </c>
      <c r="BS54" s="108" t="s">
        <v>77</v>
      </c>
      <c r="BT54" s="108" t="s">
        <v>85</v>
      </c>
      <c r="BU54" s="108" t="s">
        <v>79</v>
      </c>
      <c r="BV54" s="108" t="s">
        <v>80</v>
      </c>
      <c r="BW54" s="108" t="s">
        <v>94</v>
      </c>
      <c r="BX54" s="108" t="s">
        <v>8</v>
      </c>
      <c r="CL54" s="108" t="s">
        <v>22</v>
      </c>
      <c r="CM54" s="108" t="s">
        <v>87</v>
      </c>
    </row>
    <row r="55" spans="1:91" s="6" customFormat="1" ht="28.5" customHeight="1">
      <c r="A55" s="109" t="s">
        <v>88</v>
      </c>
      <c r="B55" s="110"/>
      <c r="C55" s="111"/>
      <c r="D55" s="111"/>
      <c r="E55" s="418" t="s">
        <v>92</v>
      </c>
      <c r="F55" s="418"/>
      <c r="G55" s="418"/>
      <c r="H55" s="418"/>
      <c r="I55" s="418"/>
      <c r="J55" s="111"/>
      <c r="K55" s="418" t="s">
        <v>95</v>
      </c>
      <c r="L55" s="418"/>
      <c r="M55" s="418"/>
      <c r="N55" s="418"/>
      <c r="O55" s="418"/>
      <c r="P55" s="418"/>
      <c r="Q55" s="418"/>
      <c r="R55" s="418"/>
      <c r="S55" s="418"/>
      <c r="T55" s="418"/>
      <c r="U55" s="418"/>
      <c r="V55" s="418"/>
      <c r="W55" s="418"/>
      <c r="X55" s="418"/>
      <c r="Y55" s="418"/>
      <c r="Z55" s="418"/>
      <c r="AA55" s="418"/>
      <c r="AB55" s="418"/>
      <c r="AC55" s="418"/>
      <c r="AD55" s="418"/>
      <c r="AE55" s="418"/>
      <c r="AF55" s="418"/>
      <c r="AG55" s="416">
        <f>'VON - Soupis prací - Vedl...'!K31</f>
        <v>0</v>
      </c>
      <c r="AH55" s="417"/>
      <c r="AI55" s="417"/>
      <c r="AJ55" s="417"/>
      <c r="AK55" s="417"/>
      <c r="AL55" s="417"/>
      <c r="AM55" s="417"/>
      <c r="AN55" s="416">
        <f>SUM(AG55,AV55)</f>
        <v>0</v>
      </c>
      <c r="AO55" s="417"/>
      <c r="AP55" s="417"/>
      <c r="AQ55" s="112" t="s">
        <v>90</v>
      </c>
      <c r="AR55" s="113"/>
      <c r="AS55" s="119">
        <f>'VON - Soupis prací - Vedl...'!K29</f>
        <v>0</v>
      </c>
      <c r="AT55" s="120">
        <f>'VON - Soupis prací - Vedl...'!K30</f>
        <v>0</v>
      </c>
      <c r="AU55" s="120">
        <v>0</v>
      </c>
      <c r="AV55" s="120">
        <f>ROUND(SUM(AX55:AY55),2)</f>
        <v>0</v>
      </c>
      <c r="AW55" s="121">
        <f>'VON - Soupis prací - Vedl...'!T88</f>
        <v>0</v>
      </c>
      <c r="AX55" s="120">
        <f>'VON - Soupis prací - Vedl...'!K34</f>
        <v>0</v>
      </c>
      <c r="AY55" s="120">
        <f>'VON - Soupis prací - Vedl...'!K35</f>
        <v>0</v>
      </c>
      <c r="AZ55" s="120">
        <f>'VON - Soupis prací - Vedl...'!K36</f>
        <v>0</v>
      </c>
      <c r="BA55" s="120">
        <f>'VON - Soupis prací - Vedl...'!K37</f>
        <v>0</v>
      </c>
      <c r="BB55" s="120">
        <f>'VON - Soupis prací - Vedl...'!F34</f>
        <v>0</v>
      </c>
      <c r="BC55" s="120">
        <f>'VON - Soupis prací - Vedl...'!F35</f>
        <v>0</v>
      </c>
      <c r="BD55" s="120">
        <f>'VON - Soupis prací - Vedl...'!F36</f>
        <v>0</v>
      </c>
      <c r="BE55" s="120">
        <f>'VON - Soupis prací - Vedl...'!F37</f>
        <v>0</v>
      </c>
      <c r="BF55" s="122">
        <f>'VON - Soupis prací - Vedl...'!F38</f>
        <v>0</v>
      </c>
      <c r="BT55" s="118" t="s">
        <v>87</v>
      </c>
      <c r="BV55" s="118" t="s">
        <v>80</v>
      </c>
      <c r="BW55" s="118" t="s">
        <v>96</v>
      </c>
      <c r="BX55" s="118" t="s">
        <v>94</v>
      </c>
      <c r="CL55" s="118" t="s">
        <v>22</v>
      </c>
    </row>
    <row r="56" spans="1:91" s="1" customFormat="1" ht="30" customHeight="1">
      <c r="B56" s="43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  <c r="AR56" s="63"/>
    </row>
    <row r="57" spans="1:91" s="1" customFormat="1" ht="7" customHeight="1">
      <c r="B57" s="58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63"/>
    </row>
  </sheetData>
  <sheetProtection algorithmName="SHA-512" hashValue="HcXbwERBVrdgxV2Fb5NSfs8RavcdVAyjIKW2VtiMTg3axO8QbSizZI6iOUmzXCuo+B83sdFUK0XH+b4eaRFR8g==" saltValue="mOki/nTK6ywoZsEt7/5aGDhy6rCP5lfB0t5RkyC5H/tWU0IrVZYkoUkmdPaTLUf3DVQda5IDH2429WueYe/olA==" spinCount="100000" sheet="1" objects="1" scenarios="1" formatColumns="0" formatRows="0"/>
  <mergeCells count="53">
    <mergeCell ref="AG51:AM51"/>
    <mergeCell ref="AN51:AP51"/>
    <mergeCell ref="AR2:BG2"/>
    <mergeCell ref="AN54:AP54"/>
    <mergeCell ref="AG54:AM54"/>
    <mergeCell ref="D54:H54"/>
    <mergeCell ref="J54:AF54"/>
    <mergeCell ref="AN55:AP55"/>
    <mergeCell ref="AG55:AM55"/>
    <mergeCell ref="E55:I55"/>
    <mergeCell ref="K55:AF55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G5:BG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3" location="'C101 - Soupis prací - Kom...'!C2" display="/"/>
    <hyperlink ref="A55" location="'VON - Soupis prací - Vedl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54"/>
  <sheetViews>
    <sheetView showGridLines="0" workbookViewId="0">
      <pane ySplit="1" topLeftCell="A14" activePane="bottomLeft" state="frozen"/>
      <selection pane="bottomLeft"/>
    </sheetView>
  </sheetViews>
  <sheetFormatPr defaultRowHeight="13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10" width="23.5" style="123" customWidth="1"/>
    <col min="11" max="11" width="23.5" customWidth="1"/>
    <col min="12" max="12" width="15.5" customWidth="1"/>
    <col min="14" max="18" width="9.375" hidden="1"/>
    <col min="19" max="19" width="8.125" hidden="1" customWidth="1"/>
    <col min="20" max="20" width="29.625" hidden="1" customWidth="1"/>
    <col min="21" max="21" width="16.375" hidden="1" customWidth="1"/>
    <col min="22" max="24" width="20" hidden="1" customWidth="1"/>
    <col min="25" max="25" width="12.375" hidden="1" customWidth="1"/>
    <col min="26" max="26" width="16.375" customWidth="1"/>
    <col min="27" max="27" width="12.375" customWidth="1"/>
    <col min="28" max="28" width="1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4"/>
      <c r="C1" s="124"/>
      <c r="D1" s="125" t="s">
        <v>1</v>
      </c>
      <c r="E1" s="124"/>
      <c r="F1" s="126" t="s">
        <v>97</v>
      </c>
      <c r="G1" s="431" t="s">
        <v>98</v>
      </c>
      <c r="H1" s="431"/>
      <c r="I1" s="127"/>
      <c r="J1" s="128" t="s">
        <v>99</v>
      </c>
      <c r="K1" s="125" t="s">
        <v>100</v>
      </c>
      <c r="L1" s="126" t="s">
        <v>101</v>
      </c>
      <c r="M1" s="126"/>
      <c r="N1" s="126"/>
      <c r="O1" s="126"/>
      <c r="P1" s="126"/>
      <c r="Q1" s="126"/>
      <c r="R1" s="126"/>
      <c r="S1" s="126"/>
      <c r="T1" s="126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T2" s="26" t="s">
        <v>91</v>
      </c>
    </row>
    <row r="3" spans="1:70" ht="7" customHeight="1">
      <c r="B3" s="27"/>
      <c r="C3" s="28"/>
      <c r="D3" s="28"/>
      <c r="E3" s="28"/>
      <c r="F3" s="28"/>
      <c r="G3" s="28"/>
      <c r="H3" s="28"/>
      <c r="I3" s="129"/>
      <c r="J3" s="129"/>
      <c r="K3" s="28"/>
      <c r="L3" s="29"/>
      <c r="AT3" s="26" t="s">
        <v>87</v>
      </c>
    </row>
    <row r="4" spans="1:70" ht="37" customHeight="1">
      <c r="B4" s="30"/>
      <c r="C4" s="31"/>
      <c r="D4" s="32" t="s">
        <v>102</v>
      </c>
      <c r="E4" s="31"/>
      <c r="F4" s="31"/>
      <c r="G4" s="31"/>
      <c r="H4" s="31"/>
      <c r="I4" s="130"/>
      <c r="J4" s="130"/>
      <c r="K4" s="31"/>
      <c r="L4" s="33"/>
      <c r="N4" s="34" t="s">
        <v>13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30"/>
      <c r="J5" s="130"/>
      <c r="K5" s="31"/>
      <c r="L5" s="33"/>
    </row>
    <row r="6" spans="1:70" ht="12">
      <c r="B6" s="30"/>
      <c r="C6" s="31"/>
      <c r="D6" s="39" t="s">
        <v>19</v>
      </c>
      <c r="E6" s="31"/>
      <c r="F6" s="31"/>
      <c r="G6" s="31"/>
      <c r="H6" s="31"/>
      <c r="I6" s="130"/>
      <c r="J6" s="130"/>
      <c r="K6" s="31"/>
      <c r="L6" s="33"/>
    </row>
    <row r="7" spans="1:70" ht="16.5" customHeight="1">
      <c r="B7" s="30"/>
      <c r="C7" s="31"/>
      <c r="D7" s="31"/>
      <c r="E7" s="422" t="str">
        <f>'Rekapitulace stavby'!K6</f>
        <v>Stavební úpravy ulice O.-Jeremiáše v Ostravě-Porubě</v>
      </c>
      <c r="F7" s="423"/>
      <c r="G7" s="423"/>
      <c r="H7" s="423"/>
      <c r="I7" s="130"/>
      <c r="J7" s="130"/>
      <c r="K7" s="31"/>
      <c r="L7" s="33"/>
    </row>
    <row r="8" spans="1:70" ht="12">
      <c r="B8" s="30"/>
      <c r="C8" s="31"/>
      <c r="D8" s="39" t="s">
        <v>103</v>
      </c>
      <c r="E8" s="31"/>
      <c r="F8" s="31"/>
      <c r="G8" s="31"/>
      <c r="H8" s="31"/>
      <c r="I8" s="130"/>
      <c r="J8" s="130"/>
      <c r="K8" s="31"/>
      <c r="L8" s="33"/>
    </row>
    <row r="9" spans="1:70" s="1" customFormat="1" ht="16.5" customHeight="1">
      <c r="B9" s="43"/>
      <c r="C9" s="44"/>
      <c r="D9" s="44"/>
      <c r="E9" s="422" t="s">
        <v>104</v>
      </c>
      <c r="F9" s="424"/>
      <c r="G9" s="424"/>
      <c r="H9" s="424"/>
      <c r="I9" s="131"/>
      <c r="J9" s="131"/>
      <c r="K9" s="44"/>
      <c r="L9" s="47"/>
    </row>
    <row r="10" spans="1:70" s="1" customFormat="1" ht="12">
      <c r="B10" s="43"/>
      <c r="C10" s="44"/>
      <c r="D10" s="39" t="s">
        <v>105</v>
      </c>
      <c r="E10" s="44"/>
      <c r="F10" s="44"/>
      <c r="G10" s="44"/>
      <c r="H10" s="44"/>
      <c r="I10" s="131"/>
      <c r="J10" s="131"/>
      <c r="K10" s="44"/>
      <c r="L10" s="47"/>
    </row>
    <row r="11" spans="1:70" s="1" customFormat="1" ht="37" customHeight="1">
      <c r="B11" s="43"/>
      <c r="C11" s="44"/>
      <c r="D11" s="44"/>
      <c r="E11" s="425" t="s">
        <v>106</v>
      </c>
      <c r="F11" s="424"/>
      <c r="G11" s="424"/>
      <c r="H11" s="424"/>
      <c r="I11" s="131"/>
      <c r="J11" s="131"/>
      <c r="K11" s="44"/>
      <c r="L11" s="47"/>
    </row>
    <row r="12" spans="1:70" s="1" customFormat="1" ht="12">
      <c r="B12" s="43"/>
      <c r="C12" s="44"/>
      <c r="D12" s="44"/>
      <c r="E12" s="44"/>
      <c r="F12" s="44"/>
      <c r="G12" s="44"/>
      <c r="H12" s="44"/>
      <c r="I12" s="131"/>
      <c r="J12" s="131"/>
      <c r="K12" s="44"/>
      <c r="L12" s="47"/>
    </row>
    <row r="13" spans="1:70" s="1" customFormat="1" ht="14.4" customHeight="1">
      <c r="B13" s="43"/>
      <c r="C13" s="44"/>
      <c r="D13" s="39" t="s">
        <v>21</v>
      </c>
      <c r="E13" s="44"/>
      <c r="F13" s="37" t="s">
        <v>22</v>
      </c>
      <c r="G13" s="44"/>
      <c r="H13" s="44"/>
      <c r="I13" s="132" t="s">
        <v>23</v>
      </c>
      <c r="J13" s="133" t="s">
        <v>24</v>
      </c>
      <c r="K13" s="44"/>
      <c r="L13" s="47"/>
    </row>
    <row r="14" spans="1:70" s="1" customFormat="1" ht="14.4" customHeight="1">
      <c r="B14" s="43"/>
      <c r="C14" s="44"/>
      <c r="D14" s="39" t="s">
        <v>25</v>
      </c>
      <c r="E14" s="44"/>
      <c r="F14" s="37" t="s">
        <v>26</v>
      </c>
      <c r="G14" s="44"/>
      <c r="H14" s="44"/>
      <c r="I14" s="132" t="s">
        <v>27</v>
      </c>
      <c r="J14" s="134" t="str">
        <f>'Rekapitulace stavby'!AN8</f>
        <v>25. 7. 2017</v>
      </c>
      <c r="K14" s="44"/>
      <c r="L14" s="47"/>
    </row>
    <row r="15" spans="1:70" s="1" customFormat="1" ht="10.75" customHeight="1">
      <c r="B15" s="43"/>
      <c r="C15" s="44"/>
      <c r="D15" s="44"/>
      <c r="E15" s="44"/>
      <c r="F15" s="44"/>
      <c r="G15" s="44"/>
      <c r="H15" s="44"/>
      <c r="I15" s="131"/>
      <c r="J15" s="131"/>
      <c r="K15" s="44"/>
      <c r="L15" s="47"/>
    </row>
    <row r="16" spans="1:70" s="1" customFormat="1" ht="14.4" customHeight="1">
      <c r="B16" s="43"/>
      <c r="C16" s="44"/>
      <c r="D16" s="39" t="s">
        <v>29</v>
      </c>
      <c r="E16" s="44"/>
      <c r="F16" s="44"/>
      <c r="G16" s="44"/>
      <c r="H16" s="44"/>
      <c r="I16" s="132" t="s">
        <v>30</v>
      </c>
      <c r="J16" s="133" t="s">
        <v>31</v>
      </c>
      <c r="K16" s="44"/>
      <c r="L16" s="47"/>
    </row>
    <row r="17" spans="2:12" s="1" customFormat="1" ht="18" customHeight="1">
      <c r="B17" s="43"/>
      <c r="C17" s="44"/>
      <c r="D17" s="44"/>
      <c r="E17" s="37" t="s">
        <v>32</v>
      </c>
      <c r="F17" s="44"/>
      <c r="G17" s="44"/>
      <c r="H17" s="44"/>
      <c r="I17" s="132" t="s">
        <v>33</v>
      </c>
      <c r="J17" s="133" t="s">
        <v>34</v>
      </c>
      <c r="K17" s="44"/>
      <c r="L17" s="47"/>
    </row>
    <row r="18" spans="2:12" s="1" customFormat="1" ht="7" customHeight="1">
      <c r="B18" s="43"/>
      <c r="C18" s="44"/>
      <c r="D18" s="44"/>
      <c r="E18" s="44"/>
      <c r="F18" s="44"/>
      <c r="G18" s="44"/>
      <c r="H18" s="44"/>
      <c r="I18" s="131"/>
      <c r="J18" s="131"/>
      <c r="K18" s="44"/>
      <c r="L18" s="47"/>
    </row>
    <row r="19" spans="2:12" s="1" customFormat="1" ht="14.4" customHeight="1">
      <c r="B19" s="43"/>
      <c r="C19" s="44"/>
      <c r="D19" s="39" t="s">
        <v>35</v>
      </c>
      <c r="E19" s="44"/>
      <c r="F19" s="44"/>
      <c r="G19" s="44"/>
      <c r="H19" s="44"/>
      <c r="I19" s="132" t="s">
        <v>30</v>
      </c>
      <c r="J19" s="133" t="str">
        <f>IF('Rekapitulace stavby'!AN13="Vyplň údaj","",IF('Rekapitulace stavby'!AN13="","",'Rekapitulace stavby'!AN13))</f>
        <v/>
      </c>
      <c r="K19" s="44"/>
      <c r="L19" s="47"/>
    </row>
    <row r="20" spans="2:12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2" t="s">
        <v>33</v>
      </c>
      <c r="J20" s="133" t="str">
        <f>IF('Rekapitulace stavby'!AN14="Vyplň údaj","",IF('Rekapitulace stavby'!AN14="","",'Rekapitulace stavby'!AN14))</f>
        <v/>
      </c>
      <c r="K20" s="44"/>
      <c r="L20" s="47"/>
    </row>
    <row r="21" spans="2:12" s="1" customFormat="1" ht="7" customHeight="1">
      <c r="B21" s="43"/>
      <c r="C21" s="44"/>
      <c r="D21" s="44"/>
      <c r="E21" s="44"/>
      <c r="F21" s="44"/>
      <c r="G21" s="44"/>
      <c r="H21" s="44"/>
      <c r="I21" s="131"/>
      <c r="J21" s="131"/>
      <c r="K21" s="44"/>
      <c r="L21" s="47"/>
    </row>
    <row r="22" spans="2:12" s="1" customFormat="1" ht="14.4" customHeight="1">
      <c r="B22" s="43"/>
      <c r="C22" s="44"/>
      <c r="D22" s="39" t="s">
        <v>37</v>
      </c>
      <c r="E22" s="44"/>
      <c r="F22" s="44"/>
      <c r="G22" s="44"/>
      <c r="H22" s="44"/>
      <c r="I22" s="132" t="s">
        <v>30</v>
      </c>
      <c r="J22" s="133" t="s">
        <v>38</v>
      </c>
      <c r="K22" s="44"/>
      <c r="L22" s="47"/>
    </row>
    <row r="23" spans="2:12" s="1" customFormat="1" ht="18" customHeight="1">
      <c r="B23" s="43"/>
      <c r="C23" s="44"/>
      <c r="D23" s="44"/>
      <c r="E23" s="37" t="s">
        <v>39</v>
      </c>
      <c r="F23" s="44"/>
      <c r="G23" s="44"/>
      <c r="H23" s="44"/>
      <c r="I23" s="132" t="s">
        <v>33</v>
      </c>
      <c r="J23" s="133" t="s">
        <v>40</v>
      </c>
      <c r="K23" s="44"/>
      <c r="L23" s="47"/>
    </row>
    <row r="24" spans="2:12" s="1" customFormat="1" ht="7" customHeight="1">
      <c r="B24" s="43"/>
      <c r="C24" s="44"/>
      <c r="D24" s="44"/>
      <c r="E24" s="44"/>
      <c r="F24" s="44"/>
      <c r="G24" s="44"/>
      <c r="H24" s="44"/>
      <c r="I24" s="131"/>
      <c r="J24" s="131"/>
      <c r="K24" s="44"/>
      <c r="L24" s="47"/>
    </row>
    <row r="25" spans="2:12" s="1" customFormat="1" ht="14.4" customHeight="1">
      <c r="B25" s="43"/>
      <c r="C25" s="44"/>
      <c r="D25" s="39" t="s">
        <v>41</v>
      </c>
      <c r="E25" s="44"/>
      <c r="F25" s="44"/>
      <c r="G25" s="44"/>
      <c r="H25" s="44"/>
      <c r="I25" s="131"/>
      <c r="J25" s="131"/>
      <c r="K25" s="44"/>
      <c r="L25" s="47"/>
    </row>
    <row r="26" spans="2:12" s="7" customFormat="1" ht="16.5" customHeight="1">
      <c r="B26" s="135"/>
      <c r="C26" s="136"/>
      <c r="D26" s="136"/>
      <c r="E26" s="387" t="s">
        <v>24</v>
      </c>
      <c r="F26" s="387"/>
      <c r="G26" s="387"/>
      <c r="H26" s="387"/>
      <c r="I26" s="137"/>
      <c r="J26" s="137"/>
      <c r="K26" s="136"/>
      <c r="L26" s="138"/>
    </row>
    <row r="27" spans="2:12" s="1" customFormat="1" ht="7" customHeight="1">
      <c r="B27" s="43"/>
      <c r="C27" s="44"/>
      <c r="D27" s="44"/>
      <c r="E27" s="44"/>
      <c r="F27" s="44"/>
      <c r="G27" s="44"/>
      <c r="H27" s="44"/>
      <c r="I27" s="131"/>
      <c r="J27" s="131"/>
      <c r="K27" s="44"/>
      <c r="L27" s="47"/>
    </row>
    <row r="28" spans="2:12" s="1" customFormat="1" ht="7" customHeight="1">
      <c r="B28" s="43"/>
      <c r="C28" s="44"/>
      <c r="D28" s="86"/>
      <c r="E28" s="86"/>
      <c r="F28" s="86"/>
      <c r="G28" s="86"/>
      <c r="H28" s="86"/>
      <c r="I28" s="139"/>
      <c r="J28" s="139"/>
      <c r="K28" s="86"/>
      <c r="L28" s="140"/>
    </row>
    <row r="29" spans="2:12" s="1" customFormat="1" ht="12">
      <c r="B29" s="43"/>
      <c r="C29" s="44"/>
      <c r="D29" s="44"/>
      <c r="E29" s="39" t="s">
        <v>107</v>
      </c>
      <c r="F29" s="44"/>
      <c r="G29" s="44"/>
      <c r="H29" s="44"/>
      <c r="I29" s="131"/>
      <c r="J29" s="131"/>
      <c r="K29" s="141">
        <f>I62</f>
        <v>0</v>
      </c>
      <c r="L29" s="47"/>
    </row>
    <row r="30" spans="2:12" s="1" customFormat="1" ht="12">
      <c r="B30" s="43"/>
      <c r="C30" s="44"/>
      <c r="D30" s="44"/>
      <c r="E30" s="39" t="s">
        <v>108</v>
      </c>
      <c r="F30" s="44"/>
      <c r="G30" s="44"/>
      <c r="H30" s="44"/>
      <c r="I30" s="131"/>
      <c r="J30" s="131"/>
      <c r="K30" s="141">
        <f>J62</f>
        <v>0</v>
      </c>
      <c r="L30" s="47"/>
    </row>
    <row r="31" spans="2:12" s="1" customFormat="1" ht="25.4" customHeight="1">
      <c r="B31" s="43"/>
      <c r="C31" s="44"/>
      <c r="D31" s="142" t="s">
        <v>42</v>
      </c>
      <c r="E31" s="44"/>
      <c r="F31" s="44"/>
      <c r="G31" s="44"/>
      <c r="H31" s="44"/>
      <c r="I31" s="131"/>
      <c r="J31" s="131"/>
      <c r="K31" s="143">
        <f>ROUND(K106,2)</f>
        <v>0</v>
      </c>
      <c r="L31" s="47"/>
    </row>
    <row r="32" spans="2:12" s="1" customFormat="1" ht="7" customHeight="1">
      <c r="B32" s="43"/>
      <c r="C32" s="44"/>
      <c r="D32" s="86"/>
      <c r="E32" s="86"/>
      <c r="F32" s="86"/>
      <c r="G32" s="86"/>
      <c r="H32" s="86"/>
      <c r="I32" s="139"/>
      <c r="J32" s="139"/>
      <c r="K32" s="86"/>
      <c r="L32" s="140"/>
    </row>
    <row r="33" spans="2:12" s="1" customFormat="1" ht="14.4" customHeight="1">
      <c r="B33" s="43"/>
      <c r="C33" s="44"/>
      <c r="D33" s="44"/>
      <c r="E33" s="44"/>
      <c r="F33" s="48" t="s">
        <v>44</v>
      </c>
      <c r="G33" s="44"/>
      <c r="H33" s="44"/>
      <c r="I33" s="144" t="s">
        <v>43</v>
      </c>
      <c r="J33" s="131"/>
      <c r="K33" s="48" t="s">
        <v>45</v>
      </c>
      <c r="L33" s="47"/>
    </row>
    <row r="34" spans="2:12" s="1" customFormat="1" ht="14.4" customHeight="1">
      <c r="B34" s="43"/>
      <c r="C34" s="44"/>
      <c r="D34" s="51" t="s">
        <v>46</v>
      </c>
      <c r="E34" s="51" t="s">
        <v>47</v>
      </c>
      <c r="F34" s="145">
        <f>ROUND(SUM(BE106:BE453), 2)</f>
        <v>0</v>
      </c>
      <c r="G34" s="44"/>
      <c r="H34" s="44"/>
      <c r="I34" s="146">
        <v>0.21</v>
      </c>
      <c r="J34" s="131"/>
      <c r="K34" s="145">
        <f>ROUND(ROUND((SUM(BE106:BE453)), 2)*I34, 2)</f>
        <v>0</v>
      </c>
      <c r="L34" s="47"/>
    </row>
    <row r="35" spans="2:12" s="1" customFormat="1" ht="14.4" customHeight="1">
      <c r="B35" s="43"/>
      <c r="C35" s="44"/>
      <c r="D35" s="44"/>
      <c r="E35" s="51" t="s">
        <v>48</v>
      </c>
      <c r="F35" s="145">
        <f>ROUND(SUM(BF106:BF453), 2)</f>
        <v>0</v>
      </c>
      <c r="G35" s="44"/>
      <c r="H35" s="44"/>
      <c r="I35" s="146">
        <v>0.15</v>
      </c>
      <c r="J35" s="131"/>
      <c r="K35" s="145">
        <f>ROUND(ROUND((SUM(BF106:BF453)), 2)*I35, 2)</f>
        <v>0</v>
      </c>
      <c r="L35" s="47"/>
    </row>
    <row r="36" spans="2:12" s="1" customFormat="1" ht="14.4" hidden="1" customHeight="1">
      <c r="B36" s="43"/>
      <c r="C36" s="44"/>
      <c r="D36" s="44"/>
      <c r="E36" s="51" t="s">
        <v>49</v>
      </c>
      <c r="F36" s="145">
        <f>ROUND(SUM(BG106:BG453), 2)</f>
        <v>0</v>
      </c>
      <c r="G36" s="44"/>
      <c r="H36" s="44"/>
      <c r="I36" s="146">
        <v>0.21</v>
      </c>
      <c r="J36" s="131"/>
      <c r="K36" s="145">
        <v>0</v>
      </c>
      <c r="L36" s="47"/>
    </row>
    <row r="37" spans="2:12" s="1" customFormat="1" ht="14.4" hidden="1" customHeight="1">
      <c r="B37" s="43"/>
      <c r="C37" s="44"/>
      <c r="D37" s="44"/>
      <c r="E37" s="51" t="s">
        <v>50</v>
      </c>
      <c r="F37" s="145">
        <f>ROUND(SUM(BH106:BH453), 2)</f>
        <v>0</v>
      </c>
      <c r="G37" s="44"/>
      <c r="H37" s="44"/>
      <c r="I37" s="146">
        <v>0.15</v>
      </c>
      <c r="J37" s="131"/>
      <c r="K37" s="145">
        <v>0</v>
      </c>
      <c r="L37" s="47"/>
    </row>
    <row r="38" spans="2:12" s="1" customFormat="1" ht="14.4" hidden="1" customHeight="1">
      <c r="B38" s="43"/>
      <c r="C38" s="44"/>
      <c r="D38" s="44"/>
      <c r="E38" s="51" t="s">
        <v>51</v>
      </c>
      <c r="F38" s="145">
        <f>ROUND(SUM(BI106:BI453), 2)</f>
        <v>0</v>
      </c>
      <c r="G38" s="44"/>
      <c r="H38" s="44"/>
      <c r="I38" s="146">
        <v>0</v>
      </c>
      <c r="J38" s="131"/>
      <c r="K38" s="145">
        <v>0</v>
      </c>
      <c r="L38" s="47"/>
    </row>
    <row r="39" spans="2:12" s="1" customFormat="1" ht="7" customHeight="1">
      <c r="B39" s="43"/>
      <c r="C39" s="44"/>
      <c r="D39" s="44"/>
      <c r="E39" s="44"/>
      <c r="F39" s="44"/>
      <c r="G39" s="44"/>
      <c r="H39" s="44"/>
      <c r="I39" s="131"/>
      <c r="J39" s="131"/>
      <c r="K39" s="44"/>
      <c r="L39" s="47"/>
    </row>
    <row r="40" spans="2:12" s="1" customFormat="1" ht="25.4" customHeight="1">
      <c r="B40" s="43"/>
      <c r="C40" s="147"/>
      <c r="D40" s="148" t="s">
        <v>52</v>
      </c>
      <c r="E40" s="80"/>
      <c r="F40" s="80"/>
      <c r="G40" s="149" t="s">
        <v>53</v>
      </c>
      <c r="H40" s="150" t="s">
        <v>54</v>
      </c>
      <c r="I40" s="151"/>
      <c r="J40" s="151"/>
      <c r="K40" s="152">
        <f>SUM(K31:K38)</f>
        <v>0</v>
      </c>
      <c r="L40" s="153"/>
    </row>
    <row r="41" spans="2:12" s="1" customFormat="1" ht="14.4" customHeight="1">
      <c r="B41" s="58"/>
      <c r="C41" s="59"/>
      <c r="D41" s="59"/>
      <c r="E41" s="59"/>
      <c r="F41" s="59"/>
      <c r="G41" s="59"/>
      <c r="H41" s="59"/>
      <c r="I41" s="154"/>
      <c r="J41" s="154"/>
      <c r="K41" s="59"/>
      <c r="L41" s="60"/>
    </row>
    <row r="45" spans="2:12" s="1" customFormat="1" ht="7" customHeight="1">
      <c r="B45" s="155"/>
      <c r="C45" s="156"/>
      <c r="D45" s="156"/>
      <c r="E45" s="156"/>
      <c r="F45" s="156"/>
      <c r="G45" s="156"/>
      <c r="H45" s="156"/>
      <c r="I45" s="157"/>
      <c r="J45" s="157"/>
      <c r="K45" s="156"/>
      <c r="L45" s="158"/>
    </row>
    <row r="46" spans="2:12" s="1" customFormat="1" ht="37" customHeight="1">
      <c r="B46" s="43"/>
      <c r="C46" s="32" t="s">
        <v>109</v>
      </c>
      <c r="D46" s="44"/>
      <c r="E46" s="44"/>
      <c r="F46" s="44"/>
      <c r="G46" s="44"/>
      <c r="H46" s="44"/>
      <c r="I46" s="131"/>
      <c r="J46" s="131"/>
      <c r="K46" s="44"/>
      <c r="L46" s="47"/>
    </row>
    <row r="47" spans="2:12" s="1" customFormat="1" ht="7" customHeight="1">
      <c r="B47" s="43"/>
      <c r="C47" s="44"/>
      <c r="D47" s="44"/>
      <c r="E47" s="44"/>
      <c r="F47" s="44"/>
      <c r="G47" s="44"/>
      <c r="H47" s="44"/>
      <c r="I47" s="131"/>
      <c r="J47" s="131"/>
      <c r="K47" s="44"/>
      <c r="L47" s="47"/>
    </row>
    <row r="48" spans="2:12" s="1" customFormat="1" ht="14.4" customHeight="1">
      <c r="B48" s="43"/>
      <c r="C48" s="39" t="s">
        <v>19</v>
      </c>
      <c r="D48" s="44"/>
      <c r="E48" s="44"/>
      <c r="F48" s="44"/>
      <c r="G48" s="44"/>
      <c r="H48" s="44"/>
      <c r="I48" s="131"/>
      <c r="J48" s="131"/>
      <c r="K48" s="44"/>
      <c r="L48" s="47"/>
    </row>
    <row r="49" spans="2:47" s="1" customFormat="1" ht="16.5" customHeight="1">
      <c r="B49" s="43"/>
      <c r="C49" s="44"/>
      <c r="D49" s="44"/>
      <c r="E49" s="422" t="str">
        <f>E7</f>
        <v>Stavební úpravy ulice O.-Jeremiáše v Ostravě-Porubě</v>
      </c>
      <c r="F49" s="423"/>
      <c r="G49" s="423"/>
      <c r="H49" s="423"/>
      <c r="I49" s="131"/>
      <c r="J49" s="131"/>
      <c r="K49" s="44"/>
      <c r="L49" s="47"/>
    </row>
    <row r="50" spans="2:47" ht="12">
      <c r="B50" s="30"/>
      <c r="C50" s="39" t="s">
        <v>103</v>
      </c>
      <c r="D50" s="31"/>
      <c r="E50" s="31"/>
      <c r="F50" s="31"/>
      <c r="G50" s="31"/>
      <c r="H50" s="31"/>
      <c r="I50" s="130"/>
      <c r="J50" s="130"/>
      <c r="K50" s="31"/>
      <c r="L50" s="33"/>
    </row>
    <row r="51" spans="2:47" s="1" customFormat="1" ht="16.5" customHeight="1">
      <c r="B51" s="43"/>
      <c r="C51" s="44"/>
      <c r="D51" s="44"/>
      <c r="E51" s="422" t="s">
        <v>104</v>
      </c>
      <c r="F51" s="424"/>
      <c r="G51" s="424"/>
      <c r="H51" s="424"/>
      <c r="I51" s="131"/>
      <c r="J51" s="131"/>
      <c r="K51" s="44"/>
      <c r="L51" s="47"/>
    </row>
    <row r="52" spans="2:47" s="1" customFormat="1" ht="14.4" customHeight="1">
      <c r="B52" s="43"/>
      <c r="C52" s="39" t="s">
        <v>105</v>
      </c>
      <c r="D52" s="44"/>
      <c r="E52" s="44"/>
      <c r="F52" s="44"/>
      <c r="G52" s="44"/>
      <c r="H52" s="44"/>
      <c r="I52" s="131"/>
      <c r="J52" s="131"/>
      <c r="K52" s="44"/>
      <c r="L52" s="47"/>
    </row>
    <row r="53" spans="2:47" s="1" customFormat="1" ht="17.25" customHeight="1">
      <c r="B53" s="43"/>
      <c r="C53" s="44"/>
      <c r="D53" s="44"/>
      <c r="E53" s="425" t="str">
        <f>E11</f>
        <v>C101 - Soupis prací - Komunikace 1. etapa</v>
      </c>
      <c r="F53" s="424"/>
      <c r="G53" s="424"/>
      <c r="H53" s="424"/>
      <c r="I53" s="131"/>
      <c r="J53" s="131"/>
      <c r="K53" s="44"/>
      <c r="L53" s="47"/>
    </row>
    <row r="54" spans="2:47" s="1" customFormat="1" ht="7" customHeight="1">
      <c r="B54" s="43"/>
      <c r="C54" s="44"/>
      <c r="D54" s="44"/>
      <c r="E54" s="44"/>
      <c r="F54" s="44"/>
      <c r="G54" s="44"/>
      <c r="H54" s="44"/>
      <c r="I54" s="131"/>
      <c r="J54" s="131"/>
      <c r="K54" s="44"/>
      <c r="L54" s="47"/>
    </row>
    <row r="55" spans="2:47" s="1" customFormat="1" ht="18" customHeight="1">
      <c r="B55" s="43"/>
      <c r="C55" s="39" t="s">
        <v>25</v>
      </c>
      <c r="D55" s="44"/>
      <c r="E55" s="44"/>
      <c r="F55" s="37" t="str">
        <f>F14</f>
        <v>Ostrava-Poruba</v>
      </c>
      <c r="G55" s="44"/>
      <c r="H55" s="44"/>
      <c r="I55" s="132" t="s">
        <v>27</v>
      </c>
      <c r="J55" s="134" t="str">
        <f>IF(J14="","",J14)</f>
        <v>25. 7. 2017</v>
      </c>
      <c r="K55" s="44"/>
      <c r="L55" s="47"/>
    </row>
    <row r="56" spans="2:47" s="1" customFormat="1" ht="7" customHeight="1">
      <c r="B56" s="43"/>
      <c r="C56" s="44"/>
      <c r="D56" s="44"/>
      <c r="E56" s="44"/>
      <c r="F56" s="44"/>
      <c r="G56" s="44"/>
      <c r="H56" s="44"/>
      <c r="I56" s="131"/>
      <c r="J56" s="131"/>
      <c r="K56" s="44"/>
      <c r="L56" s="47"/>
    </row>
    <row r="57" spans="2:47" s="1" customFormat="1" ht="12">
      <c r="B57" s="43"/>
      <c r="C57" s="39" t="s">
        <v>29</v>
      </c>
      <c r="D57" s="44"/>
      <c r="E57" s="44"/>
      <c r="F57" s="37" t="str">
        <f>E17</f>
        <v>SMO MOb Poruba,Klimkovická 28/55</v>
      </c>
      <c r="G57" s="44"/>
      <c r="H57" s="44"/>
      <c r="I57" s="132" t="s">
        <v>37</v>
      </c>
      <c r="J57" s="426" t="str">
        <f>E23</f>
        <v>Atelier ESO spol.s r.o,K.H.Máchy 5203/33</v>
      </c>
      <c r="K57" s="44"/>
      <c r="L57" s="47"/>
    </row>
    <row r="58" spans="2:47" s="1" customFormat="1" ht="14.4" customHeight="1">
      <c r="B58" s="43"/>
      <c r="C58" s="39" t="s">
        <v>35</v>
      </c>
      <c r="D58" s="44"/>
      <c r="E58" s="44"/>
      <c r="F58" s="37" t="str">
        <f>IF(E20="","",E20)</f>
        <v/>
      </c>
      <c r="G58" s="44"/>
      <c r="H58" s="44"/>
      <c r="I58" s="131"/>
      <c r="J58" s="427"/>
      <c r="K58" s="44"/>
      <c r="L58" s="47"/>
    </row>
    <row r="59" spans="2:47" s="1" customFormat="1" ht="10.25" customHeight="1">
      <c r="B59" s="43"/>
      <c r="C59" s="44"/>
      <c r="D59" s="44"/>
      <c r="E59" s="44"/>
      <c r="F59" s="44"/>
      <c r="G59" s="44"/>
      <c r="H59" s="44"/>
      <c r="I59" s="131"/>
      <c r="J59" s="131"/>
      <c r="K59" s="44"/>
      <c r="L59" s="47"/>
    </row>
    <row r="60" spans="2:47" s="1" customFormat="1" ht="29.25" customHeight="1">
      <c r="B60" s="43"/>
      <c r="C60" s="159" t="s">
        <v>110</v>
      </c>
      <c r="D60" s="147"/>
      <c r="E60" s="147"/>
      <c r="F60" s="147"/>
      <c r="G60" s="147"/>
      <c r="H60" s="147"/>
      <c r="I60" s="160" t="s">
        <v>111</v>
      </c>
      <c r="J60" s="160" t="s">
        <v>112</v>
      </c>
      <c r="K60" s="161" t="s">
        <v>113</v>
      </c>
      <c r="L60" s="162"/>
    </row>
    <row r="61" spans="2:47" s="1" customFormat="1" ht="10.25" customHeight="1">
      <c r="B61" s="43"/>
      <c r="C61" s="44"/>
      <c r="D61" s="44"/>
      <c r="E61" s="44"/>
      <c r="F61" s="44"/>
      <c r="G61" s="44"/>
      <c r="H61" s="44"/>
      <c r="I61" s="131"/>
      <c r="J61" s="131"/>
      <c r="K61" s="44"/>
      <c r="L61" s="47"/>
    </row>
    <row r="62" spans="2:47" s="1" customFormat="1" ht="29.25" customHeight="1">
      <c r="B62" s="43"/>
      <c r="C62" s="163" t="s">
        <v>114</v>
      </c>
      <c r="D62" s="44"/>
      <c r="E62" s="44"/>
      <c r="F62" s="44"/>
      <c r="G62" s="44"/>
      <c r="H62" s="44"/>
      <c r="I62" s="164">
        <f t="shared" ref="I62:J65" si="0">Q106</f>
        <v>0</v>
      </c>
      <c r="J62" s="164">
        <f t="shared" si="0"/>
        <v>0</v>
      </c>
      <c r="K62" s="143">
        <f>K106</f>
        <v>0</v>
      </c>
      <c r="L62" s="47"/>
      <c r="AU62" s="26" t="s">
        <v>115</v>
      </c>
    </row>
    <row r="63" spans="2:47" s="8" customFormat="1" ht="25" customHeight="1">
      <c r="B63" s="165"/>
      <c r="C63" s="166"/>
      <c r="D63" s="167" t="s">
        <v>116</v>
      </c>
      <c r="E63" s="168"/>
      <c r="F63" s="168"/>
      <c r="G63" s="168"/>
      <c r="H63" s="168"/>
      <c r="I63" s="169">
        <f t="shared" si="0"/>
        <v>0</v>
      </c>
      <c r="J63" s="169">
        <f t="shared" si="0"/>
        <v>0</v>
      </c>
      <c r="K63" s="170">
        <f>K107</f>
        <v>0</v>
      </c>
      <c r="L63" s="171"/>
    </row>
    <row r="64" spans="2:47" s="9" customFormat="1" ht="19.899999999999999" customHeight="1">
      <c r="B64" s="172"/>
      <c r="C64" s="173"/>
      <c r="D64" s="174" t="s">
        <v>117</v>
      </c>
      <c r="E64" s="175"/>
      <c r="F64" s="175"/>
      <c r="G64" s="175"/>
      <c r="H64" s="175"/>
      <c r="I64" s="176">
        <f t="shared" si="0"/>
        <v>0</v>
      </c>
      <c r="J64" s="176">
        <f t="shared" si="0"/>
        <v>0</v>
      </c>
      <c r="K64" s="177">
        <f>K108</f>
        <v>0</v>
      </c>
      <c r="L64" s="178"/>
    </row>
    <row r="65" spans="2:12" s="9" customFormat="1" ht="14.9" customHeight="1">
      <c r="B65" s="172"/>
      <c r="C65" s="173"/>
      <c r="D65" s="174" t="s">
        <v>118</v>
      </c>
      <c r="E65" s="175"/>
      <c r="F65" s="175"/>
      <c r="G65" s="175"/>
      <c r="H65" s="175"/>
      <c r="I65" s="176">
        <f t="shared" si="0"/>
        <v>0</v>
      </c>
      <c r="J65" s="176">
        <f t="shared" si="0"/>
        <v>0</v>
      </c>
      <c r="K65" s="177">
        <f>K109</f>
        <v>0</v>
      </c>
      <c r="L65" s="178"/>
    </row>
    <row r="66" spans="2:12" s="9" customFormat="1" ht="14.9" customHeight="1">
      <c r="B66" s="172"/>
      <c r="C66" s="173"/>
      <c r="D66" s="174" t="s">
        <v>119</v>
      </c>
      <c r="E66" s="175"/>
      <c r="F66" s="175"/>
      <c r="G66" s="175"/>
      <c r="H66" s="175"/>
      <c r="I66" s="176">
        <f>Q140</f>
        <v>0</v>
      </c>
      <c r="J66" s="176">
        <f>R140</f>
        <v>0</v>
      </c>
      <c r="K66" s="177">
        <f>K140</f>
        <v>0</v>
      </c>
      <c r="L66" s="178"/>
    </row>
    <row r="67" spans="2:12" s="9" customFormat="1" ht="14.9" customHeight="1">
      <c r="B67" s="172"/>
      <c r="C67" s="173"/>
      <c r="D67" s="174" t="s">
        <v>120</v>
      </c>
      <c r="E67" s="175"/>
      <c r="F67" s="175"/>
      <c r="G67" s="175"/>
      <c r="H67" s="175"/>
      <c r="I67" s="176">
        <f>Q156</f>
        <v>0</v>
      </c>
      <c r="J67" s="176">
        <f>R156</f>
        <v>0</v>
      </c>
      <c r="K67" s="177">
        <f>K156</f>
        <v>0</v>
      </c>
      <c r="L67" s="178"/>
    </row>
    <row r="68" spans="2:12" s="9" customFormat="1" ht="14.9" customHeight="1">
      <c r="B68" s="172"/>
      <c r="C68" s="173"/>
      <c r="D68" s="174" t="s">
        <v>121</v>
      </c>
      <c r="E68" s="175"/>
      <c r="F68" s="175"/>
      <c r="G68" s="175"/>
      <c r="H68" s="175"/>
      <c r="I68" s="176">
        <f>Q178</f>
        <v>0</v>
      </c>
      <c r="J68" s="176">
        <f>R178</f>
        <v>0</v>
      </c>
      <c r="K68" s="177">
        <f>K178</f>
        <v>0</v>
      </c>
      <c r="L68" s="178"/>
    </row>
    <row r="69" spans="2:12" s="9" customFormat="1" ht="14.9" customHeight="1">
      <c r="B69" s="172"/>
      <c r="C69" s="173"/>
      <c r="D69" s="174" t="s">
        <v>122</v>
      </c>
      <c r="E69" s="175"/>
      <c r="F69" s="175"/>
      <c r="G69" s="175"/>
      <c r="H69" s="175"/>
      <c r="I69" s="176">
        <f>Q196</f>
        <v>0</v>
      </c>
      <c r="J69" s="176">
        <f>R196</f>
        <v>0</v>
      </c>
      <c r="K69" s="177">
        <f>K196</f>
        <v>0</v>
      </c>
      <c r="L69" s="178"/>
    </row>
    <row r="70" spans="2:12" s="9" customFormat="1" ht="19.899999999999999" customHeight="1">
      <c r="B70" s="172"/>
      <c r="C70" s="173"/>
      <c r="D70" s="174" t="s">
        <v>123</v>
      </c>
      <c r="E70" s="175"/>
      <c r="F70" s="175"/>
      <c r="G70" s="175"/>
      <c r="H70" s="175"/>
      <c r="I70" s="176">
        <f>Q220</f>
        <v>0</v>
      </c>
      <c r="J70" s="176">
        <f>R220</f>
        <v>0</v>
      </c>
      <c r="K70" s="177">
        <f>K220</f>
        <v>0</v>
      </c>
      <c r="L70" s="178"/>
    </row>
    <row r="71" spans="2:12" s="9" customFormat="1" ht="14.9" customHeight="1">
      <c r="B71" s="172"/>
      <c r="C71" s="173"/>
      <c r="D71" s="174" t="s">
        <v>124</v>
      </c>
      <c r="E71" s="175"/>
      <c r="F71" s="175"/>
      <c r="G71" s="175"/>
      <c r="H71" s="175"/>
      <c r="I71" s="176">
        <f>Q221</f>
        <v>0</v>
      </c>
      <c r="J71" s="176">
        <f>R221</f>
        <v>0</v>
      </c>
      <c r="K71" s="177">
        <f>K221</f>
        <v>0</v>
      </c>
      <c r="L71" s="178"/>
    </row>
    <row r="72" spans="2:12" s="9" customFormat="1" ht="19.899999999999999" customHeight="1">
      <c r="B72" s="172"/>
      <c r="C72" s="173"/>
      <c r="D72" s="174" t="s">
        <v>125</v>
      </c>
      <c r="E72" s="175"/>
      <c r="F72" s="175"/>
      <c r="G72" s="175"/>
      <c r="H72" s="175"/>
      <c r="I72" s="176">
        <f>Q240</f>
        <v>0</v>
      </c>
      <c r="J72" s="176">
        <f>R240</f>
        <v>0</v>
      </c>
      <c r="K72" s="177">
        <f>K240</f>
        <v>0</v>
      </c>
      <c r="L72" s="178"/>
    </row>
    <row r="73" spans="2:12" s="9" customFormat="1" ht="14.9" customHeight="1">
      <c r="B73" s="172"/>
      <c r="C73" s="173"/>
      <c r="D73" s="174" t="s">
        <v>126</v>
      </c>
      <c r="E73" s="175"/>
      <c r="F73" s="175"/>
      <c r="G73" s="175"/>
      <c r="H73" s="175"/>
      <c r="I73" s="176">
        <f>Q241</f>
        <v>0</v>
      </c>
      <c r="J73" s="176">
        <f>R241</f>
        <v>0</v>
      </c>
      <c r="K73" s="177">
        <f>K241</f>
        <v>0</v>
      </c>
      <c r="L73" s="178"/>
    </row>
    <row r="74" spans="2:12" s="9" customFormat="1" ht="19.899999999999999" customHeight="1">
      <c r="B74" s="172"/>
      <c r="C74" s="173"/>
      <c r="D74" s="174" t="s">
        <v>127</v>
      </c>
      <c r="E74" s="175"/>
      <c r="F74" s="175"/>
      <c r="G74" s="175"/>
      <c r="H74" s="175"/>
      <c r="I74" s="176">
        <f>Q245</f>
        <v>0</v>
      </c>
      <c r="J74" s="176">
        <f>R245</f>
        <v>0</v>
      </c>
      <c r="K74" s="177">
        <f>K245</f>
        <v>0</v>
      </c>
      <c r="L74" s="178"/>
    </row>
    <row r="75" spans="2:12" s="9" customFormat="1" ht="14.9" customHeight="1">
      <c r="B75" s="172"/>
      <c r="C75" s="173"/>
      <c r="D75" s="174" t="s">
        <v>128</v>
      </c>
      <c r="E75" s="175"/>
      <c r="F75" s="175"/>
      <c r="G75" s="175"/>
      <c r="H75" s="175"/>
      <c r="I75" s="176">
        <f>Q246</f>
        <v>0</v>
      </c>
      <c r="J75" s="176">
        <f>R246</f>
        <v>0</v>
      </c>
      <c r="K75" s="177">
        <f>K246</f>
        <v>0</v>
      </c>
      <c r="L75" s="178"/>
    </row>
    <row r="76" spans="2:12" s="9" customFormat="1" ht="14.9" customHeight="1">
      <c r="B76" s="172"/>
      <c r="C76" s="173"/>
      <c r="D76" s="174" t="s">
        <v>129</v>
      </c>
      <c r="E76" s="175"/>
      <c r="F76" s="175"/>
      <c r="G76" s="175"/>
      <c r="H76" s="175"/>
      <c r="I76" s="176">
        <f>Q270</f>
        <v>0</v>
      </c>
      <c r="J76" s="176">
        <f>R270</f>
        <v>0</v>
      </c>
      <c r="K76" s="177">
        <f>K270</f>
        <v>0</v>
      </c>
      <c r="L76" s="178"/>
    </row>
    <row r="77" spans="2:12" s="9" customFormat="1" ht="19.899999999999999" customHeight="1">
      <c r="B77" s="172"/>
      <c r="C77" s="173"/>
      <c r="D77" s="174" t="s">
        <v>130</v>
      </c>
      <c r="E77" s="175"/>
      <c r="F77" s="175"/>
      <c r="G77" s="175"/>
      <c r="H77" s="175"/>
      <c r="I77" s="176">
        <f>Q312</f>
        <v>0</v>
      </c>
      <c r="J77" s="176">
        <f>R312</f>
        <v>0</v>
      </c>
      <c r="K77" s="177">
        <f>K312</f>
        <v>0</v>
      </c>
      <c r="L77" s="178"/>
    </row>
    <row r="78" spans="2:12" s="9" customFormat="1" ht="14.9" customHeight="1">
      <c r="B78" s="172"/>
      <c r="C78" s="173"/>
      <c r="D78" s="174" t="s">
        <v>131</v>
      </c>
      <c r="E78" s="175"/>
      <c r="F78" s="175"/>
      <c r="G78" s="175"/>
      <c r="H78" s="175"/>
      <c r="I78" s="176">
        <f>Q313</f>
        <v>0</v>
      </c>
      <c r="J78" s="176">
        <f>R313</f>
        <v>0</v>
      </c>
      <c r="K78" s="177">
        <f>K313</f>
        <v>0</v>
      </c>
      <c r="L78" s="178"/>
    </row>
    <row r="79" spans="2:12" s="9" customFormat="1" ht="19.899999999999999" customHeight="1">
      <c r="B79" s="172"/>
      <c r="C79" s="173"/>
      <c r="D79" s="174" t="s">
        <v>132</v>
      </c>
      <c r="E79" s="175"/>
      <c r="F79" s="175"/>
      <c r="G79" s="175"/>
      <c r="H79" s="175"/>
      <c r="I79" s="176">
        <f>Q323</f>
        <v>0</v>
      </c>
      <c r="J79" s="176">
        <f>R323</f>
        <v>0</v>
      </c>
      <c r="K79" s="177">
        <f>K323</f>
        <v>0</v>
      </c>
      <c r="L79" s="178"/>
    </row>
    <row r="80" spans="2:12" s="9" customFormat="1" ht="19.899999999999999" customHeight="1">
      <c r="B80" s="172"/>
      <c r="C80" s="173"/>
      <c r="D80" s="174" t="s">
        <v>133</v>
      </c>
      <c r="E80" s="175"/>
      <c r="F80" s="175"/>
      <c r="G80" s="175"/>
      <c r="H80" s="175"/>
      <c r="I80" s="176">
        <f>Q355</f>
        <v>0</v>
      </c>
      <c r="J80" s="176">
        <f>R355</f>
        <v>0</v>
      </c>
      <c r="K80" s="177">
        <f>K355</f>
        <v>0</v>
      </c>
      <c r="L80" s="178"/>
    </row>
    <row r="81" spans="2:13" s="9" customFormat="1" ht="14.9" customHeight="1">
      <c r="B81" s="172"/>
      <c r="C81" s="173"/>
      <c r="D81" s="174" t="s">
        <v>134</v>
      </c>
      <c r="E81" s="175"/>
      <c r="F81" s="175"/>
      <c r="G81" s="175"/>
      <c r="H81" s="175"/>
      <c r="I81" s="176">
        <f>Q356</f>
        <v>0</v>
      </c>
      <c r="J81" s="176">
        <f>R356</f>
        <v>0</v>
      </c>
      <c r="K81" s="177">
        <f>K356</f>
        <v>0</v>
      </c>
      <c r="L81" s="178"/>
    </row>
    <row r="82" spans="2:13" s="9" customFormat="1" ht="19.899999999999999" customHeight="1">
      <c r="B82" s="172"/>
      <c r="C82" s="173"/>
      <c r="D82" s="174" t="s">
        <v>135</v>
      </c>
      <c r="E82" s="175"/>
      <c r="F82" s="175"/>
      <c r="G82" s="175"/>
      <c r="H82" s="175"/>
      <c r="I82" s="176">
        <f>Q361</f>
        <v>0</v>
      </c>
      <c r="J82" s="176">
        <f>R361</f>
        <v>0</v>
      </c>
      <c r="K82" s="177">
        <f>K361</f>
        <v>0</v>
      </c>
      <c r="L82" s="178"/>
    </row>
    <row r="83" spans="2:13" s="9" customFormat="1" ht="14.9" customHeight="1">
      <c r="B83" s="172"/>
      <c r="C83" s="173"/>
      <c r="D83" s="174" t="s">
        <v>136</v>
      </c>
      <c r="E83" s="175"/>
      <c r="F83" s="175"/>
      <c r="G83" s="175"/>
      <c r="H83" s="175"/>
      <c r="I83" s="176">
        <f>Q439</f>
        <v>0</v>
      </c>
      <c r="J83" s="176">
        <f>R439</f>
        <v>0</v>
      </c>
      <c r="K83" s="177">
        <f>K439</f>
        <v>0</v>
      </c>
      <c r="L83" s="178"/>
    </row>
    <row r="84" spans="2:13" s="9" customFormat="1" ht="21.75" customHeight="1">
      <c r="B84" s="172"/>
      <c r="C84" s="173"/>
      <c r="D84" s="174" t="s">
        <v>137</v>
      </c>
      <c r="E84" s="175"/>
      <c r="F84" s="175"/>
      <c r="G84" s="175"/>
      <c r="H84" s="175"/>
      <c r="I84" s="176">
        <f>Q452</f>
        <v>0</v>
      </c>
      <c r="J84" s="176">
        <f>R452</f>
        <v>0</v>
      </c>
      <c r="K84" s="177">
        <f>K452</f>
        <v>0</v>
      </c>
      <c r="L84" s="178"/>
    </row>
    <row r="85" spans="2:13" s="1" customFormat="1" ht="21.75" customHeight="1">
      <c r="B85" s="43"/>
      <c r="C85" s="44"/>
      <c r="D85" s="44"/>
      <c r="E85" s="44"/>
      <c r="F85" s="44"/>
      <c r="G85" s="44"/>
      <c r="H85" s="44"/>
      <c r="I85" s="131"/>
      <c r="J85" s="131"/>
      <c r="K85" s="44"/>
      <c r="L85" s="47"/>
    </row>
    <row r="86" spans="2:13" s="1" customFormat="1" ht="7" customHeight="1">
      <c r="B86" s="58"/>
      <c r="C86" s="59"/>
      <c r="D86" s="59"/>
      <c r="E86" s="59"/>
      <c r="F86" s="59"/>
      <c r="G86" s="59"/>
      <c r="H86" s="59"/>
      <c r="I86" s="154"/>
      <c r="J86" s="154"/>
      <c r="K86" s="59"/>
      <c r="L86" s="60"/>
    </row>
    <row r="90" spans="2:13" s="1" customFormat="1" ht="7" customHeight="1">
      <c r="B90" s="61"/>
      <c r="C90" s="62"/>
      <c r="D90" s="62"/>
      <c r="E90" s="62"/>
      <c r="F90" s="62"/>
      <c r="G90" s="62"/>
      <c r="H90" s="62"/>
      <c r="I90" s="157"/>
      <c r="J90" s="157"/>
      <c r="K90" s="62"/>
      <c r="L90" s="62"/>
      <c r="M90" s="63"/>
    </row>
    <row r="91" spans="2:13" s="1" customFormat="1" ht="37" customHeight="1">
      <c r="B91" s="43"/>
      <c r="C91" s="64" t="s">
        <v>138</v>
      </c>
      <c r="D91" s="65"/>
      <c r="E91" s="65"/>
      <c r="F91" s="65"/>
      <c r="G91" s="65"/>
      <c r="H91" s="65"/>
      <c r="I91" s="179"/>
      <c r="J91" s="179"/>
      <c r="K91" s="65"/>
      <c r="L91" s="65"/>
      <c r="M91" s="63"/>
    </row>
    <row r="92" spans="2:13" s="1" customFormat="1" ht="7" customHeight="1">
      <c r="B92" s="43"/>
      <c r="C92" s="65"/>
      <c r="D92" s="65"/>
      <c r="E92" s="65"/>
      <c r="F92" s="65"/>
      <c r="G92" s="65"/>
      <c r="H92" s="65"/>
      <c r="I92" s="179"/>
      <c r="J92" s="179"/>
      <c r="K92" s="65"/>
      <c r="L92" s="65"/>
      <c r="M92" s="63"/>
    </row>
    <row r="93" spans="2:13" s="1" customFormat="1" ht="14.4" customHeight="1">
      <c r="B93" s="43"/>
      <c r="C93" s="67" t="s">
        <v>19</v>
      </c>
      <c r="D93" s="65"/>
      <c r="E93" s="65"/>
      <c r="F93" s="65"/>
      <c r="G93" s="65"/>
      <c r="H93" s="65"/>
      <c r="I93" s="179"/>
      <c r="J93" s="179"/>
      <c r="K93" s="65"/>
      <c r="L93" s="65"/>
      <c r="M93" s="63"/>
    </row>
    <row r="94" spans="2:13" s="1" customFormat="1" ht="16.5" customHeight="1">
      <c r="B94" s="43"/>
      <c r="C94" s="65"/>
      <c r="D94" s="65"/>
      <c r="E94" s="428" t="str">
        <f>E7</f>
        <v>Stavební úpravy ulice O.-Jeremiáše v Ostravě-Porubě</v>
      </c>
      <c r="F94" s="429"/>
      <c r="G94" s="429"/>
      <c r="H94" s="429"/>
      <c r="I94" s="179"/>
      <c r="J94" s="179"/>
      <c r="K94" s="65"/>
      <c r="L94" s="65"/>
      <c r="M94" s="63"/>
    </row>
    <row r="95" spans="2:13" ht="12">
      <c r="B95" s="30"/>
      <c r="C95" s="67" t="s">
        <v>103</v>
      </c>
      <c r="D95" s="180"/>
      <c r="E95" s="180"/>
      <c r="F95" s="180"/>
      <c r="G95" s="180"/>
      <c r="H95" s="180"/>
      <c r="K95" s="180"/>
      <c r="L95" s="180"/>
      <c r="M95" s="181"/>
    </row>
    <row r="96" spans="2:13" s="1" customFormat="1" ht="16.5" customHeight="1">
      <c r="B96" s="43"/>
      <c r="C96" s="65"/>
      <c r="D96" s="65"/>
      <c r="E96" s="428" t="s">
        <v>104</v>
      </c>
      <c r="F96" s="430"/>
      <c r="G96" s="430"/>
      <c r="H96" s="430"/>
      <c r="I96" s="179"/>
      <c r="J96" s="179"/>
      <c r="K96" s="65"/>
      <c r="L96" s="65"/>
      <c r="M96" s="63"/>
    </row>
    <row r="97" spans="2:65" s="1" customFormat="1" ht="14.4" customHeight="1">
      <c r="B97" s="43"/>
      <c r="C97" s="67" t="s">
        <v>105</v>
      </c>
      <c r="D97" s="65"/>
      <c r="E97" s="65"/>
      <c r="F97" s="65"/>
      <c r="G97" s="65"/>
      <c r="H97" s="65"/>
      <c r="I97" s="179"/>
      <c r="J97" s="179"/>
      <c r="K97" s="65"/>
      <c r="L97" s="65"/>
      <c r="M97" s="63"/>
    </row>
    <row r="98" spans="2:65" s="1" customFormat="1" ht="17.25" customHeight="1">
      <c r="B98" s="43"/>
      <c r="C98" s="65"/>
      <c r="D98" s="65"/>
      <c r="E98" s="398" t="str">
        <f>E11</f>
        <v>C101 - Soupis prací - Komunikace 1. etapa</v>
      </c>
      <c r="F98" s="430"/>
      <c r="G98" s="430"/>
      <c r="H98" s="430"/>
      <c r="I98" s="179"/>
      <c r="J98" s="179"/>
      <c r="K98" s="65"/>
      <c r="L98" s="65"/>
      <c r="M98" s="63"/>
    </row>
    <row r="99" spans="2:65" s="1" customFormat="1" ht="7" customHeight="1">
      <c r="B99" s="43"/>
      <c r="C99" s="65"/>
      <c r="D99" s="65"/>
      <c r="E99" s="65"/>
      <c r="F99" s="65"/>
      <c r="G99" s="65"/>
      <c r="H99" s="65"/>
      <c r="I99" s="179"/>
      <c r="J99" s="179"/>
      <c r="K99" s="65"/>
      <c r="L99" s="65"/>
      <c r="M99" s="63"/>
    </row>
    <row r="100" spans="2:65" s="1" customFormat="1" ht="18" customHeight="1">
      <c r="B100" s="43"/>
      <c r="C100" s="67" t="s">
        <v>25</v>
      </c>
      <c r="D100" s="65"/>
      <c r="E100" s="65"/>
      <c r="F100" s="182" t="str">
        <f>F14</f>
        <v>Ostrava-Poruba</v>
      </c>
      <c r="G100" s="65"/>
      <c r="H100" s="65"/>
      <c r="I100" s="183" t="s">
        <v>27</v>
      </c>
      <c r="J100" s="184" t="str">
        <f>IF(J14="","",J14)</f>
        <v>25. 7. 2017</v>
      </c>
      <c r="K100" s="65"/>
      <c r="L100" s="65"/>
      <c r="M100" s="63"/>
    </row>
    <row r="101" spans="2:65" s="1" customFormat="1" ht="7" customHeight="1">
      <c r="B101" s="43"/>
      <c r="C101" s="65"/>
      <c r="D101" s="65"/>
      <c r="E101" s="65"/>
      <c r="F101" s="65"/>
      <c r="G101" s="65"/>
      <c r="H101" s="65"/>
      <c r="I101" s="179"/>
      <c r="J101" s="179"/>
      <c r="K101" s="65"/>
      <c r="L101" s="65"/>
      <c r="M101" s="63"/>
    </row>
    <row r="102" spans="2:65" s="1" customFormat="1" ht="12">
      <c r="B102" s="43"/>
      <c r="C102" s="67" t="s">
        <v>29</v>
      </c>
      <c r="D102" s="65"/>
      <c r="E102" s="65"/>
      <c r="F102" s="182" t="str">
        <f>E17</f>
        <v>SMO MOb Poruba,Klimkovická 28/55</v>
      </c>
      <c r="G102" s="65"/>
      <c r="H102" s="65"/>
      <c r="I102" s="183" t="s">
        <v>37</v>
      </c>
      <c r="J102" s="185" t="str">
        <f>E23</f>
        <v>Atelier ESO spol.s r.o,K.H.Máchy 5203/33</v>
      </c>
      <c r="K102" s="65"/>
      <c r="L102" s="65"/>
      <c r="M102" s="63"/>
    </row>
    <row r="103" spans="2:65" s="1" customFormat="1" ht="14.4" customHeight="1">
      <c r="B103" s="43"/>
      <c r="C103" s="67" t="s">
        <v>35</v>
      </c>
      <c r="D103" s="65"/>
      <c r="E103" s="65"/>
      <c r="F103" s="182" t="str">
        <f>IF(E20="","",E20)</f>
        <v/>
      </c>
      <c r="G103" s="65"/>
      <c r="H103" s="65"/>
      <c r="I103" s="179"/>
      <c r="J103" s="179"/>
      <c r="K103" s="65"/>
      <c r="L103" s="65"/>
      <c r="M103" s="63"/>
    </row>
    <row r="104" spans="2:65" s="1" customFormat="1" ht="10.25" customHeight="1">
      <c r="B104" s="43"/>
      <c r="C104" s="65"/>
      <c r="D104" s="65"/>
      <c r="E104" s="65"/>
      <c r="F104" s="65"/>
      <c r="G104" s="65"/>
      <c r="H104" s="65"/>
      <c r="I104" s="179"/>
      <c r="J104" s="179"/>
      <c r="K104" s="65"/>
      <c r="L104" s="65"/>
      <c r="M104" s="63"/>
    </row>
    <row r="105" spans="2:65" s="10" customFormat="1" ht="29.25" customHeight="1">
      <c r="B105" s="186"/>
      <c r="C105" s="187" t="s">
        <v>139</v>
      </c>
      <c r="D105" s="188" t="s">
        <v>61</v>
      </c>
      <c r="E105" s="188" t="s">
        <v>57</v>
      </c>
      <c r="F105" s="188" t="s">
        <v>140</v>
      </c>
      <c r="G105" s="188" t="s">
        <v>141</v>
      </c>
      <c r="H105" s="188" t="s">
        <v>142</v>
      </c>
      <c r="I105" s="189" t="s">
        <v>143</v>
      </c>
      <c r="J105" s="189" t="s">
        <v>144</v>
      </c>
      <c r="K105" s="188" t="s">
        <v>113</v>
      </c>
      <c r="L105" s="190" t="s">
        <v>145</v>
      </c>
      <c r="M105" s="191"/>
      <c r="N105" s="82" t="s">
        <v>146</v>
      </c>
      <c r="O105" s="83" t="s">
        <v>46</v>
      </c>
      <c r="P105" s="83" t="s">
        <v>147</v>
      </c>
      <c r="Q105" s="83" t="s">
        <v>148</v>
      </c>
      <c r="R105" s="83" t="s">
        <v>149</v>
      </c>
      <c r="S105" s="83" t="s">
        <v>150</v>
      </c>
      <c r="T105" s="83" t="s">
        <v>151</v>
      </c>
      <c r="U105" s="83" t="s">
        <v>152</v>
      </c>
      <c r="V105" s="83" t="s">
        <v>153</v>
      </c>
      <c r="W105" s="83" t="s">
        <v>154</v>
      </c>
      <c r="X105" s="84" t="s">
        <v>155</v>
      </c>
    </row>
    <row r="106" spans="2:65" s="1" customFormat="1" ht="29.25" customHeight="1">
      <c r="B106" s="43"/>
      <c r="C106" s="88" t="s">
        <v>114</v>
      </c>
      <c r="D106" s="65"/>
      <c r="E106" s="65"/>
      <c r="F106" s="65"/>
      <c r="G106" s="65"/>
      <c r="H106" s="65"/>
      <c r="I106" s="179"/>
      <c r="J106" s="179"/>
      <c r="K106" s="192">
        <f>BK106</f>
        <v>0</v>
      </c>
      <c r="L106" s="65"/>
      <c r="M106" s="63"/>
      <c r="N106" s="85"/>
      <c r="O106" s="86"/>
      <c r="P106" s="86"/>
      <c r="Q106" s="193">
        <f>Q107</f>
        <v>0</v>
      </c>
      <c r="R106" s="193">
        <f>R107</f>
        <v>0</v>
      </c>
      <c r="S106" s="86"/>
      <c r="T106" s="194">
        <f>T107</f>
        <v>0</v>
      </c>
      <c r="U106" s="86"/>
      <c r="V106" s="194">
        <f>V107</f>
        <v>2544.42675461</v>
      </c>
      <c r="W106" s="86"/>
      <c r="X106" s="195">
        <f>X107</f>
        <v>2106.7331000000004</v>
      </c>
      <c r="AT106" s="26" t="s">
        <v>77</v>
      </c>
      <c r="AU106" s="26" t="s">
        <v>115</v>
      </c>
      <c r="BK106" s="196">
        <f>BK107</f>
        <v>0</v>
      </c>
    </row>
    <row r="107" spans="2:65" s="11" customFormat="1" ht="37.4" customHeight="1">
      <c r="B107" s="197"/>
      <c r="C107" s="198"/>
      <c r="D107" s="199" t="s">
        <v>77</v>
      </c>
      <c r="E107" s="200" t="s">
        <v>156</v>
      </c>
      <c r="F107" s="200" t="s">
        <v>157</v>
      </c>
      <c r="G107" s="198"/>
      <c r="H107" s="198"/>
      <c r="I107" s="201"/>
      <c r="J107" s="201"/>
      <c r="K107" s="202">
        <f>BK107</f>
        <v>0</v>
      </c>
      <c r="L107" s="198"/>
      <c r="M107" s="203"/>
      <c r="N107" s="204"/>
      <c r="O107" s="205"/>
      <c r="P107" s="205"/>
      <c r="Q107" s="206">
        <f>Q108+Q220+Q240+Q245+Q312+Q323+Q355+Q361</f>
        <v>0</v>
      </c>
      <c r="R107" s="206">
        <f>R108+R220+R240+R245+R312+R323+R355+R361</f>
        <v>0</v>
      </c>
      <c r="S107" s="205"/>
      <c r="T107" s="207">
        <f>T108+T220+T240+T245+T312+T323+T355+T361</f>
        <v>0</v>
      </c>
      <c r="U107" s="205"/>
      <c r="V107" s="207">
        <f>V108+V220+V240+V245+V312+V323+V355+V361</f>
        <v>2544.42675461</v>
      </c>
      <c r="W107" s="205"/>
      <c r="X107" s="208">
        <f>X108+X220+X240+X245+X312+X323+X355+X361</f>
        <v>2106.7331000000004</v>
      </c>
      <c r="AR107" s="209" t="s">
        <v>85</v>
      </c>
      <c r="AT107" s="210" t="s">
        <v>77</v>
      </c>
      <c r="AU107" s="210" t="s">
        <v>78</v>
      </c>
      <c r="AY107" s="209" t="s">
        <v>158</v>
      </c>
      <c r="BK107" s="211">
        <f>BK108+BK220+BK240+BK245+BK312+BK323+BK355+BK361</f>
        <v>0</v>
      </c>
    </row>
    <row r="108" spans="2:65" s="11" customFormat="1" ht="19.899999999999999" customHeight="1">
      <c r="B108" s="197"/>
      <c r="C108" s="198"/>
      <c r="D108" s="199" t="s">
        <v>77</v>
      </c>
      <c r="E108" s="212" t="s">
        <v>85</v>
      </c>
      <c r="F108" s="212" t="s">
        <v>159</v>
      </c>
      <c r="G108" s="198"/>
      <c r="H108" s="198"/>
      <c r="I108" s="201"/>
      <c r="J108" s="201"/>
      <c r="K108" s="213">
        <f>BK108</f>
        <v>0</v>
      </c>
      <c r="L108" s="198"/>
      <c r="M108" s="203"/>
      <c r="N108" s="204"/>
      <c r="O108" s="205"/>
      <c r="P108" s="205"/>
      <c r="Q108" s="206">
        <f>Q109+Q140+Q156+Q178+Q196</f>
        <v>0</v>
      </c>
      <c r="R108" s="206">
        <f>R109+R140+R156+R178+R196</f>
        <v>0</v>
      </c>
      <c r="S108" s="205"/>
      <c r="T108" s="207">
        <f>T109+T140+T156+T178+T196</f>
        <v>0</v>
      </c>
      <c r="U108" s="205"/>
      <c r="V108" s="207">
        <f>V109+V140+V156+V178+V196</f>
        <v>220.10909000000001</v>
      </c>
      <c r="W108" s="205"/>
      <c r="X108" s="208">
        <f>X109+X140+X156+X178+X196</f>
        <v>2091.0581000000002</v>
      </c>
      <c r="AR108" s="209" t="s">
        <v>85</v>
      </c>
      <c r="AT108" s="210" t="s">
        <v>77</v>
      </c>
      <c r="AU108" s="210" t="s">
        <v>85</v>
      </c>
      <c r="AY108" s="209" t="s">
        <v>158</v>
      </c>
      <c r="BK108" s="211">
        <f>BK109+BK140+BK156+BK178+BK196</f>
        <v>0</v>
      </c>
    </row>
    <row r="109" spans="2:65" s="11" customFormat="1" ht="14.9" customHeight="1">
      <c r="B109" s="197"/>
      <c r="C109" s="198"/>
      <c r="D109" s="199" t="s">
        <v>77</v>
      </c>
      <c r="E109" s="212" t="s">
        <v>160</v>
      </c>
      <c r="F109" s="212" t="s">
        <v>161</v>
      </c>
      <c r="G109" s="198"/>
      <c r="H109" s="198"/>
      <c r="I109" s="201"/>
      <c r="J109" s="201"/>
      <c r="K109" s="213">
        <f>BK109</f>
        <v>0</v>
      </c>
      <c r="L109" s="198"/>
      <c r="M109" s="203"/>
      <c r="N109" s="204"/>
      <c r="O109" s="205"/>
      <c r="P109" s="205"/>
      <c r="Q109" s="206">
        <f>SUM(Q110:Q139)</f>
        <v>0</v>
      </c>
      <c r="R109" s="206">
        <f>SUM(R110:R139)</f>
        <v>0</v>
      </c>
      <c r="S109" s="205"/>
      <c r="T109" s="207">
        <f>SUM(T110:T139)</f>
        <v>0</v>
      </c>
      <c r="U109" s="205"/>
      <c r="V109" s="207">
        <f>SUM(V110:V139)</f>
        <v>0.36304800000000004</v>
      </c>
      <c r="W109" s="205"/>
      <c r="X109" s="208">
        <f>SUM(X110:X139)</f>
        <v>2091.0581000000002</v>
      </c>
      <c r="AR109" s="209" t="s">
        <v>85</v>
      </c>
      <c r="AT109" s="210" t="s">
        <v>77</v>
      </c>
      <c r="AU109" s="210" t="s">
        <v>87</v>
      </c>
      <c r="AY109" s="209" t="s">
        <v>158</v>
      </c>
      <c r="BK109" s="211">
        <f>SUM(BK110:BK139)</f>
        <v>0</v>
      </c>
    </row>
    <row r="110" spans="2:65" s="1" customFormat="1" ht="25.5" customHeight="1">
      <c r="B110" s="43"/>
      <c r="C110" s="214" t="s">
        <v>85</v>
      </c>
      <c r="D110" s="214" t="s">
        <v>162</v>
      </c>
      <c r="E110" s="215" t="s">
        <v>163</v>
      </c>
      <c r="F110" s="216" t="s">
        <v>164</v>
      </c>
      <c r="G110" s="217" t="s">
        <v>165</v>
      </c>
      <c r="H110" s="218">
        <v>15</v>
      </c>
      <c r="I110" s="219"/>
      <c r="J110" s="219"/>
      <c r="K110" s="220">
        <f>ROUND(P110*H110,2)</f>
        <v>0</v>
      </c>
      <c r="L110" s="216" t="s">
        <v>166</v>
      </c>
      <c r="M110" s="63"/>
      <c r="N110" s="221" t="s">
        <v>24</v>
      </c>
      <c r="O110" s="222" t="s">
        <v>47</v>
      </c>
      <c r="P110" s="145">
        <f>I110+J110</f>
        <v>0</v>
      </c>
      <c r="Q110" s="145">
        <f>ROUND(I110*H110,2)</f>
        <v>0</v>
      </c>
      <c r="R110" s="145">
        <f>ROUND(J110*H110,2)</f>
        <v>0</v>
      </c>
      <c r="S110" s="44"/>
      <c r="T110" s="223">
        <f>S110*H110</f>
        <v>0</v>
      </c>
      <c r="U110" s="223">
        <v>0</v>
      </c>
      <c r="V110" s="223">
        <f>U110*H110</f>
        <v>0</v>
      </c>
      <c r="W110" s="223">
        <v>0</v>
      </c>
      <c r="X110" s="224">
        <f>W110*H110</f>
        <v>0</v>
      </c>
      <c r="AR110" s="26" t="s">
        <v>167</v>
      </c>
      <c r="AT110" s="26" t="s">
        <v>162</v>
      </c>
      <c r="AU110" s="26" t="s">
        <v>168</v>
      </c>
      <c r="AY110" s="26" t="s">
        <v>158</v>
      </c>
      <c r="BE110" s="225">
        <f>IF(O110="základní",K110,0)</f>
        <v>0</v>
      </c>
      <c r="BF110" s="225">
        <f>IF(O110="snížená",K110,0)</f>
        <v>0</v>
      </c>
      <c r="BG110" s="225">
        <f>IF(O110="zákl. přenesená",K110,0)</f>
        <v>0</v>
      </c>
      <c r="BH110" s="225">
        <f>IF(O110="sníž. přenesená",K110,0)</f>
        <v>0</v>
      </c>
      <c r="BI110" s="225">
        <f>IF(O110="nulová",K110,0)</f>
        <v>0</v>
      </c>
      <c r="BJ110" s="26" t="s">
        <v>85</v>
      </c>
      <c r="BK110" s="225">
        <f>ROUND(P110*H110,2)</f>
        <v>0</v>
      </c>
      <c r="BL110" s="26" t="s">
        <v>167</v>
      </c>
      <c r="BM110" s="26" t="s">
        <v>169</v>
      </c>
    </row>
    <row r="111" spans="2:65" s="12" customFormat="1" ht="12">
      <c r="B111" s="226"/>
      <c r="C111" s="227"/>
      <c r="D111" s="228" t="s">
        <v>170</v>
      </c>
      <c r="E111" s="229" t="s">
        <v>24</v>
      </c>
      <c r="F111" s="230" t="s">
        <v>11</v>
      </c>
      <c r="G111" s="227"/>
      <c r="H111" s="231">
        <v>15</v>
      </c>
      <c r="I111" s="232"/>
      <c r="J111" s="232"/>
      <c r="K111" s="227"/>
      <c r="L111" s="227"/>
      <c r="M111" s="233"/>
      <c r="N111" s="234"/>
      <c r="O111" s="235"/>
      <c r="P111" s="235"/>
      <c r="Q111" s="235"/>
      <c r="R111" s="235"/>
      <c r="S111" s="235"/>
      <c r="T111" s="235"/>
      <c r="U111" s="235"/>
      <c r="V111" s="235"/>
      <c r="W111" s="235"/>
      <c r="X111" s="236"/>
      <c r="AT111" s="237" t="s">
        <v>170</v>
      </c>
      <c r="AU111" s="237" t="s">
        <v>168</v>
      </c>
      <c r="AV111" s="12" t="s">
        <v>87</v>
      </c>
      <c r="AW111" s="12" t="s">
        <v>7</v>
      </c>
      <c r="AX111" s="12" t="s">
        <v>85</v>
      </c>
      <c r="AY111" s="237" t="s">
        <v>158</v>
      </c>
    </row>
    <row r="112" spans="2:65" s="1" customFormat="1" ht="16.5" customHeight="1">
      <c r="B112" s="43"/>
      <c r="C112" s="214" t="s">
        <v>87</v>
      </c>
      <c r="D112" s="214" t="s">
        <v>162</v>
      </c>
      <c r="E112" s="215" t="s">
        <v>171</v>
      </c>
      <c r="F112" s="216" t="s">
        <v>172</v>
      </c>
      <c r="G112" s="217" t="s">
        <v>173</v>
      </c>
      <c r="H112" s="218">
        <v>2</v>
      </c>
      <c r="I112" s="219"/>
      <c r="J112" s="219"/>
      <c r="K112" s="220">
        <f>ROUND(P112*H112,2)</f>
        <v>0</v>
      </c>
      <c r="L112" s="216" t="s">
        <v>166</v>
      </c>
      <c r="M112" s="63"/>
      <c r="N112" s="221" t="s">
        <v>24</v>
      </c>
      <c r="O112" s="222" t="s">
        <v>47</v>
      </c>
      <c r="P112" s="145">
        <f>I112+J112</f>
        <v>0</v>
      </c>
      <c r="Q112" s="145">
        <f>ROUND(I112*H112,2)</f>
        <v>0</v>
      </c>
      <c r="R112" s="145">
        <f>ROUND(J112*H112,2)</f>
        <v>0</v>
      </c>
      <c r="S112" s="44"/>
      <c r="T112" s="223">
        <f>S112*H112</f>
        <v>0</v>
      </c>
      <c r="U112" s="223">
        <v>0</v>
      </c>
      <c r="V112" s="223">
        <f>U112*H112</f>
        <v>0</v>
      </c>
      <c r="W112" s="223">
        <v>0</v>
      </c>
      <c r="X112" s="224">
        <f>W112*H112</f>
        <v>0</v>
      </c>
      <c r="AR112" s="26" t="s">
        <v>167</v>
      </c>
      <c r="AT112" s="26" t="s">
        <v>162</v>
      </c>
      <c r="AU112" s="26" t="s">
        <v>168</v>
      </c>
      <c r="AY112" s="26" t="s">
        <v>158</v>
      </c>
      <c r="BE112" s="225">
        <f>IF(O112="základní",K112,0)</f>
        <v>0</v>
      </c>
      <c r="BF112" s="225">
        <f>IF(O112="snížená",K112,0)</f>
        <v>0</v>
      </c>
      <c r="BG112" s="225">
        <f>IF(O112="zákl. přenesená",K112,0)</f>
        <v>0</v>
      </c>
      <c r="BH112" s="225">
        <f>IF(O112="sníž. přenesená",K112,0)</f>
        <v>0</v>
      </c>
      <c r="BI112" s="225">
        <f>IF(O112="nulová",K112,0)</f>
        <v>0</v>
      </c>
      <c r="BJ112" s="26" t="s">
        <v>85</v>
      </c>
      <c r="BK112" s="225">
        <f>ROUND(P112*H112,2)</f>
        <v>0</v>
      </c>
      <c r="BL112" s="26" t="s">
        <v>167</v>
      </c>
      <c r="BM112" s="26" t="s">
        <v>174</v>
      </c>
    </row>
    <row r="113" spans="2:65" s="13" customFormat="1" ht="12">
      <c r="B113" s="238"/>
      <c r="C113" s="239"/>
      <c r="D113" s="228" t="s">
        <v>170</v>
      </c>
      <c r="E113" s="240" t="s">
        <v>24</v>
      </c>
      <c r="F113" s="241" t="s">
        <v>175</v>
      </c>
      <c r="G113" s="239"/>
      <c r="H113" s="240" t="s">
        <v>24</v>
      </c>
      <c r="I113" s="242"/>
      <c r="J113" s="242"/>
      <c r="K113" s="239"/>
      <c r="L113" s="239"/>
      <c r="M113" s="243"/>
      <c r="N113" s="244"/>
      <c r="O113" s="245"/>
      <c r="P113" s="245"/>
      <c r="Q113" s="245"/>
      <c r="R113" s="245"/>
      <c r="S113" s="245"/>
      <c r="T113" s="245"/>
      <c r="U113" s="245"/>
      <c r="V113" s="245"/>
      <c r="W113" s="245"/>
      <c r="X113" s="246"/>
      <c r="AT113" s="247" t="s">
        <v>170</v>
      </c>
      <c r="AU113" s="247" t="s">
        <v>168</v>
      </c>
      <c r="AV113" s="13" t="s">
        <v>85</v>
      </c>
      <c r="AW113" s="13" t="s">
        <v>7</v>
      </c>
      <c r="AX113" s="13" t="s">
        <v>78</v>
      </c>
      <c r="AY113" s="247" t="s">
        <v>158</v>
      </c>
    </row>
    <row r="114" spans="2:65" s="12" customFormat="1" ht="12">
      <c r="B114" s="226"/>
      <c r="C114" s="227"/>
      <c r="D114" s="228" t="s">
        <v>170</v>
      </c>
      <c r="E114" s="229" t="s">
        <v>24</v>
      </c>
      <c r="F114" s="230" t="s">
        <v>87</v>
      </c>
      <c r="G114" s="227"/>
      <c r="H114" s="231">
        <v>2</v>
      </c>
      <c r="I114" s="232"/>
      <c r="J114" s="232"/>
      <c r="K114" s="227"/>
      <c r="L114" s="227"/>
      <c r="M114" s="233"/>
      <c r="N114" s="234"/>
      <c r="O114" s="235"/>
      <c r="P114" s="235"/>
      <c r="Q114" s="235"/>
      <c r="R114" s="235"/>
      <c r="S114" s="235"/>
      <c r="T114" s="235"/>
      <c r="U114" s="235"/>
      <c r="V114" s="235"/>
      <c r="W114" s="235"/>
      <c r="X114" s="236"/>
      <c r="AT114" s="237" t="s">
        <v>170</v>
      </c>
      <c r="AU114" s="237" t="s">
        <v>168</v>
      </c>
      <c r="AV114" s="12" t="s">
        <v>87</v>
      </c>
      <c r="AW114" s="12" t="s">
        <v>7</v>
      </c>
      <c r="AX114" s="12" t="s">
        <v>85</v>
      </c>
      <c r="AY114" s="237" t="s">
        <v>158</v>
      </c>
    </row>
    <row r="115" spans="2:65" s="1" customFormat="1" ht="51" customHeight="1">
      <c r="B115" s="43"/>
      <c r="C115" s="214" t="s">
        <v>168</v>
      </c>
      <c r="D115" s="214" t="s">
        <v>162</v>
      </c>
      <c r="E115" s="215" t="s">
        <v>176</v>
      </c>
      <c r="F115" s="216" t="s">
        <v>177</v>
      </c>
      <c r="G115" s="217" t="s">
        <v>165</v>
      </c>
      <c r="H115" s="218">
        <v>12.5</v>
      </c>
      <c r="I115" s="219"/>
      <c r="J115" s="219"/>
      <c r="K115" s="220">
        <f>ROUND(P115*H115,2)</f>
        <v>0</v>
      </c>
      <c r="L115" s="216" t="s">
        <v>178</v>
      </c>
      <c r="M115" s="63"/>
      <c r="N115" s="221" t="s">
        <v>24</v>
      </c>
      <c r="O115" s="222" t="s">
        <v>47</v>
      </c>
      <c r="P115" s="145">
        <f>I115+J115</f>
        <v>0</v>
      </c>
      <c r="Q115" s="145">
        <f>ROUND(I115*H115,2)</f>
        <v>0</v>
      </c>
      <c r="R115" s="145">
        <f>ROUND(J115*H115,2)</f>
        <v>0</v>
      </c>
      <c r="S115" s="44"/>
      <c r="T115" s="223">
        <f>S115*H115</f>
        <v>0</v>
      </c>
      <c r="U115" s="223">
        <v>0</v>
      </c>
      <c r="V115" s="223">
        <f>U115*H115</f>
        <v>0</v>
      </c>
      <c r="W115" s="223">
        <v>0.255</v>
      </c>
      <c r="X115" s="224">
        <f>W115*H115</f>
        <v>3.1875</v>
      </c>
      <c r="AR115" s="26" t="s">
        <v>167</v>
      </c>
      <c r="AT115" s="26" t="s">
        <v>162</v>
      </c>
      <c r="AU115" s="26" t="s">
        <v>168</v>
      </c>
      <c r="AY115" s="26" t="s">
        <v>158</v>
      </c>
      <c r="BE115" s="225">
        <f>IF(O115="základní",K115,0)</f>
        <v>0</v>
      </c>
      <c r="BF115" s="225">
        <f>IF(O115="snížená",K115,0)</f>
        <v>0</v>
      </c>
      <c r="BG115" s="225">
        <f>IF(O115="zákl. přenesená",K115,0)</f>
        <v>0</v>
      </c>
      <c r="BH115" s="225">
        <f>IF(O115="sníž. přenesená",K115,0)</f>
        <v>0</v>
      </c>
      <c r="BI115" s="225">
        <f>IF(O115="nulová",K115,0)</f>
        <v>0</v>
      </c>
      <c r="BJ115" s="26" t="s">
        <v>85</v>
      </c>
      <c r="BK115" s="225">
        <f>ROUND(P115*H115,2)</f>
        <v>0</v>
      </c>
      <c r="BL115" s="26" t="s">
        <v>167</v>
      </c>
      <c r="BM115" s="26" t="s">
        <v>179</v>
      </c>
    </row>
    <row r="116" spans="2:65" s="12" customFormat="1" ht="12">
      <c r="B116" s="226"/>
      <c r="C116" s="227"/>
      <c r="D116" s="228" t="s">
        <v>170</v>
      </c>
      <c r="E116" s="229" t="s">
        <v>24</v>
      </c>
      <c r="F116" s="230" t="s">
        <v>180</v>
      </c>
      <c r="G116" s="227"/>
      <c r="H116" s="231">
        <v>12.5</v>
      </c>
      <c r="I116" s="232"/>
      <c r="J116" s="232"/>
      <c r="K116" s="227"/>
      <c r="L116" s="227"/>
      <c r="M116" s="233"/>
      <c r="N116" s="234"/>
      <c r="O116" s="235"/>
      <c r="P116" s="235"/>
      <c r="Q116" s="235"/>
      <c r="R116" s="235"/>
      <c r="S116" s="235"/>
      <c r="T116" s="235"/>
      <c r="U116" s="235"/>
      <c r="V116" s="235"/>
      <c r="W116" s="235"/>
      <c r="X116" s="236"/>
      <c r="AT116" s="237" t="s">
        <v>170</v>
      </c>
      <c r="AU116" s="237" t="s">
        <v>168</v>
      </c>
      <c r="AV116" s="12" t="s">
        <v>87</v>
      </c>
      <c r="AW116" s="12" t="s">
        <v>7</v>
      </c>
      <c r="AX116" s="12" t="s">
        <v>85</v>
      </c>
      <c r="AY116" s="237" t="s">
        <v>158</v>
      </c>
    </row>
    <row r="117" spans="2:65" s="1" customFormat="1" ht="38.25" customHeight="1">
      <c r="B117" s="43"/>
      <c r="C117" s="214" t="s">
        <v>167</v>
      </c>
      <c r="D117" s="214" t="s">
        <v>162</v>
      </c>
      <c r="E117" s="215" t="s">
        <v>181</v>
      </c>
      <c r="F117" s="216" t="s">
        <v>182</v>
      </c>
      <c r="G117" s="217" t="s">
        <v>165</v>
      </c>
      <c r="H117" s="218">
        <v>1503.4</v>
      </c>
      <c r="I117" s="219"/>
      <c r="J117" s="219"/>
      <c r="K117" s="220">
        <f>ROUND(P117*H117,2)</f>
        <v>0</v>
      </c>
      <c r="L117" s="216" t="s">
        <v>178</v>
      </c>
      <c r="M117" s="63"/>
      <c r="N117" s="221" t="s">
        <v>24</v>
      </c>
      <c r="O117" s="222" t="s">
        <v>47</v>
      </c>
      <c r="P117" s="145">
        <f>I117+J117</f>
        <v>0</v>
      </c>
      <c r="Q117" s="145">
        <f>ROUND(I117*H117,2)</f>
        <v>0</v>
      </c>
      <c r="R117" s="145">
        <f>ROUND(J117*H117,2)</f>
        <v>0</v>
      </c>
      <c r="S117" s="44"/>
      <c r="T117" s="223">
        <f>S117*H117</f>
        <v>0</v>
      </c>
      <c r="U117" s="223">
        <v>0</v>
      </c>
      <c r="V117" s="223">
        <f>U117*H117</f>
        <v>0</v>
      </c>
      <c r="W117" s="223">
        <v>0.18</v>
      </c>
      <c r="X117" s="224">
        <f>W117*H117</f>
        <v>270.61200000000002</v>
      </c>
      <c r="AR117" s="26" t="s">
        <v>167</v>
      </c>
      <c r="AT117" s="26" t="s">
        <v>162</v>
      </c>
      <c r="AU117" s="26" t="s">
        <v>168</v>
      </c>
      <c r="AY117" s="26" t="s">
        <v>158</v>
      </c>
      <c r="BE117" s="225">
        <f>IF(O117="základní",K117,0)</f>
        <v>0</v>
      </c>
      <c r="BF117" s="225">
        <f>IF(O117="snížená",K117,0)</f>
        <v>0</v>
      </c>
      <c r="BG117" s="225">
        <f>IF(O117="zákl. přenesená",K117,0)</f>
        <v>0</v>
      </c>
      <c r="BH117" s="225">
        <f>IF(O117="sníž. přenesená",K117,0)</f>
        <v>0</v>
      </c>
      <c r="BI117" s="225">
        <f>IF(O117="nulová",K117,0)</f>
        <v>0</v>
      </c>
      <c r="BJ117" s="26" t="s">
        <v>85</v>
      </c>
      <c r="BK117" s="225">
        <f>ROUND(P117*H117,2)</f>
        <v>0</v>
      </c>
      <c r="BL117" s="26" t="s">
        <v>167</v>
      </c>
      <c r="BM117" s="26" t="s">
        <v>183</v>
      </c>
    </row>
    <row r="118" spans="2:65" s="12" customFormat="1" ht="12">
      <c r="B118" s="226"/>
      <c r="C118" s="227"/>
      <c r="D118" s="228" t="s">
        <v>170</v>
      </c>
      <c r="E118" s="229" t="s">
        <v>24</v>
      </c>
      <c r="F118" s="230" t="s">
        <v>184</v>
      </c>
      <c r="G118" s="227"/>
      <c r="H118" s="231">
        <v>1503.4</v>
      </c>
      <c r="I118" s="232"/>
      <c r="J118" s="232"/>
      <c r="K118" s="227"/>
      <c r="L118" s="227"/>
      <c r="M118" s="233"/>
      <c r="N118" s="234"/>
      <c r="O118" s="235"/>
      <c r="P118" s="235"/>
      <c r="Q118" s="235"/>
      <c r="R118" s="235"/>
      <c r="S118" s="235"/>
      <c r="T118" s="235"/>
      <c r="U118" s="235"/>
      <c r="V118" s="235"/>
      <c r="W118" s="235"/>
      <c r="X118" s="236"/>
      <c r="AT118" s="237" t="s">
        <v>170</v>
      </c>
      <c r="AU118" s="237" t="s">
        <v>168</v>
      </c>
      <c r="AV118" s="12" t="s">
        <v>87</v>
      </c>
      <c r="AW118" s="12" t="s">
        <v>7</v>
      </c>
      <c r="AX118" s="12" t="s">
        <v>85</v>
      </c>
      <c r="AY118" s="237" t="s">
        <v>158</v>
      </c>
    </row>
    <row r="119" spans="2:65" s="1" customFormat="1" ht="38.25" customHeight="1">
      <c r="B119" s="43"/>
      <c r="C119" s="214" t="s">
        <v>185</v>
      </c>
      <c r="D119" s="214" t="s">
        <v>162</v>
      </c>
      <c r="E119" s="215" t="s">
        <v>186</v>
      </c>
      <c r="F119" s="216" t="s">
        <v>187</v>
      </c>
      <c r="G119" s="217" t="s">
        <v>165</v>
      </c>
      <c r="H119" s="218">
        <v>489.2</v>
      </c>
      <c r="I119" s="219"/>
      <c r="J119" s="219"/>
      <c r="K119" s="220">
        <f>ROUND(P119*H119,2)</f>
        <v>0</v>
      </c>
      <c r="L119" s="216" t="s">
        <v>178</v>
      </c>
      <c r="M119" s="63"/>
      <c r="N119" s="221" t="s">
        <v>24</v>
      </c>
      <c r="O119" s="222" t="s">
        <v>47</v>
      </c>
      <c r="P119" s="145">
        <f>I119+J119</f>
        <v>0</v>
      </c>
      <c r="Q119" s="145">
        <f>ROUND(I119*H119,2)</f>
        <v>0</v>
      </c>
      <c r="R119" s="145">
        <f>ROUND(J119*H119,2)</f>
        <v>0</v>
      </c>
      <c r="S119" s="44"/>
      <c r="T119" s="223">
        <f>S119*H119</f>
        <v>0</v>
      </c>
      <c r="U119" s="223">
        <v>0</v>
      </c>
      <c r="V119" s="223">
        <f>U119*H119</f>
        <v>0</v>
      </c>
      <c r="W119" s="223">
        <v>0.32500000000000001</v>
      </c>
      <c r="X119" s="224">
        <f>W119*H119</f>
        <v>158.99</v>
      </c>
      <c r="AR119" s="26" t="s">
        <v>167</v>
      </c>
      <c r="AT119" s="26" t="s">
        <v>162</v>
      </c>
      <c r="AU119" s="26" t="s">
        <v>168</v>
      </c>
      <c r="AY119" s="26" t="s">
        <v>158</v>
      </c>
      <c r="BE119" s="225">
        <f>IF(O119="základní",K119,0)</f>
        <v>0</v>
      </c>
      <c r="BF119" s="225">
        <f>IF(O119="snížená",K119,0)</f>
        <v>0</v>
      </c>
      <c r="BG119" s="225">
        <f>IF(O119="zákl. přenesená",K119,0)</f>
        <v>0</v>
      </c>
      <c r="BH119" s="225">
        <f>IF(O119="sníž. přenesená",K119,0)</f>
        <v>0</v>
      </c>
      <c r="BI119" s="225">
        <f>IF(O119="nulová",K119,0)</f>
        <v>0</v>
      </c>
      <c r="BJ119" s="26" t="s">
        <v>85</v>
      </c>
      <c r="BK119" s="225">
        <f>ROUND(P119*H119,2)</f>
        <v>0</v>
      </c>
      <c r="BL119" s="26" t="s">
        <v>167</v>
      </c>
      <c r="BM119" s="26" t="s">
        <v>188</v>
      </c>
    </row>
    <row r="120" spans="2:65" s="12" customFormat="1" ht="12">
      <c r="B120" s="226"/>
      <c r="C120" s="227"/>
      <c r="D120" s="228" t="s">
        <v>170</v>
      </c>
      <c r="E120" s="229" t="s">
        <v>24</v>
      </c>
      <c r="F120" s="230" t="s">
        <v>189</v>
      </c>
      <c r="G120" s="227"/>
      <c r="H120" s="231">
        <v>489.2</v>
      </c>
      <c r="I120" s="232"/>
      <c r="J120" s="232"/>
      <c r="K120" s="227"/>
      <c r="L120" s="227"/>
      <c r="M120" s="233"/>
      <c r="N120" s="234"/>
      <c r="O120" s="235"/>
      <c r="P120" s="235"/>
      <c r="Q120" s="235"/>
      <c r="R120" s="235"/>
      <c r="S120" s="235"/>
      <c r="T120" s="235"/>
      <c r="U120" s="235"/>
      <c r="V120" s="235"/>
      <c r="W120" s="235"/>
      <c r="X120" s="236"/>
      <c r="AT120" s="237" t="s">
        <v>170</v>
      </c>
      <c r="AU120" s="237" t="s">
        <v>168</v>
      </c>
      <c r="AV120" s="12" t="s">
        <v>87</v>
      </c>
      <c r="AW120" s="12" t="s">
        <v>7</v>
      </c>
      <c r="AX120" s="12" t="s">
        <v>85</v>
      </c>
      <c r="AY120" s="237" t="s">
        <v>158</v>
      </c>
    </row>
    <row r="121" spans="2:65" s="1" customFormat="1" ht="38.25" customHeight="1">
      <c r="B121" s="43"/>
      <c r="C121" s="214" t="s">
        <v>190</v>
      </c>
      <c r="D121" s="214" t="s">
        <v>162</v>
      </c>
      <c r="E121" s="215" t="s">
        <v>191</v>
      </c>
      <c r="F121" s="216" t="s">
        <v>192</v>
      </c>
      <c r="G121" s="217" t="s">
        <v>165</v>
      </c>
      <c r="H121" s="218">
        <v>489.2</v>
      </c>
      <c r="I121" s="219"/>
      <c r="J121" s="219"/>
      <c r="K121" s="220">
        <f>ROUND(P121*H121,2)</f>
        <v>0</v>
      </c>
      <c r="L121" s="216" t="s">
        <v>178</v>
      </c>
      <c r="M121" s="63"/>
      <c r="N121" s="221" t="s">
        <v>24</v>
      </c>
      <c r="O121" s="222" t="s">
        <v>47</v>
      </c>
      <c r="P121" s="145">
        <f>I121+J121</f>
        <v>0</v>
      </c>
      <c r="Q121" s="145">
        <f>ROUND(I121*H121,2)</f>
        <v>0</v>
      </c>
      <c r="R121" s="145">
        <f>ROUND(J121*H121,2)</f>
        <v>0</v>
      </c>
      <c r="S121" s="44"/>
      <c r="T121" s="223">
        <f>S121*H121</f>
        <v>0</v>
      </c>
      <c r="U121" s="223">
        <v>0</v>
      </c>
      <c r="V121" s="223">
        <f>U121*H121</f>
        <v>0</v>
      </c>
      <c r="W121" s="223">
        <v>0.625</v>
      </c>
      <c r="X121" s="224">
        <f>W121*H121</f>
        <v>305.75</v>
      </c>
      <c r="AR121" s="26" t="s">
        <v>167</v>
      </c>
      <c r="AT121" s="26" t="s">
        <v>162</v>
      </c>
      <c r="AU121" s="26" t="s">
        <v>168</v>
      </c>
      <c r="AY121" s="26" t="s">
        <v>158</v>
      </c>
      <c r="BE121" s="225">
        <f>IF(O121="základní",K121,0)</f>
        <v>0</v>
      </c>
      <c r="BF121" s="225">
        <f>IF(O121="snížená",K121,0)</f>
        <v>0</v>
      </c>
      <c r="BG121" s="225">
        <f>IF(O121="zákl. přenesená",K121,0)</f>
        <v>0</v>
      </c>
      <c r="BH121" s="225">
        <f>IF(O121="sníž. přenesená",K121,0)</f>
        <v>0</v>
      </c>
      <c r="BI121" s="225">
        <f>IF(O121="nulová",K121,0)</f>
        <v>0</v>
      </c>
      <c r="BJ121" s="26" t="s">
        <v>85</v>
      </c>
      <c r="BK121" s="225">
        <f>ROUND(P121*H121,2)</f>
        <v>0</v>
      </c>
      <c r="BL121" s="26" t="s">
        <v>167</v>
      </c>
      <c r="BM121" s="26" t="s">
        <v>193</v>
      </c>
    </row>
    <row r="122" spans="2:65" s="12" customFormat="1" ht="12">
      <c r="B122" s="226"/>
      <c r="C122" s="227"/>
      <c r="D122" s="228" t="s">
        <v>170</v>
      </c>
      <c r="E122" s="229" t="s">
        <v>24</v>
      </c>
      <c r="F122" s="230" t="s">
        <v>189</v>
      </c>
      <c r="G122" s="227"/>
      <c r="H122" s="231">
        <v>489.2</v>
      </c>
      <c r="I122" s="232"/>
      <c r="J122" s="232"/>
      <c r="K122" s="227"/>
      <c r="L122" s="227"/>
      <c r="M122" s="233"/>
      <c r="N122" s="234"/>
      <c r="O122" s="235"/>
      <c r="P122" s="235"/>
      <c r="Q122" s="235"/>
      <c r="R122" s="235"/>
      <c r="S122" s="235"/>
      <c r="T122" s="235"/>
      <c r="U122" s="235"/>
      <c r="V122" s="235"/>
      <c r="W122" s="235"/>
      <c r="X122" s="236"/>
      <c r="AT122" s="237" t="s">
        <v>170</v>
      </c>
      <c r="AU122" s="237" t="s">
        <v>168</v>
      </c>
      <c r="AV122" s="12" t="s">
        <v>87</v>
      </c>
      <c r="AW122" s="12" t="s">
        <v>7</v>
      </c>
      <c r="AX122" s="12" t="s">
        <v>85</v>
      </c>
      <c r="AY122" s="237" t="s">
        <v>158</v>
      </c>
    </row>
    <row r="123" spans="2:65" s="1" customFormat="1" ht="38.25" customHeight="1">
      <c r="B123" s="43"/>
      <c r="C123" s="214" t="s">
        <v>194</v>
      </c>
      <c r="D123" s="214" t="s">
        <v>162</v>
      </c>
      <c r="E123" s="215" t="s">
        <v>195</v>
      </c>
      <c r="F123" s="216" t="s">
        <v>196</v>
      </c>
      <c r="G123" s="217" t="s">
        <v>165</v>
      </c>
      <c r="H123" s="218">
        <v>512.5</v>
      </c>
      <c r="I123" s="219"/>
      <c r="J123" s="219"/>
      <c r="K123" s="220">
        <f>ROUND(P123*H123,2)</f>
        <v>0</v>
      </c>
      <c r="L123" s="216" t="s">
        <v>178</v>
      </c>
      <c r="M123" s="63"/>
      <c r="N123" s="221" t="s">
        <v>24</v>
      </c>
      <c r="O123" s="222" t="s">
        <v>47</v>
      </c>
      <c r="P123" s="145">
        <f>I123+J123</f>
        <v>0</v>
      </c>
      <c r="Q123" s="145">
        <f>ROUND(I123*H123,2)</f>
        <v>0</v>
      </c>
      <c r="R123" s="145">
        <f>ROUND(J123*H123,2)</f>
        <v>0</v>
      </c>
      <c r="S123" s="44"/>
      <c r="T123" s="223">
        <f>S123*H123</f>
        <v>0</v>
      </c>
      <c r="U123" s="223">
        <v>0</v>
      </c>
      <c r="V123" s="223">
        <f>U123*H123</f>
        <v>0</v>
      </c>
      <c r="W123" s="223">
        <v>0.63</v>
      </c>
      <c r="X123" s="224">
        <f>W123*H123</f>
        <v>322.875</v>
      </c>
      <c r="AR123" s="26" t="s">
        <v>167</v>
      </c>
      <c r="AT123" s="26" t="s">
        <v>162</v>
      </c>
      <c r="AU123" s="26" t="s">
        <v>168</v>
      </c>
      <c r="AY123" s="26" t="s">
        <v>158</v>
      </c>
      <c r="BE123" s="225">
        <f>IF(O123="základní",K123,0)</f>
        <v>0</v>
      </c>
      <c r="BF123" s="225">
        <f>IF(O123="snížená",K123,0)</f>
        <v>0</v>
      </c>
      <c r="BG123" s="225">
        <f>IF(O123="zákl. přenesená",K123,0)</f>
        <v>0</v>
      </c>
      <c r="BH123" s="225">
        <f>IF(O123="sníž. přenesená",K123,0)</f>
        <v>0</v>
      </c>
      <c r="BI123" s="225">
        <f>IF(O123="nulová",K123,0)</f>
        <v>0</v>
      </c>
      <c r="BJ123" s="26" t="s">
        <v>85</v>
      </c>
      <c r="BK123" s="225">
        <f>ROUND(P123*H123,2)</f>
        <v>0</v>
      </c>
      <c r="BL123" s="26" t="s">
        <v>167</v>
      </c>
      <c r="BM123" s="26" t="s">
        <v>197</v>
      </c>
    </row>
    <row r="124" spans="2:65" s="12" customFormat="1" ht="12">
      <c r="B124" s="226"/>
      <c r="C124" s="227"/>
      <c r="D124" s="228" t="s">
        <v>170</v>
      </c>
      <c r="E124" s="229" t="s">
        <v>24</v>
      </c>
      <c r="F124" s="230" t="s">
        <v>198</v>
      </c>
      <c r="G124" s="227"/>
      <c r="H124" s="231">
        <v>512.5</v>
      </c>
      <c r="I124" s="232"/>
      <c r="J124" s="232"/>
      <c r="K124" s="227"/>
      <c r="L124" s="227"/>
      <c r="M124" s="233"/>
      <c r="N124" s="234"/>
      <c r="O124" s="235"/>
      <c r="P124" s="235"/>
      <c r="Q124" s="235"/>
      <c r="R124" s="235"/>
      <c r="S124" s="235"/>
      <c r="T124" s="235"/>
      <c r="U124" s="235"/>
      <c r="V124" s="235"/>
      <c r="W124" s="235"/>
      <c r="X124" s="236"/>
      <c r="AT124" s="237" t="s">
        <v>170</v>
      </c>
      <c r="AU124" s="237" t="s">
        <v>168</v>
      </c>
      <c r="AV124" s="12" t="s">
        <v>87</v>
      </c>
      <c r="AW124" s="12" t="s">
        <v>7</v>
      </c>
      <c r="AX124" s="12" t="s">
        <v>85</v>
      </c>
      <c r="AY124" s="237" t="s">
        <v>158</v>
      </c>
    </row>
    <row r="125" spans="2:65" s="1" customFormat="1" ht="38.25" customHeight="1">
      <c r="B125" s="43"/>
      <c r="C125" s="214" t="s">
        <v>199</v>
      </c>
      <c r="D125" s="214" t="s">
        <v>162</v>
      </c>
      <c r="E125" s="215" t="s">
        <v>200</v>
      </c>
      <c r="F125" s="216" t="s">
        <v>201</v>
      </c>
      <c r="G125" s="217" t="s">
        <v>165</v>
      </c>
      <c r="H125" s="218">
        <v>978.4</v>
      </c>
      <c r="I125" s="219"/>
      <c r="J125" s="219"/>
      <c r="K125" s="220">
        <f>ROUND(P125*H125,2)</f>
        <v>0</v>
      </c>
      <c r="L125" s="216" t="s">
        <v>178</v>
      </c>
      <c r="M125" s="63"/>
      <c r="N125" s="221" t="s">
        <v>24</v>
      </c>
      <c r="O125" s="222" t="s">
        <v>47</v>
      </c>
      <c r="P125" s="145">
        <f>I125+J125</f>
        <v>0</v>
      </c>
      <c r="Q125" s="145">
        <f>ROUND(I125*H125,2)</f>
        <v>0</v>
      </c>
      <c r="R125" s="145">
        <f>ROUND(J125*H125,2)</f>
        <v>0</v>
      </c>
      <c r="S125" s="44"/>
      <c r="T125" s="223">
        <f>S125*H125</f>
        <v>0</v>
      </c>
      <c r="U125" s="223">
        <v>0</v>
      </c>
      <c r="V125" s="223">
        <f>U125*H125</f>
        <v>0</v>
      </c>
      <c r="W125" s="223">
        <v>9.8000000000000004E-2</v>
      </c>
      <c r="X125" s="224">
        <f>W125*H125</f>
        <v>95.883200000000002</v>
      </c>
      <c r="AR125" s="26" t="s">
        <v>167</v>
      </c>
      <c r="AT125" s="26" t="s">
        <v>162</v>
      </c>
      <c r="AU125" s="26" t="s">
        <v>168</v>
      </c>
      <c r="AY125" s="26" t="s">
        <v>158</v>
      </c>
      <c r="BE125" s="225">
        <f>IF(O125="základní",K125,0)</f>
        <v>0</v>
      </c>
      <c r="BF125" s="225">
        <f>IF(O125="snížená",K125,0)</f>
        <v>0</v>
      </c>
      <c r="BG125" s="225">
        <f>IF(O125="zákl. přenesená",K125,0)</f>
        <v>0</v>
      </c>
      <c r="BH125" s="225">
        <f>IF(O125="sníž. přenesená",K125,0)</f>
        <v>0</v>
      </c>
      <c r="BI125" s="225">
        <f>IF(O125="nulová",K125,0)</f>
        <v>0</v>
      </c>
      <c r="BJ125" s="26" t="s">
        <v>85</v>
      </c>
      <c r="BK125" s="225">
        <f>ROUND(P125*H125,2)</f>
        <v>0</v>
      </c>
      <c r="BL125" s="26" t="s">
        <v>167</v>
      </c>
      <c r="BM125" s="26" t="s">
        <v>202</v>
      </c>
    </row>
    <row r="126" spans="2:65" s="12" customFormat="1" ht="12">
      <c r="B126" s="226"/>
      <c r="C126" s="227"/>
      <c r="D126" s="228" t="s">
        <v>170</v>
      </c>
      <c r="E126" s="229" t="s">
        <v>24</v>
      </c>
      <c r="F126" s="230" t="s">
        <v>203</v>
      </c>
      <c r="G126" s="227"/>
      <c r="H126" s="231">
        <v>978.4</v>
      </c>
      <c r="I126" s="232"/>
      <c r="J126" s="232"/>
      <c r="K126" s="227"/>
      <c r="L126" s="227"/>
      <c r="M126" s="233"/>
      <c r="N126" s="234"/>
      <c r="O126" s="235"/>
      <c r="P126" s="235"/>
      <c r="Q126" s="235"/>
      <c r="R126" s="235"/>
      <c r="S126" s="235"/>
      <c r="T126" s="235"/>
      <c r="U126" s="235"/>
      <c r="V126" s="235"/>
      <c r="W126" s="235"/>
      <c r="X126" s="236"/>
      <c r="AT126" s="237" t="s">
        <v>170</v>
      </c>
      <c r="AU126" s="237" t="s">
        <v>168</v>
      </c>
      <c r="AV126" s="12" t="s">
        <v>87</v>
      </c>
      <c r="AW126" s="12" t="s">
        <v>7</v>
      </c>
      <c r="AX126" s="12" t="s">
        <v>85</v>
      </c>
      <c r="AY126" s="237" t="s">
        <v>158</v>
      </c>
    </row>
    <row r="127" spans="2:65" s="1" customFormat="1" ht="38.25" customHeight="1">
      <c r="B127" s="43"/>
      <c r="C127" s="214" t="s">
        <v>204</v>
      </c>
      <c r="D127" s="214" t="s">
        <v>162</v>
      </c>
      <c r="E127" s="215" t="s">
        <v>205</v>
      </c>
      <c r="F127" s="216" t="s">
        <v>206</v>
      </c>
      <c r="G127" s="217" t="s">
        <v>165</v>
      </c>
      <c r="H127" s="218">
        <v>1512.7</v>
      </c>
      <c r="I127" s="219"/>
      <c r="J127" s="219"/>
      <c r="K127" s="220">
        <f>ROUND(P127*H127,2)</f>
        <v>0</v>
      </c>
      <c r="L127" s="216" t="s">
        <v>178</v>
      </c>
      <c r="M127" s="63"/>
      <c r="N127" s="221" t="s">
        <v>24</v>
      </c>
      <c r="O127" s="222" t="s">
        <v>47</v>
      </c>
      <c r="P127" s="145">
        <f>I127+J127</f>
        <v>0</v>
      </c>
      <c r="Q127" s="145">
        <f>ROUND(I127*H127,2)</f>
        <v>0</v>
      </c>
      <c r="R127" s="145">
        <f>ROUND(J127*H127,2)</f>
        <v>0</v>
      </c>
      <c r="S127" s="44"/>
      <c r="T127" s="223">
        <f>S127*H127</f>
        <v>0</v>
      </c>
      <c r="U127" s="223">
        <v>2.4000000000000001E-4</v>
      </c>
      <c r="V127" s="223">
        <f>U127*H127</f>
        <v>0.36304800000000004</v>
      </c>
      <c r="W127" s="223">
        <v>0.51200000000000001</v>
      </c>
      <c r="X127" s="224">
        <f>W127*H127</f>
        <v>774.50240000000008</v>
      </c>
      <c r="AR127" s="26" t="s">
        <v>167</v>
      </c>
      <c r="AT127" s="26" t="s">
        <v>162</v>
      </c>
      <c r="AU127" s="26" t="s">
        <v>168</v>
      </c>
      <c r="AY127" s="26" t="s">
        <v>158</v>
      </c>
      <c r="BE127" s="225">
        <f>IF(O127="základní",K127,0)</f>
        <v>0</v>
      </c>
      <c r="BF127" s="225">
        <f>IF(O127="snížená",K127,0)</f>
        <v>0</v>
      </c>
      <c r="BG127" s="225">
        <f>IF(O127="zákl. přenesená",K127,0)</f>
        <v>0</v>
      </c>
      <c r="BH127" s="225">
        <f>IF(O127="sníž. přenesená",K127,0)</f>
        <v>0</v>
      </c>
      <c r="BI127" s="225">
        <f>IF(O127="nulová",K127,0)</f>
        <v>0</v>
      </c>
      <c r="BJ127" s="26" t="s">
        <v>85</v>
      </c>
      <c r="BK127" s="225">
        <f>ROUND(P127*H127,2)</f>
        <v>0</v>
      </c>
      <c r="BL127" s="26" t="s">
        <v>167</v>
      </c>
      <c r="BM127" s="26" t="s">
        <v>207</v>
      </c>
    </row>
    <row r="128" spans="2:65" s="13" customFormat="1" ht="12">
      <c r="B128" s="238"/>
      <c r="C128" s="239"/>
      <c r="D128" s="228" t="s">
        <v>170</v>
      </c>
      <c r="E128" s="240" t="s">
        <v>24</v>
      </c>
      <c r="F128" s="241" t="s">
        <v>208</v>
      </c>
      <c r="G128" s="239"/>
      <c r="H128" s="240" t="s">
        <v>24</v>
      </c>
      <c r="I128" s="242"/>
      <c r="J128" s="242"/>
      <c r="K128" s="239"/>
      <c r="L128" s="239"/>
      <c r="M128" s="243"/>
      <c r="N128" s="244"/>
      <c r="O128" s="245"/>
      <c r="P128" s="245"/>
      <c r="Q128" s="245"/>
      <c r="R128" s="245"/>
      <c r="S128" s="245"/>
      <c r="T128" s="245"/>
      <c r="U128" s="245"/>
      <c r="V128" s="245"/>
      <c r="W128" s="245"/>
      <c r="X128" s="246"/>
      <c r="AT128" s="247" t="s">
        <v>170</v>
      </c>
      <c r="AU128" s="247" t="s">
        <v>168</v>
      </c>
      <c r="AV128" s="13" t="s">
        <v>85</v>
      </c>
      <c r="AW128" s="13" t="s">
        <v>7</v>
      </c>
      <c r="AX128" s="13" t="s">
        <v>78</v>
      </c>
      <c r="AY128" s="247" t="s">
        <v>158</v>
      </c>
    </row>
    <row r="129" spans="2:65" s="12" customFormat="1" ht="12">
      <c r="B129" s="226"/>
      <c r="C129" s="227"/>
      <c r="D129" s="228" t="s">
        <v>170</v>
      </c>
      <c r="E129" s="229" t="s">
        <v>24</v>
      </c>
      <c r="F129" s="230" t="s">
        <v>209</v>
      </c>
      <c r="G129" s="227"/>
      <c r="H129" s="231">
        <v>1512.7</v>
      </c>
      <c r="I129" s="232"/>
      <c r="J129" s="232"/>
      <c r="K129" s="227"/>
      <c r="L129" s="227"/>
      <c r="M129" s="233"/>
      <c r="N129" s="234"/>
      <c r="O129" s="235"/>
      <c r="P129" s="235"/>
      <c r="Q129" s="235"/>
      <c r="R129" s="235"/>
      <c r="S129" s="235"/>
      <c r="T129" s="235"/>
      <c r="U129" s="235"/>
      <c r="V129" s="235"/>
      <c r="W129" s="235"/>
      <c r="X129" s="236"/>
      <c r="AT129" s="237" t="s">
        <v>170</v>
      </c>
      <c r="AU129" s="237" t="s">
        <v>168</v>
      </c>
      <c r="AV129" s="12" t="s">
        <v>87</v>
      </c>
      <c r="AW129" s="12" t="s">
        <v>7</v>
      </c>
      <c r="AX129" s="12" t="s">
        <v>85</v>
      </c>
      <c r="AY129" s="237" t="s">
        <v>158</v>
      </c>
    </row>
    <row r="130" spans="2:65" s="1" customFormat="1" ht="38.25" customHeight="1">
      <c r="B130" s="43"/>
      <c r="C130" s="214" t="s">
        <v>210</v>
      </c>
      <c r="D130" s="214" t="s">
        <v>162</v>
      </c>
      <c r="E130" s="215" t="s">
        <v>211</v>
      </c>
      <c r="F130" s="216" t="s">
        <v>212</v>
      </c>
      <c r="G130" s="217" t="s">
        <v>213</v>
      </c>
      <c r="H130" s="218">
        <v>454.5</v>
      </c>
      <c r="I130" s="219"/>
      <c r="J130" s="219"/>
      <c r="K130" s="220">
        <f>ROUND(P130*H130,2)</f>
        <v>0</v>
      </c>
      <c r="L130" s="216" t="s">
        <v>178</v>
      </c>
      <c r="M130" s="63"/>
      <c r="N130" s="221" t="s">
        <v>24</v>
      </c>
      <c r="O130" s="222" t="s">
        <v>47</v>
      </c>
      <c r="P130" s="145">
        <f>I130+J130</f>
        <v>0</v>
      </c>
      <c r="Q130" s="145">
        <f>ROUND(I130*H130,2)</f>
        <v>0</v>
      </c>
      <c r="R130" s="145">
        <f>ROUND(J130*H130,2)</f>
        <v>0</v>
      </c>
      <c r="S130" s="44"/>
      <c r="T130" s="223">
        <f>S130*H130</f>
        <v>0</v>
      </c>
      <c r="U130" s="223">
        <v>0</v>
      </c>
      <c r="V130" s="223">
        <f>U130*H130</f>
        <v>0</v>
      </c>
      <c r="W130" s="223">
        <v>0.20499999999999999</v>
      </c>
      <c r="X130" s="224">
        <f>W130*H130</f>
        <v>93.172499999999999</v>
      </c>
      <c r="AR130" s="26" t="s">
        <v>167</v>
      </c>
      <c r="AT130" s="26" t="s">
        <v>162</v>
      </c>
      <c r="AU130" s="26" t="s">
        <v>168</v>
      </c>
      <c r="AY130" s="26" t="s">
        <v>158</v>
      </c>
      <c r="BE130" s="225">
        <f>IF(O130="základní",K130,0)</f>
        <v>0</v>
      </c>
      <c r="BF130" s="225">
        <f>IF(O130="snížená",K130,0)</f>
        <v>0</v>
      </c>
      <c r="BG130" s="225">
        <f>IF(O130="zákl. přenesená",K130,0)</f>
        <v>0</v>
      </c>
      <c r="BH130" s="225">
        <f>IF(O130="sníž. přenesená",K130,0)</f>
        <v>0</v>
      </c>
      <c r="BI130" s="225">
        <f>IF(O130="nulová",K130,0)</f>
        <v>0</v>
      </c>
      <c r="BJ130" s="26" t="s">
        <v>85</v>
      </c>
      <c r="BK130" s="225">
        <f>ROUND(P130*H130,2)</f>
        <v>0</v>
      </c>
      <c r="BL130" s="26" t="s">
        <v>167</v>
      </c>
      <c r="BM130" s="26" t="s">
        <v>214</v>
      </c>
    </row>
    <row r="131" spans="2:65" s="12" customFormat="1" ht="12">
      <c r="B131" s="226"/>
      <c r="C131" s="227"/>
      <c r="D131" s="228" t="s">
        <v>170</v>
      </c>
      <c r="E131" s="229" t="s">
        <v>24</v>
      </c>
      <c r="F131" s="230" t="s">
        <v>215</v>
      </c>
      <c r="G131" s="227"/>
      <c r="H131" s="231">
        <v>454.5</v>
      </c>
      <c r="I131" s="232"/>
      <c r="J131" s="232"/>
      <c r="K131" s="227"/>
      <c r="L131" s="227"/>
      <c r="M131" s="233"/>
      <c r="N131" s="234"/>
      <c r="O131" s="235"/>
      <c r="P131" s="235"/>
      <c r="Q131" s="235"/>
      <c r="R131" s="235"/>
      <c r="S131" s="235"/>
      <c r="T131" s="235"/>
      <c r="U131" s="235"/>
      <c r="V131" s="235"/>
      <c r="W131" s="235"/>
      <c r="X131" s="236"/>
      <c r="AT131" s="237" t="s">
        <v>170</v>
      </c>
      <c r="AU131" s="237" t="s">
        <v>168</v>
      </c>
      <c r="AV131" s="12" t="s">
        <v>87</v>
      </c>
      <c r="AW131" s="12" t="s">
        <v>7</v>
      </c>
      <c r="AX131" s="12" t="s">
        <v>85</v>
      </c>
      <c r="AY131" s="237" t="s">
        <v>158</v>
      </c>
    </row>
    <row r="132" spans="2:65" s="1" customFormat="1" ht="38.25" customHeight="1">
      <c r="B132" s="43"/>
      <c r="C132" s="214" t="s">
        <v>160</v>
      </c>
      <c r="D132" s="214" t="s">
        <v>162</v>
      </c>
      <c r="E132" s="215" t="s">
        <v>216</v>
      </c>
      <c r="F132" s="216" t="s">
        <v>217</v>
      </c>
      <c r="G132" s="217" t="s">
        <v>213</v>
      </c>
      <c r="H132" s="218">
        <v>454.5</v>
      </c>
      <c r="I132" s="219"/>
      <c r="J132" s="219"/>
      <c r="K132" s="220">
        <f>ROUND(P132*H132,2)</f>
        <v>0</v>
      </c>
      <c r="L132" s="216" t="s">
        <v>178</v>
      </c>
      <c r="M132" s="63"/>
      <c r="N132" s="221" t="s">
        <v>24</v>
      </c>
      <c r="O132" s="222" t="s">
        <v>47</v>
      </c>
      <c r="P132" s="145">
        <f>I132+J132</f>
        <v>0</v>
      </c>
      <c r="Q132" s="145">
        <f>ROUND(I132*H132,2)</f>
        <v>0</v>
      </c>
      <c r="R132" s="145">
        <f>ROUND(J132*H132,2)</f>
        <v>0</v>
      </c>
      <c r="S132" s="44"/>
      <c r="T132" s="223">
        <f>S132*H132</f>
        <v>0</v>
      </c>
      <c r="U132" s="223">
        <v>0</v>
      </c>
      <c r="V132" s="223">
        <f>U132*H132</f>
        <v>0</v>
      </c>
      <c r="W132" s="223">
        <v>0.115</v>
      </c>
      <c r="X132" s="224">
        <f>W132*H132</f>
        <v>52.267500000000005</v>
      </c>
      <c r="AR132" s="26" t="s">
        <v>167</v>
      </c>
      <c r="AT132" s="26" t="s">
        <v>162</v>
      </c>
      <c r="AU132" s="26" t="s">
        <v>168</v>
      </c>
      <c r="AY132" s="26" t="s">
        <v>158</v>
      </c>
      <c r="BE132" s="225">
        <f>IF(O132="základní",K132,0)</f>
        <v>0</v>
      </c>
      <c r="BF132" s="225">
        <f>IF(O132="snížená",K132,0)</f>
        <v>0</v>
      </c>
      <c r="BG132" s="225">
        <f>IF(O132="zákl. přenesená",K132,0)</f>
        <v>0</v>
      </c>
      <c r="BH132" s="225">
        <f>IF(O132="sníž. přenesená",K132,0)</f>
        <v>0</v>
      </c>
      <c r="BI132" s="225">
        <f>IF(O132="nulová",K132,0)</f>
        <v>0</v>
      </c>
      <c r="BJ132" s="26" t="s">
        <v>85</v>
      </c>
      <c r="BK132" s="225">
        <f>ROUND(P132*H132,2)</f>
        <v>0</v>
      </c>
      <c r="BL132" s="26" t="s">
        <v>167</v>
      </c>
      <c r="BM132" s="26" t="s">
        <v>218</v>
      </c>
    </row>
    <row r="133" spans="2:65" s="13" customFormat="1" ht="12">
      <c r="B133" s="238"/>
      <c r="C133" s="239"/>
      <c r="D133" s="228" t="s">
        <v>170</v>
      </c>
      <c r="E133" s="240" t="s">
        <v>24</v>
      </c>
      <c r="F133" s="241" t="s">
        <v>219</v>
      </c>
      <c r="G133" s="239"/>
      <c r="H133" s="240" t="s">
        <v>24</v>
      </c>
      <c r="I133" s="242"/>
      <c r="J133" s="242"/>
      <c r="K133" s="239"/>
      <c r="L133" s="239"/>
      <c r="M133" s="243"/>
      <c r="N133" s="244"/>
      <c r="O133" s="245"/>
      <c r="P133" s="245"/>
      <c r="Q133" s="245"/>
      <c r="R133" s="245"/>
      <c r="S133" s="245"/>
      <c r="T133" s="245"/>
      <c r="U133" s="245"/>
      <c r="V133" s="245"/>
      <c r="W133" s="245"/>
      <c r="X133" s="246"/>
      <c r="AT133" s="247" t="s">
        <v>170</v>
      </c>
      <c r="AU133" s="247" t="s">
        <v>168</v>
      </c>
      <c r="AV133" s="13" t="s">
        <v>85</v>
      </c>
      <c r="AW133" s="13" t="s">
        <v>7</v>
      </c>
      <c r="AX133" s="13" t="s">
        <v>78</v>
      </c>
      <c r="AY133" s="247" t="s">
        <v>158</v>
      </c>
    </row>
    <row r="134" spans="2:65" s="12" customFormat="1" ht="12">
      <c r="B134" s="226"/>
      <c r="C134" s="227"/>
      <c r="D134" s="228" t="s">
        <v>170</v>
      </c>
      <c r="E134" s="229" t="s">
        <v>24</v>
      </c>
      <c r="F134" s="230" t="s">
        <v>215</v>
      </c>
      <c r="G134" s="227"/>
      <c r="H134" s="231">
        <v>454.5</v>
      </c>
      <c r="I134" s="232"/>
      <c r="J134" s="232"/>
      <c r="K134" s="227"/>
      <c r="L134" s="227"/>
      <c r="M134" s="233"/>
      <c r="N134" s="234"/>
      <c r="O134" s="235"/>
      <c r="P134" s="235"/>
      <c r="Q134" s="235"/>
      <c r="R134" s="235"/>
      <c r="S134" s="235"/>
      <c r="T134" s="235"/>
      <c r="U134" s="235"/>
      <c r="V134" s="235"/>
      <c r="W134" s="235"/>
      <c r="X134" s="236"/>
      <c r="AT134" s="237" t="s">
        <v>170</v>
      </c>
      <c r="AU134" s="237" t="s">
        <v>168</v>
      </c>
      <c r="AV134" s="12" t="s">
        <v>87</v>
      </c>
      <c r="AW134" s="12" t="s">
        <v>7</v>
      </c>
      <c r="AX134" s="12" t="s">
        <v>85</v>
      </c>
      <c r="AY134" s="237" t="s">
        <v>158</v>
      </c>
    </row>
    <row r="135" spans="2:65" s="1" customFormat="1" ht="25.5" customHeight="1">
      <c r="B135" s="43"/>
      <c r="C135" s="214" t="s">
        <v>220</v>
      </c>
      <c r="D135" s="214" t="s">
        <v>162</v>
      </c>
      <c r="E135" s="215" t="s">
        <v>221</v>
      </c>
      <c r="F135" s="216" t="s">
        <v>222</v>
      </c>
      <c r="G135" s="217" t="s">
        <v>213</v>
      </c>
      <c r="H135" s="218">
        <v>339.3</v>
      </c>
      <c r="I135" s="219"/>
      <c r="J135" s="219"/>
      <c r="K135" s="220">
        <f>ROUND(P135*H135,2)</f>
        <v>0</v>
      </c>
      <c r="L135" s="216" t="s">
        <v>178</v>
      </c>
      <c r="M135" s="63"/>
      <c r="N135" s="221" t="s">
        <v>24</v>
      </c>
      <c r="O135" s="222" t="s">
        <v>47</v>
      </c>
      <c r="P135" s="145">
        <f>I135+J135</f>
        <v>0</v>
      </c>
      <c r="Q135" s="145">
        <f>ROUND(I135*H135,2)</f>
        <v>0</v>
      </c>
      <c r="R135" s="145">
        <f>ROUND(J135*H135,2)</f>
        <v>0</v>
      </c>
      <c r="S135" s="44"/>
      <c r="T135" s="223">
        <f>S135*H135</f>
        <v>0</v>
      </c>
      <c r="U135" s="223">
        <v>0</v>
      </c>
      <c r="V135" s="223">
        <f>U135*H135</f>
        <v>0</v>
      </c>
      <c r="W135" s="223">
        <v>0.04</v>
      </c>
      <c r="X135" s="224">
        <f>W135*H135</f>
        <v>13.572000000000001</v>
      </c>
      <c r="AR135" s="26" t="s">
        <v>167</v>
      </c>
      <c r="AT135" s="26" t="s">
        <v>162</v>
      </c>
      <c r="AU135" s="26" t="s">
        <v>168</v>
      </c>
      <c r="AY135" s="26" t="s">
        <v>158</v>
      </c>
      <c r="BE135" s="225">
        <f>IF(O135="základní",K135,0)</f>
        <v>0</v>
      </c>
      <c r="BF135" s="225">
        <f>IF(O135="snížená",K135,0)</f>
        <v>0</v>
      </c>
      <c r="BG135" s="225">
        <f>IF(O135="zákl. přenesená",K135,0)</f>
        <v>0</v>
      </c>
      <c r="BH135" s="225">
        <f>IF(O135="sníž. přenesená",K135,0)</f>
        <v>0</v>
      </c>
      <c r="BI135" s="225">
        <f>IF(O135="nulová",K135,0)</f>
        <v>0</v>
      </c>
      <c r="BJ135" s="26" t="s">
        <v>85</v>
      </c>
      <c r="BK135" s="225">
        <f>ROUND(P135*H135,2)</f>
        <v>0</v>
      </c>
      <c r="BL135" s="26" t="s">
        <v>167</v>
      </c>
      <c r="BM135" s="26" t="s">
        <v>223</v>
      </c>
    </row>
    <row r="136" spans="2:65" s="12" customFormat="1" ht="12">
      <c r="B136" s="226"/>
      <c r="C136" s="227"/>
      <c r="D136" s="228" t="s">
        <v>170</v>
      </c>
      <c r="E136" s="229" t="s">
        <v>24</v>
      </c>
      <c r="F136" s="230" t="s">
        <v>224</v>
      </c>
      <c r="G136" s="227"/>
      <c r="H136" s="231">
        <v>339.3</v>
      </c>
      <c r="I136" s="232"/>
      <c r="J136" s="232"/>
      <c r="K136" s="227"/>
      <c r="L136" s="227"/>
      <c r="M136" s="233"/>
      <c r="N136" s="234"/>
      <c r="O136" s="235"/>
      <c r="P136" s="235"/>
      <c r="Q136" s="235"/>
      <c r="R136" s="235"/>
      <c r="S136" s="235"/>
      <c r="T136" s="235"/>
      <c r="U136" s="235"/>
      <c r="V136" s="235"/>
      <c r="W136" s="235"/>
      <c r="X136" s="236"/>
      <c r="AT136" s="237" t="s">
        <v>170</v>
      </c>
      <c r="AU136" s="237" t="s">
        <v>168</v>
      </c>
      <c r="AV136" s="12" t="s">
        <v>87</v>
      </c>
      <c r="AW136" s="12" t="s">
        <v>7</v>
      </c>
      <c r="AX136" s="12" t="s">
        <v>85</v>
      </c>
      <c r="AY136" s="237" t="s">
        <v>158</v>
      </c>
    </row>
    <row r="137" spans="2:65" s="1" customFormat="1" ht="38.25" customHeight="1">
      <c r="B137" s="43"/>
      <c r="C137" s="214" t="s">
        <v>225</v>
      </c>
      <c r="D137" s="214" t="s">
        <v>162</v>
      </c>
      <c r="E137" s="215" t="s">
        <v>226</v>
      </c>
      <c r="F137" s="216" t="s">
        <v>227</v>
      </c>
      <c r="G137" s="217" t="s">
        <v>228</v>
      </c>
      <c r="H137" s="218">
        <v>3</v>
      </c>
      <c r="I137" s="219"/>
      <c r="J137" s="219"/>
      <c r="K137" s="220">
        <f>ROUND(P137*H137,2)</f>
        <v>0</v>
      </c>
      <c r="L137" s="216" t="s">
        <v>178</v>
      </c>
      <c r="M137" s="63"/>
      <c r="N137" s="221" t="s">
        <v>24</v>
      </c>
      <c r="O137" s="222" t="s">
        <v>47</v>
      </c>
      <c r="P137" s="145">
        <f>I137+J137</f>
        <v>0</v>
      </c>
      <c r="Q137" s="145">
        <f>ROUND(I137*H137,2)</f>
        <v>0</v>
      </c>
      <c r="R137" s="145">
        <f>ROUND(J137*H137,2)</f>
        <v>0</v>
      </c>
      <c r="S137" s="44"/>
      <c r="T137" s="223">
        <f>S137*H137</f>
        <v>0</v>
      </c>
      <c r="U137" s="223">
        <v>0</v>
      </c>
      <c r="V137" s="223">
        <f>U137*H137</f>
        <v>0</v>
      </c>
      <c r="W137" s="223">
        <v>8.2000000000000003E-2</v>
      </c>
      <c r="X137" s="224">
        <f>W137*H137</f>
        <v>0.246</v>
      </c>
      <c r="AR137" s="26" t="s">
        <v>167</v>
      </c>
      <c r="AT137" s="26" t="s">
        <v>162</v>
      </c>
      <c r="AU137" s="26" t="s">
        <v>168</v>
      </c>
      <c r="AY137" s="26" t="s">
        <v>158</v>
      </c>
      <c r="BE137" s="225">
        <f>IF(O137="základní",K137,0)</f>
        <v>0</v>
      </c>
      <c r="BF137" s="225">
        <f>IF(O137="snížená",K137,0)</f>
        <v>0</v>
      </c>
      <c r="BG137" s="225">
        <f>IF(O137="zákl. přenesená",K137,0)</f>
        <v>0</v>
      </c>
      <c r="BH137" s="225">
        <f>IF(O137="sníž. přenesená",K137,0)</f>
        <v>0</v>
      </c>
      <c r="BI137" s="225">
        <f>IF(O137="nulová",K137,0)</f>
        <v>0</v>
      </c>
      <c r="BJ137" s="26" t="s">
        <v>85</v>
      </c>
      <c r="BK137" s="225">
        <f>ROUND(P137*H137,2)</f>
        <v>0</v>
      </c>
      <c r="BL137" s="26" t="s">
        <v>167</v>
      </c>
      <c r="BM137" s="26" t="s">
        <v>229</v>
      </c>
    </row>
    <row r="138" spans="2:65" s="13" customFormat="1" ht="12">
      <c r="B138" s="238"/>
      <c r="C138" s="239"/>
      <c r="D138" s="228" t="s">
        <v>170</v>
      </c>
      <c r="E138" s="240" t="s">
        <v>24</v>
      </c>
      <c r="F138" s="241" t="s">
        <v>230</v>
      </c>
      <c r="G138" s="239"/>
      <c r="H138" s="240" t="s">
        <v>24</v>
      </c>
      <c r="I138" s="242"/>
      <c r="J138" s="242"/>
      <c r="K138" s="239"/>
      <c r="L138" s="239"/>
      <c r="M138" s="243"/>
      <c r="N138" s="244"/>
      <c r="O138" s="245"/>
      <c r="P138" s="245"/>
      <c r="Q138" s="245"/>
      <c r="R138" s="245"/>
      <c r="S138" s="245"/>
      <c r="T138" s="245"/>
      <c r="U138" s="245"/>
      <c r="V138" s="245"/>
      <c r="W138" s="245"/>
      <c r="X138" s="246"/>
      <c r="AT138" s="247" t="s">
        <v>170</v>
      </c>
      <c r="AU138" s="247" t="s">
        <v>168</v>
      </c>
      <c r="AV138" s="13" t="s">
        <v>85</v>
      </c>
      <c r="AW138" s="13" t="s">
        <v>7</v>
      </c>
      <c r="AX138" s="13" t="s">
        <v>78</v>
      </c>
      <c r="AY138" s="247" t="s">
        <v>158</v>
      </c>
    </row>
    <row r="139" spans="2:65" s="12" customFormat="1" ht="12">
      <c r="B139" s="226"/>
      <c r="C139" s="227"/>
      <c r="D139" s="228" t="s">
        <v>170</v>
      </c>
      <c r="E139" s="229" t="s">
        <v>24</v>
      </c>
      <c r="F139" s="230" t="s">
        <v>231</v>
      </c>
      <c r="G139" s="227"/>
      <c r="H139" s="231">
        <v>3</v>
      </c>
      <c r="I139" s="232"/>
      <c r="J139" s="232"/>
      <c r="K139" s="227"/>
      <c r="L139" s="227"/>
      <c r="M139" s="233"/>
      <c r="N139" s="234"/>
      <c r="O139" s="235"/>
      <c r="P139" s="235"/>
      <c r="Q139" s="235"/>
      <c r="R139" s="235"/>
      <c r="S139" s="235"/>
      <c r="T139" s="235"/>
      <c r="U139" s="235"/>
      <c r="V139" s="235"/>
      <c r="W139" s="235"/>
      <c r="X139" s="236"/>
      <c r="AT139" s="237" t="s">
        <v>170</v>
      </c>
      <c r="AU139" s="237" t="s">
        <v>168</v>
      </c>
      <c r="AV139" s="12" t="s">
        <v>87</v>
      </c>
      <c r="AW139" s="12" t="s">
        <v>7</v>
      </c>
      <c r="AX139" s="12" t="s">
        <v>85</v>
      </c>
      <c r="AY139" s="237" t="s">
        <v>158</v>
      </c>
    </row>
    <row r="140" spans="2:65" s="11" customFormat="1" ht="22.25" customHeight="1">
      <c r="B140" s="197"/>
      <c r="C140" s="198"/>
      <c r="D140" s="199" t="s">
        <v>77</v>
      </c>
      <c r="E140" s="212" t="s">
        <v>220</v>
      </c>
      <c r="F140" s="212" t="s">
        <v>232</v>
      </c>
      <c r="G140" s="198"/>
      <c r="H140" s="198"/>
      <c r="I140" s="201"/>
      <c r="J140" s="201"/>
      <c r="K140" s="213">
        <f>BK140</f>
        <v>0</v>
      </c>
      <c r="L140" s="198"/>
      <c r="M140" s="203"/>
      <c r="N140" s="204"/>
      <c r="O140" s="205"/>
      <c r="P140" s="205"/>
      <c r="Q140" s="206">
        <f>SUM(Q141:Q155)</f>
        <v>0</v>
      </c>
      <c r="R140" s="206">
        <f>SUM(R141:R155)</f>
        <v>0</v>
      </c>
      <c r="S140" s="205"/>
      <c r="T140" s="207">
        <f>SUM(T141:T155)</f>
        <v>0</v>
      </c>
      <c r="U140" s="205"/>
      <c r="V140" s="207">
        <f>SUM(V141:V155)</f>
        <v>80.826999999999998</v>
      </c>
      <c r="W140" s="205"/>
      <c r="X140" s="208">
        <f>SUM(X141:X155)</f>
        <v>0</v>
      </c>
      <c r="AR140" s="209" t="s">
        <v>85</v>
      </c>
      <c r="AT140" s="210" t="s">
        <v>77</v>
      </c>
      <c r="AU140" s="210" t="s">
        <v>87</v>
      </c>
      <c r="AY140" s="209" t="s">
        <v>158</v>
      </c>
      <c r="BK140" s="211">
        <f>SUM(BK141:BK155)</f>
        <v>0</v>
      </c>
    </row>
    <row r="141" spans="2:65" s="1" customFormat="1" ht="38.25" customHeight="1">
      <c r="B141" s="43"/>
      <c r="C141" s="214" t="s">
        <v>233</v>
      </c>
      <c r="D141" s="214" t="s">
        <v>162</v>
      </c>
      <c r="E141" s="215" t="s">
        <v>234</v>
      </c>
      <c r="F141" s="216" t="s">
        <v>235</v>
      </c>
      <c r="G141" s="217" t="s">
        <v>173</v>
      </c>
      <c r="H141" s="218">
        <v>80.826999999999998</v>
      </c>
      <c r="I141" s="219"/>
      <c r="J141" s="219"/>
      <c r="K141" s="220">
        <f>ROUND(P141*H141,2)</f>
        <v>0</v>
      </c>
      <c r="L141" s="216" t="s">
        <v>178</v>
      </c>
      <c r="M141" s="63"/>
      <c r="N141" s="221" t="s">
        <v>24</v>
      </c>
      <c r="O141" s="222" t="s">
        <v>47</v>
      </c>
      <c r="P141" s="145">
        <f>I141+J141</f>
        <v>0</v>
      </c>
      <c r="Q141" s="145">
        <f>ROUND(I141*H141,2)</f>
        <v>0</v>
      </c>
      <c r="R141" s="145">
        <f>ROUND(J141*H141,2)</f>
        <v>0</v>
      </c>
      <c r="S141" s="44"/>
      <c r="T141" s="223">
        <f>S141*H141</f>
        <v>0</v>
      </c>
      <c r="U141" s="223">
        <v>0</v>
      </c>
      <c r="V141" s="223">
        <f>U141*H141</f>
        <v>0</v>
      </c>
      <c r="W141" s="223">
        <v>0</v>
      </c>
      <c r="X141" s="224">
        <f>W141*H141</f>
        <v>0</v>
      </c>
      <c r="AR141" s="26" t="s">
        <v>167</v>
      </c>
      <c r="AT141" s="26" t="s">
        <v>162</v>
      </c>
      <c r="AU141" s="26" t="s">
        <v>168</v>
      </c>
      <c r="AY141" s="26" t="s">
        <v>158</v>
      </c>
      <c r="BE141" s="225">
        <f>IF(O141="základní",K141,0)</f>
        <v>0</v>
      </c>
      <c r="BF141" s="225">
        <f>IF(O141="snížená",K141,0)</f>
        <v>0</v>
      </c>
      <c r="BG141" s="225">
        <f>IF(O141="zákl. přenesená",K141,0)</f>
        <v>0</v>
      </c>
      <c r="BH141" s="225">
        <f>IF(O141="sníž. přenesená",K141,0)</f>
        <v>0</v>
      </c>
      <c r="BI141" s="225">
        <f>IF(O141="nulová",K141,0)</f>
        <v>0</v>
      </c>
      <c r="BJ141" s="26" t="s">
        <v>85</v>
      </c>
      <c r="BK141" s="225">
        <f>ROUND(P141*H141,2)</f>
        <v>0</v>
      </c>
      <c r="BL141" s="26" t="s">
        <v>167</v>
      </c>
      <c r="BM141" s="26" t="s">
        <v>236</v>
      </c>
    </row>
    <row r="142" spans="2:65" s="13" customFormat="1" ht="12">
      <c r="B142" s="238"/>
      <c r="C142" s="239"/>
      <c r="D142" s="228" t="s">
        <v>170</v>
      </c>
      <c r="E142" s="240" t="s">
        <v>24</v>
      </c>
      <c r="F142" s="241" t="s">
        <v>237</v>
      </c>
      <c r="G142" s="239"/>
      <c r="H142" s="240" t="s">
        <v>24</v>
      </c>
      <c r="I142" s="242"/>
      <c r="J142" s="242"/>
      <c r="K142" s="239"/>
      <c r="L142" s="239"/>
      <c r="M142" s="243"/>
      <c r="N142" s="244"/>
      <c r="O142" s="245"/>
      <c r="P142" s="245"/>
      <c r="Q142" s="245"/>
      <c r="R142" s="245"/>
      <c r="S142" s="245"/>
      <c r="T142" s="245"/>
      <c r="U142" s="245"/>
      <c r="V142" s="245"/>
      <c r="W142" s="245"/>
      <c r="X142" s="246"/>
      <c r="AT142" s="247" t="s">
        <v>170</v>
      </c>
      <c r="AU142" s="247" t="s">
        <v>168</v>
      </c>
      <c r="AV142" s="13" t="s">
        <v>85</v>
      </c>
      <c r="AW142" s="13" t="s">
        <v>7</v>
      </c>
      <c r="AX142" s="13" t="s">
        <v>78</v>
      </c>
      <c r="AY142" s="247" t="s">
        <v>158</v>
      </c>
    </row>
    <row r="143" spans="2:65" s="12" customFormat="1" ht="12">
      <c r="B143" s="226"/>
      <c r="C143" s="227"/>
      <c r="D143" s="228" t="s">
        <v>170</v>
      </c>
      <c r="E143" s="229" t="s">
        <v>24</v>
      </c>
      <c r="F143" s="230" t="s">
        <v>238</v>
      </c>
      <c r="G143" s="227"/>
      <c r="H143" s="231">
        <v>78.64</v>
      </c>
      <c r="I143" s="232"/>
      <c r="J143" s="232"/>
      <c r="K143" s="227"/>
      <c r="L143" s="227"/>
      <c r="M143" s="233"/>
      <c r="N143" s="234"/>
      <c r="O143" s="235"/>
      <c r="P143" s="235"/>
      <c r="Q143" s="235"/>
      <c r="R143" s="235"/>
      <c r="S143" s="235"/>
      <c r="T143" s="235"/>
      <c r="U143" s="235"/>
      <c r="V143" s="235"/>
      <c r="W143" s="235"/>
      <c r="X143" s="236"/>
      <c r="AT143" s="237" t="s">
        <v>170</v>
      </c>
      <c r="AU143" s="237" t="s">
        <v>168</v>
      </c>
      <c r="AV143" s="12" t="s">
        <v>87</v>
      </c>
      <c r="AW143" s="12" t="s">
        <v>7</v>
      </c>
      <c r="AX143" s="12" t="s">
        <v>78</v>
      </c>
      <c r="AY143" s="237" t="s">
        <v>158</v>
      </c>
    </row>
    <row r="144" spans="2:65" s="12" customFormat="1" ht="12">
      <c r="B144" s="226"/>
      <c r="C144" s="227"/>
      <c r="D144" s="228" t="s">
        <v>170</v>
      </c>
      <c r="E144" s="229" t="s">
        <v>24</v>
      </c>
      <c r="F144" s="230" t="s">
        <v>239</v>
      </c>
      <c r="G144" s="227"/>
      <c r="H144" s="231">
        <v>2.1869999999999998</v>
      </c>
      <c r="I144" s="232"/>
      <c r="J144" s="232"/>
      <c r="K144" s="227"/>
      <c r="L144" s="227"/>
      <c r="M144" s="233"/>
      <c r="N144" s="234"/>
      <c r="O144" s="235"/>
      <c r="P144" s="235"/>
      <c r="Q144" s="235"/>
      <c r="R144" s="235"/>
      <c r="S144" s="235"/>
      <c r="T144" s="235"/>
      <c r="U144" s="235"/>
      <c r="V144" s="235"/>
      <c r="W144" s="235"/>
      <c r="X144" s="236"/>
      <c r="AT144" s="237" t="s">
        <v>170</v>
      </c>
      <c r="AU144" s="237" t="s">
        <v>168</v>
      </c>
      <c r="AV144" s="12" t="s">
        <v>87</v>
      </c>
      <c r="AW144" s="12" t="s">
        <v>7</v>
      </c>
      <c r="AX144" s="12" t="s">
        <v>78</v>
      </c>
      <c r="AY144" s="237" t="s">
        <v>158</v>
      </c>
    </row>
    <row r="145" spans="2:65" s="14" customFormat="1" ht="12">
      <c r="B145" s="248"/>
      <c r="C145" s="249"/>
      <c r="D145" s="228" t="s">
        <v>170</v>
      </c>
      <c r="E145" s="250" t="s">
        <v>24</v>
      </c>
      <c r="F145" s="251" t="s">
        <v>240</v>
      </c>
      <c r="G145" s="249"/>
      <c r="H145" s="252">
        <v>80.826999999999998</v>
      </c>
      <c r="I145" s="253"/>
      <c r="J145" s="253"/>
      <c r="K145" s="249"/>
      <c r="L145" s="249"/>
      <c r="M145" s="254"/>
      <c r="N145" s="255"/>
      <c r="O145" s="256"/>
      <c r="P145" s="256"/>
      <c r="Q145" s="256"/>
      <c r="R145" s="256"/>
      <c r="S145" s="256"/>
      <c r="T145" s="256"/>
      <c r="U145" s="256"/>
      <c r="V145" s="256"/>
      <c r="W145" s="256"/>
      <c r="X145" s="257"/>
      <c r="AT145" s="258" t="s">
        <v>170</v>
      </c>
      <c r="AU145" s="258" t="s">
        <v>168</v>
      </c>
      <c r="AV145" s="14" t="s">
        <v>167</v>
      </c>
      <c r="AW145" s="14" t="s">
        <v>7</v>
      </c>
      <c r="AX145" s="14" t="s">
        <v>85</v>
      </c>
      <c r="AY145" s="258" t="s">
        <v>158</v>
      </c>
    </row>
    <row r="146" spans="2:65" s="1" customFormat="1" ht="38.25" customHeight="1">
      <c r="B146" s="43"/>
      <c r="C146" s="214" t="s">
        <v>11</v>
      </c>
      <c r="D146" s="214" t="s">
        <v>162</v>
      </c>
      <c r="E146" s="215" t="s">
        <v>241</v>
      </c>
      <c r="F146" s="216" t="s">
        <v>242</v>
      </c>
      <c r="G146" s="217" t="s">
        <v>173</v>
      </c>
      <c r="H146" s="218">
        <v>53.072000000000003</v>
      </c>
      <c r="I146" s="219"/>
      <c r="J146" s="219"/>
      <c r="K146" s="220">
        <f>ROUND(P146*H146,2)</f>
        <v>0</v>
      </c>
      <c r="L146" s="216" t="s">
        <v>178</v>
      </c>
      <c r="M146" s="63"/>
      <c r="N146" s="221" t="s">
        <v>24</v>
      </c>
      <c r="O146" s="222" t="s">
        <v>47</v>
      </c>
      <c r="P146" s="145">
        <f>I146+J146</f>
        <v>0</v>
      </c>
      <c r="Q146" s="145">
        <f>ROUND(I146*H146,2)</f>
        <v>0</v>
      </c>
      <c r="R146" s="145">
        <f>ROUND(J146*H146,2)</f>
        <v>0</v>
      </c>
      <c r="S146" s="44"/>
      <c r="T146" s="223">
        <f>S146*H146</f>
        <v>0</v>
      </c>
      <c r="U146" s="223">
        <v>0</v>
      </c>
      <c r="V146" s="223">
        <f>U146*H146</f>
        <v>0</v>
      </c>
      <c r="W146" s="223">
        <v>0</v>
      </c>
      <c r="X146" s="224">
        <f>W146*H146</f>
        <v>0</v>
      </c>
      <c r="AR146" s="26" t="s">
        <v>167</v>
      </c>
      <c r="AT146" s="26" t="s">
        <v>162</v>
      </c>
      <c r="AU146" s="26" t="s">
        <v>168</v>
      </c>
      <c r="AY146" s="26" t="s">
        <v>158</v>
      </c>
      <c r="BE146" s="225">
        <f>IF(O146="základní",K146,0)</f>
        <v>0</v>
      </c>
      <c r="BF146" s="225">
        <f>IF(O146="snížená",K146,0)</f>
        <v>0</v>
      </c>
      <c r="BG146" s="225">
        <f>IF(O146="zákl. přenesená",K146,0)</f>
        <v>0</v>
      </c>
      <c r="BH146" s="225">
        <f>IF(O146="sníž. přenesená",K146,0)</f>
        <v>0</v>
      </c>
      <c r="BI146" s="225">
        <f>IF(O146="nulová",K146,0)</f>
        <v>0</v>
      </c>
      <c r="BJ146" s="26" t="s">
        <v>85</v>
      </c>
      <c r="BK146" s="225">
        <f>ROUND(P146*H146,2)</f>
        <v>0</v>
      </c>
      <c r="BL146" s="26" t="s">
        <v>167</v>
      </c>
      <c r="BM146" s="26" t="s">
        <v>243</v>
      </c>
    </row>
    <row r="147" spans="2:65" s="12" customFormat="1" ht="12">
      <c r="B147" s="226"/>
      <c r="C147" s="227"/>
      <c r="D147" s="228" t="s">
        <v>170</v>
      </c>
      <c r="E147" s="229" t="s">
        <v>24</v>
      </c>
      <c r="F147" s="230" t="s">
        <v>244</v>
      </c>
      <c r="G147" s="227"/>
      <c r="H147" s="231">
        <v>215.292</v>
      </c>
      <c r="I147" s="232"/>
      <c r="J147" s="232"/>
      <c r="K147" s="227"/>
      <c r="L147" s="227"/>
      <c r="M147" s="233"/>
      <c r="N147" s="234"/>
      <c r="O147" s="235"/>
      <c r="P147" s="235"/>
      <c r="Q147" s="235"/>
      <c r="R147" s="235"/>
      <c r="S147" s="235"/>
      <c r="T147" s="235"/>
      <c r="U147" s="235"/>
      <c r="V147" s="235"/>
      <c r="W147" s="235"/>
      <c r="X147" s="236"/>
      <c r="AT147" s="237" t="s">
        <v>170</v>
      </c>
      <c r="AU147" s="237" t="s">
        <v>168</v>
      </c>
      <c r="AV147" s="12" t="s">
        <v>87</v>
      </c>
      <c r="AW147" s="12" t="s">
        <v>7</v>
      </c>
      <c r="AX147" s="12" t="s">
        <v>78</v>
      </c>
      <c r="AY147" s="237" t="s">
        <v>158</v>
      </c>
    </row>
    <row r="148" spans="2:65" s="12" customFormat="1" ht="12">
      <c r="B148" s="226"/>
      <c r="C148" s="227"/>
      <c r="D148" s="228" t="s">
        <v>170</v>
      </c>
      <c r="E148" s="229" t="s">
        <v>24</v>
      </c>
      <c r="F148" s="230" t="s">
        <v>245</v>
      </c>
      <c r="G148" s="227"/>
      <c r="H148" s="231">
        <v>244.76</v>
      </c>
      <c r="I148" s="232"/>
      <c r="J148" s="232"/>
      <c r="K148" s="227"/>
      <c r="L148" s="227"/>
      <c r="M148" s="233"/>
      <c r="N148" s="234"/>
      <c r="O148" s="235"/>
      <c r="P148" s="235"/>
      <c r="Q148" s="235"/>
      <c r="R148" s="235"/>
      <c r="S148" s="235"/>
      <c r="T148" s="235"/>
      <c r="U148" s="235"/>
      <c r="V148" s="235"/>
      <c r="W148" s="235"/>
      <c r="X148" s="236"/>
      <c r="AT148" s="237" t="s">
        <v>170</v>
      </c>
      <c r="AU148" s="237" t="s">
        <v>168</v>
      </c>
      <c r="AV148" s="12" t="s">
        <v>87</v>
      </c>
      <c r="AW148" s="12" t="s">
        <v>7</v>
      </c>
      <c r="AX148" s="12" t="s">
        <v>78</v>
      </c>
      <c r="AY148" s="237" t="s">
        <v>158</v>
      </c>
    </row>
    <row r="149" spans="2:65" s="13" customFormat="1" ht="12">
      <c r="B149" s="238"/>
      <c r="C149" s="239"/>
      <c r="D149" s="228" t="s">
        <v>170</v>
      </c>
      <c r="E149" s="240" t="s">
        <v>24</v>
      </c>
      <c r="F149" s="241" t="s">
        <v>246</v>
      </c>
      <c r="G149" s="239"/>
      <c r="H149" s="240" t="s">
        <v>24</v>
      </c>
      <c r="I149" s="242"/>
      <c r="J149" s="242"/>
      <c r="K149" s="239"/>
      <c r="L149" s="239"/>
      <c r="M149" s="243"/>
      <c r="N149" s="244"/>
      <c r="O149" s="245"/>
      <c r="P149" s="245"/>
      <c r="Q149" s="245"/>
      <c r="R149" s="245"/>
      <c r="S149" s="245"/>
      <c r="T149" s="245"/>
      <c r="U149" s="245"/>
      <c r="V149" s="245"/>
      <c r="W149" s="245"/>
      <c r="X149" s="246"/>
      <c r="AT149" s="247" t="s">
        <v>170</v>
      </c>
      <c r="AU149" s="247" t="s">
        <v>168</v>
      </c>
      <c r="AV149" s="13" t="s">
        <v>85</v>
      </c>
      <c r="AW149" s="13" t="s">
        <v>7</v>
      </c>
      <c r="AX149" s="13" t="s">
        <v>78</v>
      </c>
      <c r="AY149" s="247" t="s">
        <v>158</v>
      </c>
    </row>
    <row r="150" spans="2:65" s="12" customFormat="1" ht="12">
      <c r="B150" s="226"/>
      <c r="C150" s="227"/>
      <c r="D150" s="228" t="s">
        <v>170</v>
      </c>
      <c r="E150" s="229" t="s">
        <v>24</v>
      </c>
      <c r="F150" s="230" t="s">
        <v>247</v>
      </c>
      <c r="G150" s="227"/>
      <c r="H150" s="231">
        <v>-406.98</v>
      </c>
      <c r="I150" s="232"/>
      <c r="J150" s="232"/>
      <c r="K150" s="227"/>
      <c r="L150" s="227"/>
      <c r="M150" s="233"/>
      <c r="N150" s="234"/>
      <c r="O150" s="235"/>
      <c r="P150" s="235"/>
      <c r="Q150" s="235"/>
      <c r="R150" s="235"/>
      <c r="S150" s="235"/>
      <c r="T150" s="235"/>
      <c r="U150" s="235"/>
      <c r="V150" s="235"/>
      <c r="W150" s="235"/>
      <c r="X150" s="236"/>
      <c r="AT150" s="237" t="s">
        <v>170</v>
      </c>
      <c r="AU150" s="237" t="s">
        <v>168</v>
      </c>
      <c r="AV150" s="12" t="s">
        <v>87</v>
      </c>
      <c r="AW150" s="12" t="s">
        <v>7</v>
      </c>
      <c r="AX150" s="12" t="s">
        <v>78</v>
      </c>
      <c r="AY150" s="237" t="s">
        <v>158</v>
      </c>
    </row>
    <row r="151" spans="2:65" s="14" customFormat="1" ht="12">
      <c r="B151" s="248"/>
      <c r="C151" s="249"/>
      <c r="D151" s="228" t="s">
        <v>170</v>
      </c>
      <c r="E151" s="250" t="s">
        <v>24</v>
      </c>
      <c r="F151" s="251" t="s">
        <v>240</v>
      </c>
      <c r="G151" s="249"/>
      <c r="H151" s="252">
        <v>53.072000000000003</v>
      </c>
      <c r="I151" s="253"/>
      <c r="J151" s="253"/>
      <c r="K151" s="249"/>
      <c r="L151" s="249"/>
      <c r="M151" s="254"/>
      <c r="N151" s="255"/>
      <c r="O151" s="256"/>
      <c r="P151" s="256"/>
      <c r="Q151" s="256"/>
      <c r="R151" s="256"/>
      <c r="S151" s="256"/>
      <c r="T151" s="256"/>
      <c r="U151" s="256"/>
      <c r="V151" s="256"/>
      <c r="W151" s="256"/>
      <c r="X151" s="257"/>
      <c r="AT151" s="258" t="s">
        <v>170</v>
      </c>
      <c r="AU151" s="258" t="s">
        <v>168</v>
      </c>
      <c r="AV151" s="14" t="s">
        <v>167</v>
      </c>
      <c r="AW151" s="14" t="s">
        <v>7</v>
      </c>
      <c r="AX151" s="14" t="s">
        <v>85</v>
      </c>
      <c r="AY151" s="258" t="s">
        <v>158</v>
      </c>
    </row>
    <row r="152" spans="2:65" s="1" customFormat="1" ht="38.25" customHeight="1">
      <c r="B152" s="43"/>
      <c r="C152" s="214" t="s">
        <v>248</v>
      </c>
      <c r="D152" s="214" t="s">
        <v>162</v>
      </c>
      <c r="E152" s="215" t="s">
        <v>249</v>
      </c>
      <c r="F152" s="216" t="s">
        <v>250</v>
      </c>
      <c r="G152" s="217" t="s">
        <v>173</v>
      </c>
      <c r="H152" s="218">
        <v>26.536000000000001</v>
      </c>
      <c r="I152" s="219"/>
      <c r="J152" s="219"/>
      <c r="K152" s="220">
        <f>ROUND(P152*H152,2)</f>
        <v>0</v>
      </c>
      <c r="L152" s="216" t="s">
        <v>178</v>
      </c>
      <c r="M152" s="63"/>
      <c r="N152" s="221" t="s">
        <v>24</v>
      </c>
      <c r="O152" s="222" t="s">
        <v>47</v>
      </c>
      <c r="P152" s="145">
        <f>I152+J152</f>
        <v>0</v>
      </c>
      <c r="Q152" s="145">
        <f>ROUND(I152*H152,2)</f>
        <v>0</v>
      </c>
      <c r="R152" s="145">
        <f>ROUND(J152*H152,2)</f>
        <v>0</v>
      </c>
      <c r="S152" s="44"/>
      <c r="T152" s="223">
        <f>S152*H152</f>
        <v>0</v>
      </c>
      <c r="U152" s="223">
        <v>0</v>
      </c>
      <c r="V152" s="223">
        <f>U152*H152</f>
        <v>0</v>
      </c>
      <c r="W152" s="223">
        <v>0</v>
      </c>
      <c r="X152" s="224">
        <f>W152*H152</f>
        <v>0</v>
      </c>
      <c r="AR152" s="26" t="s">
        <v>167</v>
      </c>
      <c r="AT152" s="26" t="s">
        <v>162</v>
      </c>
      <c r="AU152" s="26" t="s">
        <v>168</v>
      </c>
      <c r="AY152" s="26" t="s">
        <v>158</v>
      </c>
      <c r="BE152" s="225">
        <f>IF(O152="základní",K152,0)</f>
        <v>0</v>
      </c>
      <c r="BF152" s="225">
        <f>IF(O152="snížená",K152,0)</f>
        <v>0</v>
      </c>
      <c r="BG152" s="225">
        <f>IF(O152="zákl. přenesená",K152,0)</f>
        <v>0</v>
      </c>
      <c r="BH152" s="225">
        <f>IF(O152="sníž. přenesená",K152,0)</f>
        <v>0</v>
      </c>
      <c r="BI152" s="225">
        <f>IF(O152="nulová",K152,0)</f>
        <v>0</v>
      </c>
      <c r="BJ152" s="26" t="s">
        <v>85</v>
      </c>
      <c r="BK152" s="225">
        <f>ROUND(P152*H152,2)</f>
        <v>0</v>
      </c>
      <c r="BL152" s="26" t="s">
        <v>167</v>
      </c>
      <c r="BM152" s="26" t="s">
        <v>251</v>
      </c>
    </row>
    <row r="153" spans="2:65" s="12" customFormat="1" ht="12">
      <c r="B153" s="226"/>
      <c r="C153" s="227"/>
      <c r="D153" s="228" t="s">
        <v>170</v>
      </c>
      <c r="E153" s="229" t="s">
        <v>24</v>
      </c>
      <c r="F153" s="230" t="s">
        <v>252</v>
      </c>
      <c r="G153" s="227"/>
      <c r="H153" s="231">
        <v>26.536000000000001</v>
      </c>
      <c r="I153" s="232"/>
      <c r="J153" s="232"/>
      <c r="K153" s="227"/>
      <c r="L153" s="227"/>
      <c r="M153" s="233"/>
      <c r="N153" s="234"/>
      <c r="O153" s="235"/>
      <c r="P153" s="235"/>
      <c r="Q153" s="235"/>
      <c r="R153" s="235"/>
      <c r="S153" s="235"/>
      <c r="T153" s="235"/>
      <c r="U153" s="235"/>
      <c r="V153" s="235"/>
      <c r="W153" s="235"/>
      <c r="X153" s="236"/>
      <c r="AT153" s="237" t="s">
        <v>170</v>
      </c>
      <c r="AU153" s="237" t="s">
        <v>168</v>
      </c>
      <c r="AV153" s="12" t="s">
        <v>87</v>
      </c>
      <c r="AW153" s="12" t="s">
        <v>7</v>
      </c>
      <c r="AX153" s="12" t="s">
        <v>85</v>
      </c>
      <c r="AY153" s="237" t="s">
        <v>158</v>
      </c>
    </row>
    <row r="154" spans="2:65" s="1" customFormat="1" ht="16.5" customHeight="1">
      <c r="B154" s="43"/>
      <c r="C154" s="259" t="s">
        <v>253</v>
      </c>
      <c r="D154" s="259" t="s">
        <v>254</v>
      </c>
      <c r="E154" s="260" t="s">
        <v>255</v>
      </c>
      <c r="F154" s="261" t="s">
        <v>256</v>
      </c>
      <c r="G154" s="262" t="s">
        <v>257</v>
      </c>
      <c r="H154" s="263">
        <v>80.826999999999998</v>
      </c>
      <c r="I154" s="264"/>
      <c r="J154" s="265"/>
      <c r="K154" s="266">
        <f>ROUND(P154*H154,2)</f>
        <v>0</v>
      </c>
      <c r="L154" s="261" t="s">
        <v>178</v>
      </c>
      <c r="M154" s="267"/>
      <c r="N154" s="268" t="s">
        <v>24</v>
      </c>
      <c r="O154" s="222" t="s">
        <v>47</v>
      </c>
      <c r="P154" s="145">
        <f>I154+J154</f>
        <v>0</v>
      </c>
      <c r="Q154" s="145">
        <f>ROUND(I154*H154,2)</f>
        <v>0</v>
      </c>
      <c r="R154" s="145">
        <f>ROUND(J154*H154,2)</f>
        <v>0</v>
      </c>
      <c r="S154" s="44"/>
      <c r="T154" s="223">
        <f>S154*H154</f>
        <v>0</v>
      </c>
      <c r="U154" s="223">
        <v>1</v>
      </c>
      <c r="V154" s="223">
        <f>U154*H154</f>
        <v>80.826999999999998</v>
      </c>
      <c r="W154" s="223">
        <v>0</v>
      </c>
      <c r="X154" s="224">
        <f>W154*H154</f>
        <v>0</v>
      </c>
      <c r="AR154" s="26" t="s">
        <v>199</v>
      </c>
      <c r="AT154" s="26" t="s">
        <v>254</v>
      </c>
      <c r="AU154" s="26" t="s">
        <v>168</v>
      </c>
      <c r="AY154" s="26" t="s">
        <v>158</v>
      </c>
      <c r="BE154" s="225">
        <f>IF(O154="základní",K154,0)</f>
        <v>0</v>
      </c>
      <c r="BF154" s="225">
        <f>IF(O154="snížená",K154,0)</f>
        <v>0</v>
      </c>
      <c r="BG154" s="225">
        <f>IF(O154="zákl. přenesená",K154,0)</f>
        <v>0</v>
      </c>
      <c r="BH154" s="225">
        <f>IF(O154="sníž. přenesená",K154,0)</f>
        <v>0</v>
      </c>
      <c r="BI154" s="225">
        <f>IF(O154="nulová",K154,0)</f>
        <v>0</v>
      </c>
      <c r="BJ154" s="26" t="s">
        <v>85</v>
      </c>
      <c r="BK154" s="225">
        <f>ROUND(P154*H154,2)</f>
        <v>0</v>
      </c>
      <c r="BL154" s="26" t="s">
        <v>167</v>
      </c>
      <c r="BM154" s="26" t="s">
        <v>258</v>
      </c>
    </row>
    <row r="155" spans="2:65" s="12" customFormat="1" ht="12">
      <c r="B155" s="226"/>
      <c r="C155" s="227"/>
      <c r="D155" s="228" t="s">
        <v>170</v>
      </c>
      <c r="E155" s="229" t="s">
        <v>24</v>
      </c>
      <c r="F155" s="230" t="s">
        <v>259</v>
      </c>
      <c r="G155" s="227"/>
      <c r="H155" s="231">
        <v>80.826999999999998</v>
      </c>
      <c r="I155" s="232"/>
      <c r="J155" s="232"/>
      <c r="K155" s="227"/>
      <c r="L155" s="227"/>
      <c r="M155" s="233"/>
      <c r="N155" s="234"/>
      <c r="O155" s="235"/>
      <c r="P155" s="235"/>
      <c r="Q155" s="235"/>
      <c r="R155" s="235"/>
      <c r="S155" s="235"/>
      <c r="T155" s="235"/>
      <c r="U155" s="235"/>
      <c r="V155" s="235"/>
      <c r="W155" s="235"/>
      <c r="X155" s="236"/>
      <c r="AT155" s="237" t="s">
        <v>170</v>
      </c>
      <c r="AU155" s="237" t="s">
        <v>168</v>
      </c>
      <c r="AV155" s="12" t="s">
        <v>87</v>
      </c>
      <c r="AW155" s="12" t="s">
        <v>7</v>
      </c>
      <c r="AX155" s="12" t="s">
        <v>85</v>
      </c>
      <c r="AY155" s="237" t="s">
        <v>158</v>
      </c>
    </row>
    <row r="156" spans="2:65" s="11" customFormat="1" ht="22.25" customHeight="1">
      <c r="B156" s="197"/>
      <c r="C156" s="198"/>
      <c r="D156" s="199" t="s">
        <v>77</v>
      </c>
      <c r="E156" s="212" t="s">
        <v>225</v>
      </c>
      <c r="F156" s="212" t="s">
        <v>260</v>
      </c>
      <c r="G156" s="198"/>
      <c r="H156" s="198"/>
      <c r="I156" s="201"/>
      <c r="J156" s="201"/>
      <c r="K156" s="213">
        <f>BK156</f>
        <v>0</v>
      </c>
      <c r="L156" s="198"/>
      <c r="M156" s="203"/>
      <c r="N156" s="204"/>
      <c r="O156" s="205"/>
      <c r="P156" s="205"/>
      <c r="Q156" s="206">
        <f>SUM(Q157:Q177)</f>
        <v>0</v>
      </c>
      <c r="R156" s="206">
        <f>SUM(R157:R177)</f>
        <v>0</v>
      </c>
      <c r="S156" s="205"/>
      <c r="T156" s="207">
        <f>SUM(T157:T177)</f>
        <v>0</v>
      </c>
      <c r="U156" s="205"/>
      <c r="V156" s="207">
        <f>SUM(V157:V177)</f>
        <v>0</v>
      </c>
      <c r="W156" s="205"/>
      <c r="X156" s="208">
        <f>SUM(X157:X177)</f>
        <v>0</v>
      </c>
      <c r="AR156" s="209" t="s">
        <v>85</v>
      </c>
      <c r="AT156" s="210" t="s">
        <v>77</v>
      </c>
      <c r="AU156" s="210" t="s">
        <v>87</v>
      </c>
      <c r="AY156" s="209" t="s">
        <v>158</v>
      </c>
      <c r="BK156" s="211">
        <f>SUM(BK157:BK177)</f>
        <v>0</v>
      </c>
    </row>
    <row r="157" spans="2:65" s="1" customFormat="1" ht="25.5" customHeight="1">
      <c r="B157" s="43"/>
      <c r="C157" s="214" t="s">
        <v>261</v>
      </c>
      <c r="D157" s="214" t="s">
        <v>162</v>
      </c>
      <c r="E157" s="215" t="s">
        <v>262</v>
      </c>
      <c r="F157" s="216" t="s">
        <v>263</v>
      </c>
      <c r="G157" s="217" t="s">
        <v>173</v>
      </c>
      <c r="H157" s="218">
        <v>81.536000000000001</v>
      </c>
      <c r="I157" s="219"/>
      <c r="J157" s="219"/>
      <c r="K157" s="220">
        <f>ROUND(P157*H157,2)</f>
        <v>0</v>
      </c>
      <c r="L157" s="216" t="s">
        <v>178</v>
      </c>
      <c r="M157" s="63"/>
      <c r="N157" s="221" t="s">
        <v>24</v>
      </c>
      <c r="O157" s="222" t="s">
        <v>47</v>
      </c>
      <c r="P157" s="145">
        <f>I157+J157</f>
        <v>0</v>
      </c>
      <c r="Q157" s="145">
        <f>ROUND(I157*H157,2)</f>
        <v>0</v>
      </c>
      <c r="R157" s="145">
        <f>ROUND(J157*H157,2)</f>
        <v>0</v>
      </c>
      <c r="S157" s="44"/>
      <c r="T157" s="223">
        <f>S157*H157</f>
        <v>0</v>
      </c>
      <c r="U157" s="223">
        <v>0</v>
      </c>
      <c r="V157" s="223">
        <f>U157*H157</f>
        <v>0</v>
      </c>
      <c r="W157" s="223">
        <v>0</v>
      </c>
      <c r="X157" s="224">
        <f>W157*H157</f>
        <v>0</v>
      </c>
      <c r="AR157" s="26" t="s">
        <v>167</v>
      </c>
      <c r="AT157" s="26" t="s">
        <v>162</v>
      </c>
      <c r="AU157" s="26" t="s">
        <v>168</v>
      </c>
      <c r="AY157" s="26" t="s">
        <v>158</v>
      </c>
      <c r="BE157" s="225">
        <f>IF(O157="základní",K157,0)</f>
        <v>0</v>
      </c>
      <c r="BF157" s="225">
        <f>IF(O157="snížená",K157,0)</f>
        <v>0</v>
      </c>
      <c r="BG157" s="225">
        <f>IF(O157="zákl. přenesená",K157,0)</f>
        <v>0</v>
      </c>
      <c r="BH157" s="225">
        <f>IF(O157="sníž. přenesená",K157,0)</f>
        <v>0</v>
      </c>
      <c r="BI157" s="225">
        <f>IF(O157="nulová",K157,0)</f>
        <v>0</v>
      </c>
      <c r="BJ157" s="26" t="s">
        <v>85</v>
      </c>
      <c r="BK157" s="225">
        <f>ROUND(P157*H157,2)</f>
        <v>0</v>
      </c>
      <c r="BL157" s="26" t="s">
        <v>167</v>
      </c>
      <c r="BM157" s="26" t="s">
        <v>264</v>
      </c>
    </row>
    <row r="158" spans="2:65" s="13" customFormat="1" ht="12">
      <c r="B158" s="238"/>
      <c r="C158" s="239"/>
      <c r="D158" s="228" t="s">
        <v>170</v>
      </c>
      <c r="E158" s="240" t="s">
        <v>24</v>
      </c>
      <c r="F158" s="241" t="s">
        <v>265</v>
      </c>
      <c r="G158" s="239"/>
      <c r="H158" s="240" t="s">
        <v>24</v>
      </c>
      <c r="I158" s="242"/>
      <c r="J158" s="242"/>
      <c r="K158" s="239"/>
      <c r="L158" s="239"/>
      <c r="M158" s="243"/>
      <c r="N158" s="244"/>
      <c r="O158" s="245"/>
      <c r="P158" s="245"/>
      <c r="Q158" s="245"/>
      <c r="R158" s="245"/>
      <c r="S158" s="245"/>
      <c r="T158" s="245"/>
      <c r="U158" s="245"/>
      <c r="V158" s="245"/>
      <c r="W158" s="245"/>
      <c r="X158" s="246"/>
      <c r="AT158" s="247" t="s">
        <v>170</v>
      </c>
      <c r="AU158" s="247" t="s">
        <v>168</v>
      </c>
      <c r="AV158" s="13" t="s">
        <v>85</v>
      </c>
      <c r="AW158" s="13" t="s">
        <v>7</v>
      </c>
      <c r="AX158" s="13" t="s">
        <v>78</v>
      </c>
      <c r="AY158" s="247" t="s">
        <v>158</v>
      </c>
    </row>
    <row r="159" spans="2:65" s="12" customFormat="1" ht="12">
      <c r="B159" s="226"/>
      <c r="C159" s="227"/>
      <c r="D159" s="228" t="s">
        <v>170</v>
      </c>
      <c r="E159" s="229" t="s">
        <v>24</v>
      </c>
      <c r="F159" s="230" t="s">
        <v>266</v>
      </c>
      <c r="G159" s="227"/>
      <c r="H159" s="231">
        <v>80</v>
      </c>
      <c r="I159" s="232"/>
      <c r="J159" s="232"/>
      <c r="K159" s="227"/>
      <c r="L159" s="227"/>
      <c r="M159" s="233"/>
      <c r="N159" s="234"/>
      <c r="O159" s="235"/>
      <c r="P159" s="235"/>
      <c r="Q159" s="235"/>
      <c r="R159" s="235"/>
      <c r="S159" s="235"/>
      <c r="T159" s="235"/>
      <c r="U159" s="235"/>
      <c r="V159" s="235"/>
      <c r="W159" s="235"/>
      <c r="X159" s="236"/>
      <c r="AT159" s="237" t="s">
        <v>170</v>
      </c>
      <c r="AU159" s="237" t="s">
        <v>168</v>
      </c>
      <c r="AV159" s="12" t="s">
        <v>87</v>
      </c>
      <c r="AW159" s="12" t="s">
        <v>7</v>
      </c>
      <c r="AX159" s="12" t="s">
        <v>78</v>
      </c>
      <c r="AY159" s="237" t="s">
        <v>158</v>
      </c>
    </row>
    <row r="160" spans="2:65" s="13" customFormat="1" ht="12">
      <c r="B160" s="238"/>
      <c r="C160" s="239"/>
      <c r="D160" s="228" t="s">
        <v>170</v>
      </c>
      <c r="E160" s="240" t="s">
        <v>24</v>
      </c>
      <c r="F160" s="241" t="s">
        <v>267</v>
      </c>
      <c r="G160" s="239"/>
      <c r="H160" s="240" t="s">
        <v>24</v>
      </c>
      <c r="I160" s="242"/>
      <c r="J160" s="242"/>
      <c r="K160" s="239"/>
      <c r="L160" s="239"/>
      <c r="M160" s="243"/>
      <c r="N160" s="244"/>
      <c r="O160" s="245"/>
      <c r="P160" s="245"/>
      <c r="Q160" s="245"/>
      <c r="R160" s="245"/>
      <c r="S160" s="245"/>
      <c r="T160" s="245"/>
      <c r="U160" s="245"/>
      <c r="V160" s="245"/>
      <c r="W160" s="245"/>
      <c r="X160" s="246"/>
      <c r="AT160" s="247" t="s">
        <v>170</v>
      </c>
      <c r="AU160" s="247" t="s">
        <v>168</v>
      </c>
      <c r="AV160" s="13" t="s">
        <v>85</v>
      </c>
      <c r="AW160" s="13" t="s">
        <v>7</v>
      </c>
      <c r="AX160" s="13" t="s">
        <v>78</v>
      </c>
      <c r="AY160" s="247" t="s">
        <v>158</v>
      </c>
    </row>
    <row r="161" spans="2:65" s="12" customFormat="1" ht="12">
      <c r="B161" s="226"/>
      <c r="C161" s="227"/>
      <c r="D161" s="228" t="s">
        <v>170</v>
      </c>
      <c r="E161" s="229" t="s">
        <v>24</v>
      </c>
      <c r="F161" s="230" t="s">
        <v>268</v>
      </c>
      <c r="G161" s="227"/>
      <c r="H161" s="231">
        <v>1.536</v>
      </c>
      <c r="I161" s="232"/>
      <c r="J161" s="232"/>
      <c r="K161" s="227"/>
      <c r="L161" s="227"/>
      <c r="M161" s="233"/>
      <c r="N161" s="234"/>
      <c r="O161" s="235"/>
      <c r="P161" s="235"/>
      <c r="Q161" s="235"/>
      <c r="R161" s="235"/>
      <c r="S161" s="235"/>
      <c r="T161" s="235"/>
      <c r="U161" s="235"/>
      <c r="V161" s="235"/>
      <c r="W161" s="235"/>
      <c r="X161" s="236"/>
      <c r="AT161" s="237" t="s">
        <v>170</v>
      </c>
      <c r="AU161" s="237" t="s">
        <v>168</v>
      </c>
      <c r="AV161" s="12" t="s">
        <v>87</v>
      </c>
      <c r="AW161" s="12" t="s">
        <v>7</v>
      </c>
      <c r="AX161" s="12" t="s">
        <v>78</v>
      </c>
      <c r="AY161" s="237" t="s">
        <v>158</v>
      </c>
    </row>
    <row r="162" spans="2:65" s="14" customFormat="1" ht="12">
      <c r="B162" s="248"/>
      <c r="C162" s="249"/>
      <c r="D162" s="228" t="s">
        <v>170</v>
      </c>
      <c r="E162" s="250" t="s">
        <v>24</v>
      </c>
      <c r="F162" s="251" t="s">
        <v>240</v>
      </c>
      <c r="G162" s="249"/>
      <c r="H162" s="252">
        <v>81.536000000000001</v>
      </c>
      <c r="I162" s="253"/>
      <c r="J162" s="253"/>
      <c r="K162" s="249"/>
      <c r="L162" s="249"/>
      <c r="M162" s="254"/>
      <c r="N162" s="255"/>
      <c r="O162" s="256"/>
      <c r="P162" s="256"/>
      <c r="Q162" s="256"/>
      <c r="R162" s="256"/>
      <c r="S162" s="256"/>
      <c r="T162" s="256"/>
      <c r="U162" s="256"/>
      <c r="V162" s="256"/>
      <c r="W162" s="256"/>
      <c r="X162" s="257"/>
      <c r="AT162" s="258" t="s">
        <v>170</v>
      </c>
      <c r="AU162" s="258" t="s">
        <v>168</v>
      </c>
      <c r="AV162" s="14" t="s">
        <v>167</v>
      </c>
      <c r="AW162" s="14" t="s">
        <v>7</v>
      </c>
      <c r="AX162" s="14" t="s">
        <v>85</v>
      </c>
      <c r="AY162" s="258" t="s">
        <v>158</v>
      </c>
    </row>
    <row r="163" spans="2:65" s="1" customFormat="1" ht="25.5" customHeight="1">
      <c r="B163" s="43"/>
      <c r="C163" s="214" t="s">
        <v>269</v>
      </c>
      <c r="D163" s="214" t="s">
        <v>162</v>
      </c>
      <c r="E163" s="215" t="s">
        <v>270</v>
      </c>
      <c r="F163" s="216" t="s">
        <v>271</v>
      </c>
      <c r="G163" s="217" t="s">
        <v>173</v>
      </c>
      <c r="H163" s="218">
        <v>40.768000000000001</v>
      </c>
      <c r="I163" s="219"/>
      <c r="J163" s="219"/>
      <c r="K163" s="220">
        <f>ROUND(P163*H163,2)</f>
        <v>0</v>
      </c>
      <c r="L163" s="216" t="s">
        <v>178</v>
      </c>
      <c r="M163" s="63"/>
      <c r="N163" s="221" t="s">
        <v>24</v>
      </c>
      <c r="O163" s="222" t="s">
        <v>47</v>
      </c>
      <c r="P163" s="145">
        <f>I163+J163</f>
        <v>0</v>
      </c>
      <c r="Q163" s="145">
        <f>ROUND(I163*H163,2)</f>
        <v>0</v>
      </c>
      <c r="R163" s="145">
        <f>ROUND(J163*H163,2)</f>
        <v>0</v>
      </c>
      <c r="S163" s="44"/>
      <c r="T163" s="223">
        <f>S163*H163</f>
        <v>0</v>
      </c>
      <c r="U163" s="223">
        <v>0</v>
      </c>
      <c r="V163" s="223">
        <f>U163*H163</f>
        <v>0</v>
      </c>
      <c r="W163" s="223">
        <v>0</v>
      </c>
      <c r="X163" s="224">
        <f>W163*H163</f>
        <v>0</v>
      </c>
      <c r="AR163" s="26" t="s">
        <v>167</v>
      </c>
      <c r="AT163" s="26" t="s">
        <v>162</v>
      </c>
      <c r="AU163" s="26" t="s">
        <v>168</v>
      </c>
      <c r="AY163" s="26" t="s">
        <v>158</v>
      </c>
      <c r="BE163" s="225">
        <f>IF(O163="základní",K163,0)</f>
        <v>0</v>
      </c>
      <c r="BF163" s="225">
        <f>IF(O163="snížená",K163,0)</f>
        <v>0</v>
      </c>
      <c r="BG163" s="225">
        <f>IF(O163="zákl. přenesená",K163,0)</f>
        <v>0</v>
      </c>
      <c r="BH163" s="225">
        <f>IF(O163="sníž. přenesená",K163,0)</f>
        <v>0</v>
      </c>
      <c r="BI163" s="225">
        <f>IF(O163="nulová",K163,0)</f>
        <v>0</v>
      </c>
      <c r="BJ163" s="26" t="s">
        <v>85</v>
      </c>
      <c r="BK163" s="225">
        <f>ROUND(P163*H163,2)</f>
        <v>0</v>
      </c>
      <c r="BL163" s="26" t="s">
        <v>167</v>
      </c>
      <c r="BM163" s="26" t="s">
        <v>272</v>
      </c>
    </row>
    <row r="164" spans="2:65" s="12" customFormat="1" ht="12">
      <c r="B164" s="226"/>
      <c r="C164" s="227"/>
      <c r="D164" s="228" t="s">
        <v>170</v>
      </c>
      <c r="E164" s="229" t="s">
        <v>24</v>
      </c>
      <c r="F164" s="230" t="s">
        <v>273</v>
      </c>
      <c r="G164" s="227"/>
      <c r="H164" s="231">
        <v>40.768000000000001</v>
      </c>
      <c r="I164" s="232"/>
      <c r="J164" s="232"/>
      <c r="K164" s="227"/>
      <c r="L164" s="227"/>
      <c r="M164" s="233"/>
      <c r="N164" s="234"/>
      <c r="O164" s="235"/>
      <c r="P164" s="235"/>
      <c r="Q164" s="235"/>
      <c r="R164" s="235"/>
      <c r="S164" s="235"/>
      <c r="T164" s="235"/>
      <c r="U164" s="235"/>
      <c r="V164" s="235"/>
      <c r="W164" s="235"/>
      <c r="X164" s="236"/>
      <c r="AT164" s="237" t="s">
        <v>170</v>
      </c>
      <c r="AU164" s="237" t="s">
        <v>168</v>
      </c>
      <c r="AV164" s="12" t="s">
        <v>87</v>
      </c>
      <c r="AW164" s="12" t="s">
        <v>7</v>
      </c>
      <c r="AX164" s="12" t="s">
        <v>85</v>
      </c>
      <c r="AY164" s="237" t="s">
        <v>158</v>
      </c>
    </row>
    <row r="165" spans="2:65" s="1" customFormat="1" ht="25.5" customHeight="1">
      <c r="B165" s="43"/>
      <c r="C165" s="214" t="s">
        <v>274</v>
      </c>
      <c r="D165" s="214" t="s">
        <v>162</v>
      </c>
      <c r="E165" s="215" t="s">
        <v>275</v>
      </c>
      <c r="F165" s="216" t="s">
        <v>276</v>
      </c>
      <c r="G165" s="217" t="s">
        <v>173</v>
      </c>
      <c r="H165" s="218">
        <v>113.086</v>
      </c>
      <c r="I165" s="219"/>
      <c r="J165" s="219"/>
      <c r="K165" s="220">
        <f>ROUND(P165*H165,2)</f>
        <v>0</v>
      </c>
      <c r="L165" s="216" t="s">
        <v>178</v>
      </c>
      <c r="M165" s="63"/>
      <c r="N165" s="221" t="s">
        <v>24</v>
      </c>
      <c r="O165" s="222" t="s">
        <v>47</v>
      </c>
      <c r="P165" s="145">
        <f>I165+J165</f>
        <v>0</v>
      </c>
      <c r="Q165" s="145">
        <f>ROUND(I165*H165,2)</f>
        <v>0</v>
      </c>
      <c r="R165" s="145">
        <f>ROUND(J165*H165,2)</f>
        <v>0</v>
      </c>
      <c r="S165" s="44"/>
      <c r="T165" s="223">
        <f>S165*H165</f>
        <v>0</v>
      </c>
      <c r="U165" s="223">
        <v>0</v>
      </c>
      <c r="V165" s="223">
        <f>U165*H165</f>
        <v>0</v>
      </c>
      <c r="W165" s="223">
        <v>0</v>
      </c>
      <c r="X165" s="224">
        <f>W165*H165</f>
        <v>0</v>
      </c>
      <c r="AR165" s="26" t="s">
        <v>167</v>
      </c>
      <c r="AT165" s="26" t="s">
        <v>162</v>
      </c>
      <c r="AU165" s="26" t="s">
        <v>168</v>
      </c>
      <c r="AY165" s="26" t="s">
        <v>158</v>
      </c>
      <c r="BE165" s="225">
        <f>IF(O165="základní",K165,0)</f>
        <v>0</v>
      </c>
      <c r="BF165" s="225">
        <f>IF(O165="snížená",K165,0)</f>
        <v>0</v>
      </c>
      <c r="BG165" s="225">
        <f>IF(O165="zákl. přenesená",K165,0)</f>
        <v>0</v>
      </c>
      <c r="BH165" s="225">
        <f>IF(O165="sníž. přenesená",K165,0)</f>
        <v>0</v>
      </c>
      <c r="BI165" s="225">
        <f>IF(O165="nulová",K165,0)</f>
        <v>0</v>
      </c>
      <c r="BJ165" s="26" t="s">
        <v>85</v>
      </c>
      <c r="BK165" s="225">
        <f>ROUND(P165*H165,2)</f>
        <v>0</v>
      </c>
      <c r="BL165" s="26" t="s">
        <v>167</v>
      </c>
      <c r="BM165" s="26" t="s">
        <v>277</v>
      </c>
    </row>
    <row r="166" spans="2:65" s="13" customFormat="1" ht="12">
      <c r="B166" s="238"/>
      <c r="C166" s="239"/>
      <c r="D166" s="228" t="s">
        <v>170</v>
      </c>
      <c r="E166" s="240" t="s">
        <v>24</v>
      </c>
      <c r="F166" s="241" t="s">
        <v>278</v>
      </c>
      <c r="G166" s="239"/>
      <c r="H166" s="240" t="s">
        <v>24</v>
      </c>
      <c r="I166" s="242"/>
      <c r="J166" s="242"/>
      <c r="K166" s="239"/>
      <c r="L166" s="239"/>
      <c r="M166" s="243"/>
      <c r="N166" s="244"/>
      <c r="O166" s="245"/>
      <c r="P166" s="245"/>
      <c r="Q166" s="245"/>
      <c r="R166" s="245"/>
      <c r="S166" s="245"/>
      <c r="T166" s="245"/>
      <c r="U166" s="245"/>
      <c r="V166" s="245"/>
      <c r="W166" s="245"/>
      <c r="X166" s="246"/>
      <c r="AT166" s="247" t="s">
        <v>170</v>
      </c>
      <c r="AU166" s="247" t="s">
        <v>168</v>
      </c>
      <c r="AV166" s="13" t="s">
        <v>85</v>
      </c>
      <c r="AW166" s="13" t="s">
        <v>7</v>
      </c>
      <c r="AX166" s="13" t="s">
        <v>78</v>
      </c>
      <c r="AY166" s="247" t="s">
        <v>158</v>
      </c>
    </row>
    <row r="167" spans="2:65" s="12" customFormat="1" ht="12">
      <c r="B167" s="226"/>
      <c r="C167" s="227"/>
      <c r="D167" s="228" t="s">
        <v>170</v>
      </c>
      <c r="E167" s="229" t="s">
        <v>24</v>
      </c>
      <c r="F167" s="230" t="s">
        <v>279</v>
      </c>
      <c r="G167" s="227"/>
      <c r="H167" s="231">
        <v>24.956</v>
      </c>
      <c r="I167" s="232"/>
      <c r="J167" s="232"/>
      <c r="K167" s="227"/>
      <c r="L167" s="227"/>
      <c r="M167" s="233"/>
      <c r="N167" s="234"/>
      <c r="O167" s="235"/>
      <c r="P167" s="235"/>
      <c r="Q167" s="235"/>
      <c r="R167" s="235"/>
      <c r="S167" s="235"/>
      <c r="T167" s="235"/>
      <c r="U167" s="235"/>
      <c r="V167" s="235"/>
      <c r="W167" s="235"/>
      <c r="X167" s="236"/>
      <c r="AT167" s="237" t="s">
        <v>170</v>
      </c>
      <c r="AU167" s="237" t="s">
        <v>168</v>
      </c>
      <c r="AV167" s="12" t="s">
        <v>87</v>
      </c>
      <c r="AW167" s="12" t="s">
        <v>7</v>
      </c>
      <c r="AX167" s="12" t="s">
        <v>78</v>
      </c>
      <c r="AY167" s="237" t="s">
        <v>158</v>
      </c>
    </row>
    <row r="168" spans="2:65" s="12" customFormat="1" ht="12">
      <c r="B168" s="226"/>
      <c r="C168" s="227"/>
      <c r="D168" s="228" t="s">
        <v>170</v>
      </c>
      <c r="E168" s="229" t="s">
        <v>24</v>
      </c>
      <c r="F168" s="230" t="s">
        <v>280</v>
      </c>
      <c r="G168" s="227"/>
      <c r="H168" s="231">
        <v>46.594000000000001</v>
      </c>
      <c r="I168" s="232"/>
      <c r="J168" s="232"/>
      <c r="K168" s="227"/>
      <c r="L168" s="227"/>
      <c r="M168" s="233"/>
      <c r="N168" s="234"/>
      <c r="O168" s="235"/>
      <c r="P168" s="235"/>
      <c r="Q168" s="235"/>
      <c r="R168" s="235"/>
      <c r="S168" s="235"/>
      <c r="T168" s="235"/>
      <c r="U168" s="235"/>
      <c r="V168" s="235"/>
      <c r="W168" s="235"/>
      <c r="X168" s="236"/>
      <c r="AT168" s="237" t="s">
        <v>170</v>
      </c>
      <c r="AU168" s="237" t="s">
        <v>168</v>
      </c>
      <c r="AV168" s="12" t="s">
        <v>87</v>
      </c>
      <c r="AW168" s="12" t="s">
        <v>7</v>
      </c>
      <c r="AX168" s="12" t="s">
        <v>78</v>
      </c>
      <c r="AY168" s="237" t="s">
        <v>158</v>
      </c>
    </row>
    <row r="169" spans="2:65" s="12" customFormat="1" ht="12">
      <c r="B169" s="226"/>
      <c r="C169" s="227"/>
      <c r="D169" s="228" t="s">
        <v>170</v>
      </c>
      <c r="E169" s="229" t="s">
        <v>24</v>
      </c>
      <c r="F169" s="230" t="s">
        <v>281</v>
      </c>
      <c r="G169" s="227"/>
      <c r="H169" s="231">
        <v>41.536000000000001</v>
      </c>
      <c r="I169" s="232"/>
      <c r="J169" s="232"/>
      <c r="K169" s="227"/>
      <c r="L169" s="227"/>
      <c r="M169" s="233"/>
      <c r="N169" s="234"/>
      <c r="O169" s="235"/>
      <c r="P169" s="235"/>
      <c r="Q169" s="235"/>
      <c r="R169" s="235"/>
      <c r="S169" s="235"/>
      <c r="T169" s="235"/>
      <c r="U169" s="235"/>
      <c r="V169" s="235"/>
      <c r="W169" s="235"/>
      <c r="X169" s="236"/>
      <c r="AT169" s="237" t="s">
        <v>170</v>
      </c>
      <c r="AU169" s="237" t="s">
        <v>168</v>
      </c>
      <c r="AV169" s="12" t="s">
        <v>87</v>
      </c>
      <c r="AW169" s="12" t="s">
        <v>7</v>
      </c>
      <c r="AX169" s="12" t="s">
        <v>78</v>
      </c>
      <c r="AY169" s="237" t="s">
        <v>158</v>
      </c>
    </row>
    <row r="170" spans="2:65" s="14" customFormat="1" ht="12">
      <c r="B170" s="248"/>
      <c r="C170" s="249"/>
      <c r="D170" s="228" t="s">
        <v>170</v>
      </c>
      <c r="E170" s="250" t="s">
        <v>24</v>
      </c>
      <c r="F170" s="251" t="s">
        <v>240</v>
      </c>
      <c r="G170" s="249"/>
      <c r="H170" s="252">
        <v>113.086</v>
      </c>
      <c r="I170" s="253"/>
      <c r="J170" s="253"/>
      <c r="K170" s="249"/>
      <c r="L170" s="249"/>
      <c r="M170" s="254"/>
      <c r="N170" s="255"/>
      <c r="O170" s="256"/>
      <c r="P170" s="256"/>
      <c r="Q170" s="256"/>
      <c r="R170" s="256"/>
      <c r="S170" s="256"/>
      <c r="T170" s="256"/>
      <c r="U170" s="256"/>
      <c r="V170" s="256"/>
      <c r="W170" s="256"/>
      <c r="X170" s="257"/>
      <c r="AT170" s="258" t="s">
        <v>170</v>
      </c>
      <c r="AU170" s="258" t="s">
        <v>168</v>
      </c>
      <c r="AV170" s="14" t="s">
        <v>167</v>
      </c>
      <c r="AW170" s="14" t="s">
        <v>7</v>
      </c>
      <c r="AX170" s="14" t="s">
        <v>85</v>
      </c>
      <c r="AY170" s="258" t="s">
        <v>158</v>
      </c>
    </row>
    <row r="171" spans="2:65" s="1" customFormat="1" ht="38.25" customHeight="1">
      <c r="B171" s="43"/>
      <c r="C171" s="214" t="s">
        <v>10</v>
      </c>
      <c r="D171" s="214" t="s">
        <v>162</v>
      </c>
      <c r="E171" s="215" t="s">
        <v>282</v>
      </c>
      <c r="F171" s="216" t="s">
        <v>283</v>
      </c>
      <c r="G171" s="217" t="s">
        <v>173</v>
      </c>
      <c r="H171" s="218">
        <v>56.54</v>
      </c>
      <c r="I171" s="219"/>
      <c r="J171" s="219"/>
      <c r="K171" s="220">
        <f>ROUND(P171*H171,2)</f>
        <v>0</v>
      </c>
      <c r="L171" s="216" t="s">
        <v>178</v>
      </c>
      <c r="M171" s="63"/>
      <c r="N171" s="221" t="s">
        <v>24</v>
      </c>
      <c r="O171" s="222" t="s">
        <v>47</v>
      </c>
      <c r="P171" s="145">
        <f>I171+J171</f>
        <v>0</v>
      </c>
      <c r="Q171" s="145">
        <f>ROUND(I171*H171,2)</f>
        <v>0</v>
      </c>
      <c r="R171" s="145">
        <f>ROUND(J171*H171,2)</f>
        <v>0</v>
      </c>
      <c r="S171" s="44"/>
      <c r="T171" s="223">
        <f>S171*H171</f>
        <v>0</v>
      </c>
      <c r="U171" s="223">
        <v>0</v>
      </c>
      <c r="V171" s="223">
        <f>U171*H171</f>
        <v>0</v>
      </c>
      <c r="W171" s="223">
        <v>0</v>
      </c>
      <c r="X171" s="224">
        <f>W171*H171</f>
        <v>0</v>
      </c>
      <c r="AR171" s="26" t="s">
        <v>167</v>
      </c>
      <c r="AT171" s="26" t="s">
        <v>162</v>
      </c>
      <c r="AU171" s="26" t="s">
        <v>168</v>
      </c>
      <c r="AY171" s="26" t="s">
        <v>158</v>
      </c>
      <c r="BE171" s="225">
        <f>IF(O171="základní",K171,0)</f>
        <v>0</v>
      </c>
      <c r="BF171" s="225">
        <f>IF(O171="snížená",K171,0)</f>
        <v>0</v>
      </c>
      <c r="BG171" s="225">
        <f>IF(O171="zákl. přenesená",K171,0)</f>
        <v>0</v>
      </c>
      <c r="BH171" s="225">
        <f>IF(O171="sníž. přenesená",K171,0)</f>
        <v>0</v>
      </c>
      <c r="BI171" s="225">
        <f>IF(O171="nulová",K171,0)</f>
        <v>0</v>
      </c>
      <c r="BJ171" s="26" t="s">
        <v>85</v>
      </c>
      <c r="BK171" s="225">
        <f>ROUND(P171*H171,2)</f>
        <v>0</v>
      </c>
      <c r="BL171" s="26" t="s">
        <v>167</v>
      </c>
      <c r="BM171" s="26" t="s">
        <v>284</v>
      </c>
    </row>
    <row r="172" spans="2:65" s="12" customFormat="1" ht="12">
      <c r="B172" s="226"/>
      <c r="C172" s="227"/>
      <c r="D172" s="228" t="s">
        <v>170</v>
      </c>
      <c r="E172" s="229" t="s">
        <v>24</v>
      </c>
      <c r="F172" s="230" t="s">
        <v>285</v>
      </c>
      <c r="G172" s="227"/>
      <c r="H172" s="231">
        <v>56.54</v>
      </c>
      <c r="I172" s="232"/>
      <c r="J172" s="232"/>
      <c r="K172" s="227"/>
      <c r="L172" s="227"/>
      <c r="M172" s="233"/>
      <c r="N172" s="234"/>
      <c r="O172" s="235"/>
      <c r="P172" s="235"/>
      <c r="Q172" s="235"/>
      <c r="R172" s="235"/>
      <c r="S172" s="235"/>
      <c r="T172" s="235"/>
      <c r="U172" s="235"/>
      <c r="V172" s="235"/>
      <c r="W172" s="235"/>
      <c r="X172" s="236"/>
      <c r="AT172" s="237" t="s">
        <v>170</v>
      </c>
      <c r="AU172" s="237" t="s">
        <v>168</v>
      </c>
      <c r="AV172" s="12" t="s">
        <v>87</v>
      </c>
      <c r="AW172" s="12" t="s">
        <v>7</v>
      </c>
      <c r="AX172" s="12" t="s">
        <v>85</v>
      </c>
      <c r="AY172" s="237" t="s">
        <v>158</v>
      </c>
    </row>
    <row r="173" spans="2:65" s="1" customFormat="1" ht="25.5" customHeight="1">
      <c r="B173" s="43"/>
      <c r="C173" s="214" t="s">
        <v>286</v>
      </c>
      <c r="D173" s="214" t="s">
        <v>162</v>
      </c>
      <c r="E173" s="215" t="s">
        <v>287</v>
      </c>
      <c r="F173" s="216" t="s">
        <v>288</v>
      </c>
      <c r="G173" s="217" t="s">
        <v>173</v>
      </c>
      <c r="H173" s="218">
        <v>24</v>
      </c>
      <c r="I173" s="219"/>
      <c r="J173" s="219"/>
      <c r="K173" s="220">
        <f>ROUND(P173*H173,2)</f>
        <v>0</v>
      </c>
      <c r="L173" s="216" t="s">
        <v>178</v>
      </c>
      <c r="M173" s="63"/>
      <c r="N173" s="221" t="s">
        <v>24</v>
      </c>
      <c r="O173" s="222" t="s">
        <v>47</v>
      </c>
      <c r="P173" s="145">
        <f>I173+J173</f>
        <v>0</v>
      </c>
      <c r="Q173" s="145">
        <f>ROUND(I173*H173,2)</f>
        <v>0</v>
      </c>
      <c r="R173" s="145">
        <f>ROUND(J173*H173,2)</f>
        <v>0</v>
      </c>
      <c r="S173" s="44"/>
      <c r="T173" s="223">
        <f>S173*H173</f>
        <v>0</v>
      </c>
      <c r="U173" s="223">
        <v>0</v>
      </c>
      <c r="V173" s="223">
        <f>U173*H173</f>
        <v>0</v>
      </c>
      <c r="W173" s="223">
        <v>0</v>
      </c>
      <c r="X173" s="224">
        <f>W173*H173</f>
        <v>0</v>
      </c>
      <c r="AR173" s="26" t="s">
        <v>167</v>
      </c>
      <c r="AT173" s="26" t="s">
        <v>162</v>
      </c>
      <c r="AU173" s="26" t="s">
        <v>168</v>
      </c>
      <c r="AY173" s="26" t="s">
        <v>158</v>
      </c>
      <c r="BE173" s="225">
        <f>IF(O173="základní",K173,0)</f>
        <v>0</v>
      </c>
      <c r="BF173" s="225">
        <f>IF(O173="snížená",K173,0)</f>
        <v>0</v>
      </c>
      <c r="BG173" s="225">
        <f>IF(O173="zákl. přenesená",K173,0)</f>
        <v>0</v>
      </c>
      <c r="BH173" s="225">
        <f>IF(O173="sníž. přenesená",K173,0)</f>
        <v>0</v>
      </c>
      <c r="BI173" s="225">
        <f>IF(O173="nulová",K173,0)</f>
        <v>0</v>
      </c>
      <c r="BJ173" s="26" t="s">
        <v>85</v>
      </c>
      <c r="BK173" s="225">
        <f>ROUND(P173*H173,2)</f>
        <v>0</v>
      </c>
      <c r="BL173" s="26" t="s">
        <v>167</v>
      </c>
      <c r="BM173" s="26" t="s">
        <v>289</v>
      </c>
    </row>
    <row r="174" spans="2:65" s="13" customFormat="1" ht="12">
      <c r="B174" s="238"/>
      <c r="C174" s="239"/>
      <c r="D174" s="228" t="s">
        <v>170</v>
      </c>
      <c r="E174" s="240" t="s">
        <v>24</v>
      </c>
      <c r="F174" s="241" t="s">
        <v>290</v>
      </c>
      <c r="G174" s="239"/>
      <c r="H174" s="240" t="s">
        <v>24</v>
      </c>
      <c r="I174" s="242"/>
      <c r="J174" s="242"/>
      <c r="K174" s="239"/>
      <c r="L174" s="239"/>
      <c r="M174" s="243"/>
      <c r="N174" s="244"/>
      <c r="O174" s="245"/>
      <c r="P174" s="245"/>
      <c r="Q174" s="245"/>
      <c r="R174" s="245"/>
      <c r="S174" s="245"/>
      <c r="T174" s="245"/>
      <c r="U174" s="245"/>
      <c r="V174" s="245"/>
      <c r="W174" s="245"/>
      <c r="X174" s="246"/>
      <c r="AT174" s="247" t="s">
        <v>170</v>
      </c>
      <c r="AU174" s="247" t="s">
        <v>168</v>
      </c>
      <c r="AV174" s="13" t="s">
        <v>85</v>
      </c>
      <c r="AW174" s="13" t="s">
        <v>7</v>
      </c>
      <c r="AX174" s="13" t="s">
        <v>78</v>
      </c>
      <c r="AY174" s="247" t="s">
        <v>158</v>
      </c>
    </row>
    <row r="175" spans="2:65" s="12" customFormat="1" ht="12">
      <c r="B175" s="226"/>
      <c r="C175" s="227"/>
      <c r="D175" s="228" t="s">
        <v>170</v>
      </c>
      <c r="E175" s="229" t="s">
        <v>24</v>
      </c>
      <c r="F175" s="230" t="s">
        <v>291</v>
      </c>
      <c r="G175" s="227"/>
      <c r="H175" s="231">
        <v>24</v>
      </c>
      <c r="I175" s="232"/>
      <c r="J175" s="232"/>
      <c r="K175" s="227"/>
      <c r="L175" s="227"/>
      <c r="M175" s="233"/>
      <c r="N175" s="234"/>
      <c r="O175" s="235"/>
      <c r="P175" s="235"/>
      <c r="Q175" s="235"/>
      <c r="R175" s="235"/>
      <c r="S175" s="235"/>
      <c r="T175" s="235"/>
      <c r="U175" s="235"/>
      <c r="V175" s="235"/>
      <c r="W175" s="235"/>
      <c r="X175" s="236"/>
      <c r="AT175" s="237" t="s">
        <v>170</v>
      </c>
      <c r="AU175" s="237" t="s">
        <v>168</v>
      </c>
      <c r="AV175" s="12" t="s">
        <v>87</v>
      </c>
      <c r="AW175" s="12" t="s">
        <v>7</v>
      </c>
      <c r="AX175" s="12" t="s">
        <v>85</v>
      </c>
      <c r="AY175" s="237" t="s">
        <v>158</v>
      </c>
    </row>
    <row r="176" spans="2:65" s="1" customFormat="1" ht="38.25" customHeight="1">
      <c r="B176" s="43"/>
      <c r="C176" s="214" t="s">
        <v>292</v>
      </c>
      <c r="D176" s="214" t="s">
        <v>162</v>
      </c>
      <c r="E176" s="215" t="s">
        <v>293</v>
      </c>
      <c r="F176" s="216" t="s">
        <v>294</v>
      </c>
      <c r="G176" s="217" t="s">
        <v>173</v>
      </c>
      <c r="H176" s="218">
        <v>12</v>
      </c>
      <c r="I176" s="219"/>
      <c r="J176" s="219"/>
      <c r="K176" s="220">
        <f>ROUND(P176*H176,2)</f>
        <v>0</v>
      </c>
      <c r="L176" s="216" t="s">
        <v>178</v>
      </c>
      <c r="M176" s="63"/>
      <c r="N176" s="221" t="s">
        <v>24</v>
      </c>
      <c r="O176" s="222" t="s">
        <v>47</v>
      </c>
      <c r="P176" s="145">
        <f>I176+J176</f>
        <v>0</v>
      </c>
      <c r="Q176" s="145">
        <f>ROUND(I176*H176,2)</f>
        <v>0</v>
      </c>
      <c r="R176" s="145">
        <f>ROUND(J176*H176,2)</f>
        <v>0</v>
      </c>
      <c r="S176" s="44"/>
      <c r="T176" s="223">
        <f>S176*H176</f>
        <v>0</v>
      </c>
      <c r="U176" s="223">
        <v>0</v>
      </c>
      <c r="V176" s="223">
        <f>U176*H176</f>
        <v>0</v>
      </c>
      <c r="W176" s="223">
        <v>0</v>
      </c>
      <c r="X176" s="224">
        <f>W176*H176</f>
        <v>0</v>
      </c>
      <c r="AR176" s="26" t="s">
        <v>167</v>
      </c>
      <c r="AT176" s="26" t="s">
        <v>162</v>
      </c>
      <c r="AU176" s="26" t="s">
        <v>168</v>
      </c>
      <c r="AY176" s="26" t="s">
        <v>158</v>
      </c>
      <c r="BE176" s="225">
        <f>IF(O176="základní",K176,0)</f>
        <v>0</v>
      </c>
      <c r="BF176" s="225">
        <f>IF(O176="snížená",K176,0)</f>
        <v>0</v>
      </c>
      <c r="BG176" s="225">
        <f>IF(O176="zákl. přenesená",K176,0)</f>
        <v>0</v>
      </c>
      <c r="BH176" s="225">
        <f>IF(O176="sníž. přenesená",K176,0)</f>
        <v>0</v>
      </c>
      <c r="BI176" s="225">
        <f>IF(O176="nulová",K176,0)</f>
        <v>0</v>
      </c>
      <c r="BJ176" s="26" t="s">
        <v>85</v>
      </c>
      <c r="BK176" s="225">
        <f>ROUND(P176*H176,2)</f>
        <v>0</v>
      </c>
      <c r="BL176" s="26" t="s">
        <v>167</v>
      </c>
      <c r="BM176" s="26" t="s">
        <v>295</v>
      </c>
    </row>
    <row r="177" spans="2:65" s="12" customFormat="1" ht="12">
      <c r="B177" s="226"/>
      <c r="C177" s="227"/>
      <c r="D177" s="228" t="s">
        <v>170</v>
      </c>
      <c r="E177" s="229" t="s">
        <v>24</v>
      </c>
      <c r="F177" s="230" t="s">
        <v>296</v>
      </c>
      <c r="G177" s="227"/>
      <c r="H177" s="231">
        <v>12</v>
      </c>
      <c r="I177" s="232"/>
      <c r="J177" s="232"/>
      <c r="K177" s="227"/>
      <c r="L177" s="227"/>
      <c r="M177" s="233"/>
      <c r="N177" s="234"/>
      <c r="O177" s="235"/>
      <c r="P177" s="235"/>
      <c r="Q177" s="235"/>
      <c r="R177" s="235"/>
      <c r="S177" s="235"/>
      <c r="T177" s="235"/>
      <c r="U177" s="235"/>
      <c r="V177" s="235"/>
      <c r="W177" s="235"/>
      <c r="X177" s="236"/>
      <c r="AT177" s="237" t="s">
        <v>170</v>
      </c>
      <c r="AU177" s="237" t="s">
        <v>168</v>
      </c>
      <c r="AV177" s="12" t="s">
        <v>87</v>
      </c>
      <c r="AW177" s="12" t="s">
        <v>7</v>
      </c>
      <c r="AX177" s="12" t="s">
        <v>85</v>
      </c>
      <c r="AY177" s="237" t="s">
        <v>158</v>
      </c>
    </row>
    <row r="178" spans="2:65" s="11" customFormat="1" ht="22.25" customHeight="1">
      <c r="B178" s="197"/>
      <c r="C178" s="198"/>
      <c r="D178" s="199" t="s">
        <v>77</v>
      </c>
      <c r="E178" s="212" t="s">
        <v>248</v>
      </c>
      <c r="F178" s="212" t="s">
        <v>297</v>
      </c>
      <c r="G178" s="198"/>
      <c r="H178" s="198"/>
      <c r="I178" s="201"/>
      <c r="J178" s="201"/>
      <c r="K178" s="213">
        <f>BK178</f>
        <v>0</v>
      </c>
      <c r="L178" s="198"/>
      <c r="M178" s="203"/>
      <c r="N178" s="204"/>
      <c r="O178" s="205"/>
      <c r="P178" s="205"/>
      <c r="Q178" s="206">
        <f>SUM(Q179:Q195)</f>
        <v>0</v>
      </c>
      <c r="R178" s="206">
        <f>SUM(R179:R195)</f>
        <v>0</v>
      </c>
      <c r="S178" s="205"/>
      <c r="T178" s="207">
        <f>SUM(T179:T195)</f>
        <v>0</v>
      </c>
      <c r="U178" s="205"/>
      <c r="V178" s="207">
        <f>SUM(V179:V195)</f>
        <v>137.28800000000001</v>
      </c>
      <c r="W178" s="205"/>
      <c r="X178" s="208">
        <f>SUM(X179:X195)</f>
        <v>0</v>
      </c>
      <c r="AR178" s="209" t="s">
        <v>85</v>
      </c>
      <c r="AT178" s="210" t="s">
        <v>77</v>
      </c>
      <c r="AU178" s="210" t="s">
        <v>87</v>
      </c>
      <c r="AY178" s="209" t="s">
        <v>158</v>
      </c>
      <c r="BK178" s="211">
        <f>SUM(BK179:BK195)</f>
        <v>0</v>
      </c>
    </row>
    <row r="179" spans="2:65" s="1" customFormat="1" ht="38.25" customHeight="1">
      <c r="B179" s="43"/>
      <c r="C179" s="214" t="s">
        <v>298</v>
      </c>
      <c r="D179" s="214" t="s">
        <v>162</v>
      </c>
      <c r="E179" s="215" t="s">
        <v>299</v>
      </c>
      <c r="F179" s="216" t="s">
        <v>300</v>
      </c>
      <c r="G179" s="217" t="s">
        <v>173</v>
      </c>
      <c r="H179" s="218">
        <v>352.52100000000002</v>
      </c>
      <c r="I179" s="219"/>
      <c r="J179" s="219"/>
      <c r="K179" s="220">
        <f>ROUND(P179*H179,2)</f>
        <v>0</v>
      </c>
      <c r="L179" s="216" t="s">
        <v>178</v>
      </c>
      <c r="M179" s="63"/>
      <c r="N179" s="221" t="s">
        <v>24</v>
      </c>
      <c r="O179" s="222" t="s">
        <v>47</v>
      </c>
      <c r="P179" s="145">
        <f>I179+J179</f>
        <v>0</v>
      </c>
      <c r="Q179" s="145">
        <f>ROUND(I179*H179,2)</f>
        <v>0</v>
      </c>
      <c r="R179" s="145">
        <f>ROUND(J179*H179,2)</f>
        <v>0</v>
      </c>
      <c r="S179" s="44"/>
      <c r="T179" s="223">
        <f>S179*H179</f>
        <v>0</v>
      </c>
      <c r="U179" s="223">
        <v>0</v>
      </c>
      <c r="V179" s="223">
        <f>U179*H179</f>
        <v>0</v>
      </c>
      <c r="W179" s="223">
        <v>0</v>
      </c>
      <c r="X179" s="224">
        <f>W179*H179</f>
        <v>0</v>
      </c>
      <c r="AR179" s="26" t="s">
        <v>167</v>
      </c>
      <c r="AT179" s="26" t="s">
        <v>162</v>
      </c>
      <c r="AU179" s="26" t="s">
        <v>168</v>
      </c>
      <c r="AY179" s="26" t="s">
        <v>158</v>
      </c>
      <c r="BE179" s="225">
        <f>IF(O179="základní",K179,0)</f>
        <v>0</v>
      </c>
      <c r="BF179" s="225">
        <f>IF(O179="snížená",K179,0)</f>
        <v>0</v>
      </c>
      <c r="BG179" s="225">
        <f>IF(O179="zákl. přenesená",K179,0)</f>
        <v>0</v>
      </c>
      <c r="BH179" s="225">
        <f>IF(O179="sníž. přenesená",K179,0)</f>
        <v>0</v>
      </c>
      <c r="BI179" s="225">
        <f>IF(O179="nulová",K179,0)</f>
        <v>0</v>
      </c>
      <c r="BJ179" s="26" t="s">
        <v>85</v>
      </c>
      <c r="BK179" s="225">
        <f>ROUND(P179*H179,2)</f>
        <v>0</v>
      </c>
      <c r="BL179" s="26" t="s">
        <v>167</v>
      </c>
      <c r="BM179" s="26" t="s">
        <v>301</v>
      </c>
    </row>
    <row r="180" spans="2:65" s="13" customFormat="1" ht="12">
      <c r="B180" s="238"/>
      <c r="C180" s="239"/>
      <c r="D180" s="228" t="s">
        <v>170</v>
      </c>
      <c r="E180" s="240" t="s">
        <v>24</v>
      </c>
      <c r="F180" s="241" t="s">
        <v>302</v>
      </c>
      <c r="G180" s="239"/>
      <c r="H180" s="240" t="s">
        <v>24</v>
      </c>
      <c r="I180" s="242"/>
      <c r="J180" s="242"/>
      <c r="K180" s="239"/>
      <c r="L180" s="239"/>
      <c r="M180" s="243"/>
      <c r="N180" s="244"/>
      <c r="O180" s="245"/>
      <c r="P180" s="245"/>
      <c r="Q180" s="245"/>
      <c r="R180" s="245"/>
      <c r="S180" s="245"/>
      <c r="T180" s="245"/>
      <c r="U180" s="245"/>
      <c r="V180" s="245"/>
      <c r="W180" s="245"/>
      <c r="X180" s="246"/>
      <c r="AT180" s="247" t="s">
        <v>170</v>
      </c>
      <c r="AU180" s="247" t="s">
        <v>168</v>
      </c>
      <c r="AV180" s="13" t="s">
        <v>85</v>
      </c>
      <c r="AW180" s="13" t="s">
        <v>7</v>
      </c>
      <c r="AX180" s="13" t="s">
        <v>78</v>
      </c>
      <c r="AY180" s="247" t="s">
        <v>158</v>
      </c>
    </row>
    <row r="181" spans="2:65" s="12" customFormat="1" ht="12">
      <c r="B181" s="226"/>
      <c r="C181" s="227"/>
      <c r="D181" s="228" t="s">
        <v>170</v>
      </c>
      <c r="E181" s="229" t="s">
        <v>24</v>
      </c>
      <c r="F181" s="230" t="s">
        <v>259</v>
      </c>
      <c r="G181" s="227"/>
      <c r="H181" s="231">
        <v>80.826999999999998</v>
      </c>
      <c r="I181" s="232"/>
      <c r="J181" s="232"/>
      <c r="K181" s="227"/>
      <c r="L181" s="227"/>
      <c r="M181" s="233"/>
      <c r="N181" s="234"/>
      <c r="O181" s="235"/>
      <c r="P181" s="235"/>
      <c r="Q181" s="235"/>
      <c r="R181" s="235"/>
      <c r="S181" s="235"/>
      <c r="T181" s="235"/>
      <c r="U181" s="235"/>
      <c r="V181" s="235"/>
      <c r="W181" s="235"/>
      <c r="X181" s="236"/>
      <c r="AT181" s="237" t="s">
        <v>170</v>
      </c>
      <c r="AU181" s="237" t="s">
        <v>168</v>
      </c>
      <c r="AV181" s="12" t="s">
        <v>87</v>
      </c>
      <c r="AW181" s="12" t="s">
        <v>7</v>
      </c>
      <c r="AX181" s="12" t="s">
        <v>78</v>
      </c>
      <c r="AY181" s="237" t="s">
        <v>158</v>
      </c>
    </row>
    <row r="182" spans="2:65" s="12" customFormat="1" ht="12">
      <c r="B182" s="226"/>
      <c r="C182" s="227"/>
      <c r="D182" s="228" t="s">
        <v>170</v>
      </c>
      <c r="E182" s="229" t="s">
        <v>24</v>
      </c>
      <c r="F182" s="230" t="s">
        <v>303</v>
      </c>
      <c r="G182" s="227"/>
      <c r="H182" s="231">
        <v>271.69400000000002</v>
      </c>
      <c r="I182" s="232"/>
      <c r="J182" s="232"/>
      <c r="K182" s="227"/>
      <c r="L182" s="227"/>
      <c r="M182" s="233"/>
      <c r="N182" s="234"/>
      <c r="O182" s="235"/>
      <c r="P182" s="235"/>
      <c r="Q182" s="235"/>
      <c r="R182" s="235"/>
      <c r="S182" s="235"/>
      <c r="T182" s="235"/>
      <c r="U182" s="235"/>
      <c r="V182" s="235"/>
      <c r="W182" s="235"/>
      <c r="X182" s="236"/>
      <c r="AT182" s="237" t="s">
        <v>170</v>
      </c>
      <c r="AU182" s="237" t="s">
        <v>168</v>
      </c>
      <c r="AV182" s="12" t="s">
        <v>87</v>
      </c>
      <c r="AW182" s="12" t="s">
        <v>7</v>
      </c>
      <c r="AX182" s="12" t="s">
        <v>78</v>
      </c>
      <c r="AY182" s="237" t="s">
        <v>158</v>
      </c>
    </row>
    <row r="183" spans="2:65" s="14" customFormat="1" ht="12">
      <c r="B183" s="248"/>
      <c r="C183" s="249"/>
      <c r="D183" s="228" t="s">
        <v>170</v>
      </c>
      <c r="E183" s="250" t="s">
        <v>24</v>
      </c>
      <c r="F183" s="251" t="s">
        <v>240</v>
      </c>
      <c r="G183" s="249"/>
      <c r="H183" s="252">
        <v>352.52100000000002</v>
      </c>
      <c r="I183" s="253"/>
      <c r="J183" s="253"/>
      <c r="K183" s="249"/>
      <c r="L183" s="249"/>
      <c r="M183" s="254"/>
      <c r="N183" s="255"/>
      <c r="O183" s="256"/>
      <c r="P183" s="256"/>
      <c r="Q183" s="256"/>
      <c r="R183" s="256"/>
      <c r="S183" s="256"/>
      <c r="T183" s="256"/>
      <c r="U183" s="256"/>
      <c r="V183" s="256"/>
      <c r="W183" s="256"/>
      <c r="X183" s="257"/>
      <c r="AT183" s="258" t="s">
        <v>170</v>
      </c>
      <c r="AU183" s="258" t="s">
        <v>168</v>
      </c>
      <c r="AV183" s="14" t="s">
        <v>167</v>
      </c>
      <c r="AW183" s="14" t="s">
        <v>7</v>
      </c>
      <c r="AX183" s="14" t="s">
        <v>85</v>
      </c>
      <c r="AY183" s="258" t="s">
        <v>158</v>
      </c>
    </row>
    <row r="184" spans="2:65" s="1" customFormat="1" ht="25.5" customHeight="1">
      <c r="B184" s="43"/>
      <c r="C184" s="214" t="s">
        <v>304</v>
      </c>
      <c r="D184" s="214" t="s">
        <v>162</v>
      </c>
      <c r="E184" s="215" t="s">
        <v>305</v>
      </c>
      <c r="F184" s="216" t="s">
        <v>306</v>
      </c>
      <c r="G184" s="217" t="s">
        <v>173</v>
      </c>
      <c r="H184" s="218">
        <v>1.2</v>
      </c>
      <c r="I184" s="219"/>
      <c r="J184" s="219"/>
      <c r="K184" s="220">
        <f>ROUND(P184*H184,2)</f>
        <v>0</v>
      </c>
      <c r="L184" s="216" t="s">
        <v>178</v>
      </c>
      <c r="M184" s="63"/>
      <c r="N184" s="221" t="s">
        <v>24</v>
      </c>
      <c r="O184" s="222" t="s">
        <v>47</v>
      </c>
      <c r="P184" s="145">
        <f>I184+J184</f>
        <v>0</v>
      </c>
      <c r="Q184" s="145">
        <f>ROUND(I184*H184,2)</f>
        <v>0</v>
      </c>
      <c r="R184" s="145">
        <f>ROUND(J184*H184,2)</f>
        <v>0</v>
      </c>
      <c r="S184" s="44"/>
      <c r="T184" s="223">
        <f>S184*H184</f>
        <v>0</v>
      </c>
      <c r="U184" s="223">
        <v>0</v>
      </c>
      <c r="V184" s="223">
        <f>U184*H184</f>
        <v>0</v>
      </c>
      <c r="W184" s="223">
        <v>0</v>
      </c>
      <c r="X184" s="224">
        <f>W184*H184</f>
        <v>0</v>
      </c>
      <c r="AR184" s="26" t="s">
        <v>167</v>
      </c>
      <c r="AT184" s="26" t="s">
        <v>162</v>
      </c>
      <c r="AU184" s="26" t="s">
        <v>168</v>
      </c>
      <c r="AY184" s="26" t="s">
        <v>158</v>
      </c>
      <c r="BE184" s="225">
        <f>IF(O184="základní",K184,0)</f>
        <v>0</v>
      </c>
      <c r="BF184" s="225">
        <f>IF(O184="snížená",K184,0)</f>
        <v>0</v>
      </c>
      <c r="BG184" s="225">
        <f>IF(O184="zákl. přenesená",K184,0)</f>
        <v>0</v>
      </c>
      <c r="BH184" s="225">
        <f>IF(O184="sníž. přenesená",K184,0)</f>
        <v>0</v>
      </c>
      <c r="BI184" s="225">
        <f>IF(O184="nulová",K184,0)</f>
        <v>0</v>
      </c>
      <c r="BJ184" s="26" t="s">
        <v>85</v>
      </c>
      <c r="BK184" s="225">
        <f>ROUND(P184*H184,2)</f>
        <v>0</v>
      </c>
      <c r="BL184" s="26" t="s">
        <v>167</v>
      </c>
      <c r="BM184" s="26" t="s">
        <v>307</v>
      </c>
    </row>
    <row r="185" spans="2:65" s="12" customFormat="1" ht="12">
      <c r="B185" s="226"/>
      <c r="C185" s="227"/>
      <c r="D185" s="228" t="s">
        <v>170</v>
      </c>
      <c r="E185" s="229" t="s">
        <v>24</v>
      </c>
      <c r="F185" s="230" t="s">
        <v>308</v>
      </c>
      <c r="G185" s="227"/>
      <c r="H185" s="231">
        <v>1.2</v>
      </c>
      <c r="I185" s="232"/>
      <c r="J185" s="232"/>
      <c r="K185" s="227"/>
      <c r="L185" s="227"/>
      <c r="M185" s="233"/>
      <c r="N185" s="234"/>
      <c r="O185" s="235"/>
      <c r="P185" s="235"/>
      <c r="Q185" s="235"/>
      <c r="R185" s="235"/>
      <c r="S185" s="235"/>
      <c r="T185" s="235"/>
      <c r="U185" s="235"/>
      <c r="V185" s="235"/>
      <c r="W185" s="235"/>
      <c r="X185" s="236"/>
      <c r="AT185" s="237" t="s">
        <v>170</v>
      </c>
      <c r="AU185" s="237" t="s">
        <v>168</v>
      </c>
      <c r="AV185" s="12" t="s">
        <v>87</v>
      </c>
      <c r="AW185" s="12" t="s">
        <v>7</v>
      </c>
      <c r="AX185" s="12" t="s">
        <v>85</v>
      </c>
      <c r="AY185" s="237" t="s">
        <v>158</v>
      </c>
    </row>
    <row r="186" spans="2:65" s="1" customFormat="1" ht="16.5" customHeight="1">
      <c r="B186" s="43"/>
      <c r="C186" s="214" t="s">
        <v>309</v>
      </c>
      <c r="D186" s="214" t="s">
        <v>162</v>
      </c>
      <c r="E186" s="215" t="s">
        <v>310</v>
      </c>
      <c r="F186" s="216" t="s">
        <v>311</v>
      </c>
      <c r="G186" s="217" t="s">
        <v>173</v>
      </c>
      <c r="H186" s="218">
        <v>351.32100000000003</v>
      </c>
      <c r="I186" s="219"/>
      <c r="J186" s="219"/>
      <c r="K186" s="220">
        <f>ROUND(P186*H186,2)</f>
        <v>0</v>
      </c>
      <c r="L186" s="216" t="s">
        <v>178</v>
      </c>
      <c r="M186" s="63"/>
      <c r="N186" s="221" t="s">
        <v>24</v>
      </c>
      <c r="O186" s="222" t="s">
        <v>47</v>
      </c>
      <c r="P186" s="145">
        <f>I186+J186</f>
        <v>0</v>
      </c>
      <c r="Q186" s="145">
        <f>ROUND(I186*H186,2)</f>
        <v>0</v>
      </c>
      <c r="R186" s="145">
        <f>ROUND(J186*H186,2)</f>
        <v>0</v>
      </c>
      <c r="S186" s="44"/>
      <c r="T186" s="223">
        <f>S186*H186</f>
        <v>0</v>
      </c>
      <c r="U186" s="223">
        <v>0</v>
      </c>
      <c r="V186" s="223">
        <f>U186*H186</f>
        <v>0</v>
      </c>
      <c r="W186" s="223">
        <v>0</v>
      </c>
      <c r="X186" s="224">
        <f>W186*H186</f>
        <v>0</v>
      </c>
      <c r="AR186" s="26" t="s">
        <v>167</v>
      </c>
      <c r="AT186" s="26" t="s">
        <v>162</v>
      </c>
      <c r="AU186" s="26" t="s">
        <v>168</v>
      </c>
      <c r="AY186" s="26" t="s">
        <v>158</v>
      </c>
      <c r="BE186" s="225">
        <f>IF(O186="základní",K186,0)</f>
        <v>0</v>
      </c>
      <c r="BF186" s="225">
        <f>IF(O186="snížená",K186,0)</f>
        <v>0</v>
      </c>
      <c r="BG186" s="225">
        <f>IF(O186="zákl. přenesená",K186,0)</f>
        <v>0</v>
      </c>
      <c r="BH186" s="225">
        <f>IF(O186="sníž. přenesená",K186,0)</f>
        <v>0</v>
      </c>
      <c r="BI186" s="225">
        <f>IF(O186="nulová",K186,0)</f>
        <v>0</v>
      </c>
      <c r="BJ186" s="26" t="s">
        <v>85</v>
      </c>
      <c r="BK186" s="225">
        <f>ROUND(P186*H186,2)</f>
        <v>0</v>
      </c>
      <c r="BL186" s="26" t="s">
        <v>167</v>
      </c>
      <c r="BM186" s="26" t="s">
        <v>312</v>
      </c>
    </row>
    <row r="187" spans="2:65" s="12" customFormat="1" ht="12">
      <c r="B187" s="226"/>
      <c r="C187" s="227"/>
      <c r="D187" s="228" t="s">
        <v>170</v>
      </c>
      <c r="E187" s="229" t="s">
        <v>24</v>
      </c>
      <c r="F187" s="230" t="s">
        <v>313</v>
      </c>
      <c r="G187" s="227"/>
      <c r="H187" s="231">
        <v>351.32100000000003</v>
      </c>
      <c r="I187" s="232"/>
      <c r="J187" s="232"/>
      <c r="K187" s="227"/>
      <c r="L187" s="227"/>
      <c r="M187" s="233"/>
      <c r="N187" s="234"/>
      <c r="O187" s="235"/>
      <c r="P187" s="235"/>
      <c r="Q187" s="235"/>
      <c r="R187" s="235"/>
      <c r="S187" s="235"/>
      <c r="T187" s="235"/>
      <c r="U187" s="235"/>
      <c r="V187" s="235"/>
      <c r="W187" s="235"/>
      <c r="X187" s="236"/>
      <c r="AT187" s="237" t="s">
        <v>170</v>
      </c>
      <c r="AU187" s="237" t="s">
        <v>168</v>
      </c>
      <c r="AV187" s="12" t="s">
        <v>87</v>
      </c>
      <c r="AW187" s="12" t="s">
        <v>7</v>
      </c>
      <c r="AX187" s="12" t="s">
        <v>85</v>
      </c>
      <c r="AY187" s="237" t="s">
        <v>158</v>
      </c>
    </row>
    <row r="188" spans="2:65" s="1" customFormat="1" ht="16.5" customHeight="1">
      <c r="B188" s="43"/>
      <c r="C188" s="214" t="s">
        <v>314</v>
      </c>
      <c r="D188" s="214" t="s">
        <v>162</v>
      </c>
      <c r="E188" s="215" t="s">
        <v>315</v>
      </c>
      <c r="F188" s="216" t="s">
        <v>316</v>
      </c>
      <c r="G188" s="217" t="s">
        <v>257</v>
      </c>
      <c r="H188" s="218">
        <v>486.88900000000001</v>
      </c>
      <c r="I188" s="219"/>
      <c r="J188" s="219"/>
      <c r="K188" s="220">
        <f>ROUND(P188*H188,2)</f>
        <v>0</v>
      </c>
      <c r="L188" s="216" t="s">
        <v>178</v>
      </c>
      <c r="M188" s="63"/>
      <c r="N188" s="221" t="s">
        <v>24</v>
      </c>
      <c r="O188" s="222" t="s">
        <v>47</v>
      </c>
      <c r="P188" s="145">
        <f>I188+J188</f>
        <v>0</v>
      </c>
      <c r="Q188" s="145">
        <f>ROUND(I188*H188,2)</f>
        <v>0</v>
      </c>
      <c r="R188" s="145">
        <f>ROUND(J188*H188,2)</f>
        <v>0</v>
      </c>
      <c r="S188" s="44"/>
      <c r="T188" s="223">
        <f>S188*H188</f>
        <v>0</v>
      </c>
      <c r="U188" s="223">
        <v>0</v>
      </c>
      <c r="V188" s="223">
        <f>U188*H188</f>
        <v>0</v>
      </c>
      <c r="W188" s="223">
        <v>0</v>
      </c>
      <c r="X188" s="224">
        <f>W188*H188</f>
        <v>0</v>
      </c>
      <c r="AR188" s="26" t="s">
        <v>167</v>
      </c>
      <c r="AT188" s="26" t="s">
        <v>162</v>
      </c>
      <c r="AU188" s="26" t="s">
        <v>168</v>
      </c>
      <c r="AY188" s="26" t="s">
        <v>158</v>
      </c>
      <c r="BE188" s="225">
        <f>IF(O188="základní",K188,0)</f>
        <v>0</v>
      </c>
      <c r="BF188" s="225">
        <f>IF(O188="snížená",K188,0)</f>
        <v>0</v>
      </c>
      <c r="BG188" s="225">
        <f>IF(O188="zákl. přenesená",K188,0)</f>
        <v>0</v>
      </c>
      <c r="BH188" s="225">
        <f>IF(O188="sníž. přenesená",K188,0)</f>
        <v>0</v>
      </c>
      <c r="BI188" s="225">
        <f>IF(O188="nulová",K188,0)</f>
        <v>0</v>
      </c>
      <c r="BJ188" s="26" t="s">
        <v>85</v>
      </c>
      <c r="BK188" s="225">
        <f>ROUND(P188*H188,2)</f>
        <v>0</v>
      </c>
      <c r="BL188" s="26" t="s">
        <v>167</v>
      </c>
      <c r="BM188" s="26" t="s">
        <v>317</v>
      </c>
    </row>
    <row r="189" spans="2:65" s="12" customFormat="1" ht="12">
      <c r="B189" s="226"/>
      <c r="C189" s="227"/>
      <c r="D189" s="228" t="s">
        <v>170</v>
      </c>
      <c r="E189" s="229" t="s">
        <v>24</v>
      </c>
      <c r="F189" s="230" t="s">
        <v>318</v>
      </c>
      <c r="G189" s="227"/>
      <c r="H189" s="231">
        <v>486.88900000000001</v>
      </c>
      <c r="I189" s="232"/>
      <c r="J189" s="232"/>
      <c r="K189" s="227"/>
      <c r="L189" s="227"/>
      <c r="M189" s="233"/>
      <c r="N189" s="234"/>
      <c r="O189" s="235"/>
      <c r="P189" s="235"/>
      <c r="Q189" s="235"/>
      <c r="R189" s="235"/>
      <c r="S189" s="235"/>
      <c r="T189" s="235"/>
      <c r="U189" s="235"/>
      <c r="V189" s="235"/>
      <c r="W189" s="235"/>
      <c r="X189" s="236"/>
      <c r="AT189" s="237" t="s">
        <v>170</v>
      </c>
      <c r="AU189" s="237" t="s">
        <v>168</v>
      </c>
      <c r="AV189" s="12" t="s">
        <v>87</v>
      </c>
      <c r="AW189" s="12" t="s">
        <v>7</v>
      </c>
      <c r="AX189" s="12" t="s">
        <v>85</v>
      </c>
      <c r="AY189" s="237" t="s">
        <v>158</v>
      </c>
    </row>
    <row r="190" spans="2:65" s="1" customFormat="1" ht="25.5" customHeight="1">
      <c r="B190" s="43"/>
      <c r="C190" s="214" t="s">
        <v>319</v>
      </c>
      <c r="D190" s="214" t="s">
        <v>162</v>
      </c>
      <c r="E190" s="215" t="s">
        <v>320</v>
      </c>
      <c r="F190" s="216" t="s">
        <v>321</v>
      </c>
      <c r="G190" s="217" t="s">
        <v>173</v>
      </c>
      <c r="H190" s="218">
        <v>76.271000000000001</v>
      </c>
      <c r="I190" s="219"/>
      <c r="J190" s="219"/>
      <c r="K190" s="220">
        <f>ROUND(P190*H190,2)</f>
        <v>0</v>
      </c>
      <c r="L190" s="216" t="s">
        <v>178</v>
      </c>
      <c r="M190" s="63"/>
      <c r="N190" s="221" t="s">
        <v>24</v>
      </c>
      <c r="O190" s="222" t="s">
        <v>47</v>
      </c>
      <c r="P190" s="145">
        <f>I190+J190</f>
        <v>0</v>
      </c>
      <c r="Q190" s="145">
        <f>ROUND(I190*H190,2)</f>
        <v>0</v>
      </c>
      <c r="R190" s="145">
        <f>ROUND(J190*H190,2)</f>
        <v>0</v>
      </c>
      <c r="S190" s="44"/>
      <c r="T190" s="223">
        <f>S190*H190</f>
        <v>0</v>
      </c>
      <c r="U190" s="223">
        <v>0</v>
      </c>
      <c r="V190" s="223">
        <f>U190*H190</f>
        <v>0</v>
      </c>
      <c r="W190" s="223">
        <v>0</v>
      </c>
      <c r="X190" s="224">
        <f>W190*H190</f>
        <v>0</v>
      </c>
      <c r="AR190" s="26" t="s">
        <v>167</v>
      </c>
      <c r="AT190" s="26" t="s">
        <v>162</v>
      </c>
      <c r="AU190" s="26" t="s">
        <v>168</v>
      </c>
      <c r="AY190" s="26" t="s">
        <v>158</v>
      </c>
      <c r="BE190" s="225">
        <f>IF(O190="základní",K190,0)</f>
        <v>0</v>
      </c>
      <c r="BF190" s="225">
        <f>IF(O190="snížená",K190,0)</f>
        <v>0</v>
      </c>
      <c r="BG190" s="225">
        <f>IF(O190="zákl. přenesená",K190,0)</f>
        <v>0</v>
      </c>
      <c r="BH190" s="225">
        <f>IF(O190="sníž. přenesená",K190,0)</f>
        <v>0</v>
      </c>
      <c r="BI190" s="225">
        <f>IF(O190="nulová",K190,0)</f>
        <v>0</v>
      </c>
      <c r="BJ190" s="26" t="s">
        <v>85</v>
      </c>
      <c r="BK190" s="225">
        <f>ROUND(P190*H190,2)</f>
        <v>0</v>
      </c>
      <c r="BL190" s="26" t="s">
        <v>167</v>
      </c>
      <c r="BM190" s="26" t="s">
        <v>322</v>
      </c>
    </row>
    <row r="191" spans="2:65" s="12" customFormat="1" ht="12">
      <c r="B191" s="226"/>
      <c r="C191" s="227"/>
      <c r="D191" s="228" t="s">
        <v>170</v>
      </c>
      <c r="E191" s="229" t="s">
        <v>24</v>
      </c>
      <c r="F191" s="230" t="s">
        <v>323</v>
      </c>
      <c r="G191" s="227"/>
      <c r="H191" s="231">
        <v>80</v>
      </c>
      <c r="I191" s="232"/>
      <c r="J191" s="232"/>
      <c r="K191" s="227"/>
      <c r="L191" s="227"/>
      <c r="M191" s="233"/>
      <c r="N191" s="234"/>
      <c r="O191" s="235"/>
      <c r="P191" s="235"/>
      <c r="Q191" s="235"/>
      <c r="R191" s="235"/>
      <c r="S191" s="235"/>
      <c r="T191" s="235"/>
      <c r="U191" s="235"/>
      <c r="V191" s="235"/>
      <c r="W191" s="235"/>
      <c r="X191" s="236"/>
      <c r="AT191" s="237" t="s">
        <v>170</v>
      </c>
      <c r="AU191" s="237" t="s">
        <v>168</v>
      </c>
      <c r="AV191" s="12" t="s">
        <v>87</v>
      </c>
      <c r="AW191" s="12" t="s">
        <v>7</v>
      </c>
      <c r="AX191" s="12" t="s">
        <v>78</v>
      </c>
      <c r="AY191" s="237" t="s">
        <v>158</v>
      </c>
    </row>
    <row r="192" spans="2:65" s="12" customFormat="1" ht="12">
      <c r="B192" s="226"/>
      <c r="C192" s="227"/>
      <c r="D192" s="228" t="s">
        <v>170</v>
      </c>
      <c r="E192" s="229" t="s">
        <v>24</v>
      </c>
      <c r="F192" s="230" t="s">
        <v>324</v>
      </c>
      <c r="G192" s="227"/>
      <c r="H192" s="231">
        <v>-3.7290000000000001</v>
      </c>
      <c r="I192" s="232"/>
      <c r="J192" s="232"/>
      <c r="K192" s="227"/>
      <c r="L192" s="227"/>
      <c r="M192" s="233"/>
      <c r="N192" s="234"/>
      <c r="O192" s="235"/>
      <c r="P192" s="235"/>
      <c r="Q192" s="235"/>
      <c r="R192" s="235"/>
      <c r="S192" s="235"/>
      <c r="T192" s="235"/>
      <c r="U192" s="235"/>
      <c r="V192" s="235"/>
      <c r="W192" s="235"/>
      <c r="X192" s="236"/>
      <c r="AT192" s="237" t="s">
        <v>170</v>
      </c>
      <c r="AU192" s="237" t="s">
        <v>168</v>
      </c>
      <c r="AV192" s="12" t="s">
        <v>87</v>
      </c>
      <c r="AW192" s="12" t="s">
        <v>7</v>
      </c>
      <c r="AX192" s="12" t="s">
        <v>78</v>
      </c>
      <c r="AY192" s="237" t="s">
        <v>158</v>
      </c>
    </row>
    <row r="193" spans="2:65" s="14" customFormat="1" ht="12">
      <c r="B193" s="248"/>
      <c r="C193" s="249"/>
      <c r="D193" s="228" t="s">
        <v>170</v>
      </c>
      <c r="E193" s="250" t="s">
        <v>24</v>
      </c>
      <c r="F193" s="251" t="s">
        <v>240</v>
      </c>
      <c r="G193" s="249"/>
      <c r="H193" s="252">
        <v>76.271000000000001</v>
      </c>
      <c r="I193" s="253"/>
      <c r="J193" s="253"/>
      <c r="K193" s="249"/>
      <c r="L193" s="249"/>
      <c r="M193" s="254"/>
      <c r="N193" s="255"/>
      <c r="O193" s="256"/>
      <c r="P193" s="256"/>
      <c r="Q193" s="256"/>
      <c r="R193" s="256"/>
      <c r="S193" s="256"/>
      <c r="T193" s="256"/>
      <c r="U193" s="256"/>
      <c r="V193" s="256"/>
      <c r="W193" s="256"/>
      <c r="X193" s="257"/>
      <c r="AT193" s="258" t="s">
        <v>170</v>
      </c>
      <c r="AU193" s="258" t="s">
        <v>168</v>
      </c>
      <c r="AV193" s="14" t="s">
        <v>167</v>
      </c>
      <c r="AW193" s="14" t="s">
        <v>7</v>
      </c>
      <c r="AX193" s="14" t="s">
        <v>85</v>
      </c>
      <c r="AY193" s="258" t="s">
        <v>158</v>
      </c>
    </row>
    <row r="194" spans="2:65" s="1" customFormat="1" ht="16.5" customHeight="1">
      <c r="B194" s="43"/>
      <c r="C194" s="259" t="s">
        <v>325</v>
      </c>
      <c r="D194" s="259" t="s">
        <v>254</v>
      </c>
      <c r="E194" s="260" t="s">
        <v>326</v>
      </c>
      <c r="F194" s="261" t="s">
        <v>327</v>
      </c>
      <c r="G194" s="262" t="s">
        <v>257</v>
      </c>
      <c r="H194" s="263">
        <v>137.28800000000001</v>
      </c>
      <c r="I194" s="264"/>
      <c r="J194" s="265"/>
      <c r="K194" s="266">
        <f>ROUND(P194*H194,2)</f>
        <v>0</v>
      </c>
      <c r="L194" s="261" t="s">
        <v>178</v>
      </c>
      <c r="M194" s="267"/>
      <c r="N194" s="268" t="s">
        <v>24</v>
      </c>
      <c r="O194" s="222" t="s">
        <v>47</v>
      </c>
      <c r="P194" s="145">
        <f>I194+J194</f>
        <v>0</v>
      </c>
      <c r="Q194" s="145">
        <f>ROUND(I194*H194,2)</f>
        <v>0</v>
      </c>
      <c r="R194" s="145">
        <f>ROUND(J194*H194,2)</f>
        <v>0</v>
      </c>
      <c r="S194" s="44"/>
      <c r="T194" s="223">
        <f>S194*H194</f>
        <v>0</v>
      </c>
      <c r="U194" s="223">
        <v>1</v>
      </c>
      <c r="V194" s="223">
        <f>U194*H194</f>
        <v>137.28800000000001</v>
      </c>
      <c r="W194" s="223">
        <v>0</v>
      </c>
      <c r="X194" s="224">
        <f>W194*H194</f>
        <v>0</v>
      </c>
      <c r="AR194" s="26" t="s">
        <v>199</v>
      </c>
      <c r="AT194" s="26" t="s">
        <v>254</v>
      </c>
      <c r="AU194" s="26" t="s">
        <v>168</v>
      </c>
      <c r="AY194" s="26" t="s">
        <v>158</v>
      </c>
      <c r="BE194" s="225">
        <f>IF(O194="základní",K194,0)</f>
        <v>0</v>
      </c>
      <c r="BF194" s="225">
        <f>IF(O194="snížená",K194,0)</f>
        <v>0</v>
      </c>
      <c r="BG194" s="225">
        <f>IF(O194="zákl. přenesená",K194,0)</f>
        <v>0</v>
      </c>
      <c r="BH194" s="225">
        <f>IF(O194="sníž. přenesená",K194,0)</f>
        <v>0</v>
      </c>
      <c r="BI194" s="225">
        <f>IF(O194="nulová",K194,0)</f>
        <v>0</v>
      </c>
      <c r="BJ194" s="26" t="s">
        <v>85</v>
      </c>
      <c r="BK194" s="225">
        <f>ROUND(P194*H194,2)</f>
        <v>0</v>
      </c>
      <c r="BL194" s="26" t="s">
        <v>167</v>
      </c>
      <c r="BM194" s="26" t="s">
        <v>328</v>
      </c>
    </row>
    <row r="195" spans="2:65" s="12" customFormat="1" ht="12">
      <c r="B195" s="226"/>
      <c r="C195" s="227"/>
      <c r="D195" s="228" t="s">
        <v>170</v>
      </c>
      <c r="E195" s="229" t="s">
        <v>24</v>
      </c>
      <c r="F195" s="230" t="s">
        <v>329</v>
      </c>
      <c r="G195" s="227"/>
      <c r="H195" s="231">
        <v>137.28800000000001</v>
      </c>
      <c r="I195" s="232"/>
      <c r="J195" s="232"/>
      <c r="K195" s="227"/>
      <c r="L195" s="227"/>
      <c r="M195" s="233"/>
      <c r="N195" s="234"/>
      <c r="O195" s="235"/>
      <c r="P195" s="235"/>
      <c r="Q195" s="235"/>
      <c r="R195" s="235"/>
      <c r="S195" s="235"/>
      <c r="T195" s="235"/>
      <c r="U195" s="235"/>
      <c r="V195" s="235"/>
      <c r="W195" s="235"/>
      <c r="X195" s="236"/>
      <c r="AT195" s="237" t="s">
        <v>170</v>
      </c>
      <c r="AU195" s="237" t="s">
        <v>168</v>
      </c>
      <c r="AV195" s="12" t="s">
        <v>87</v>
      </c>
      <c r="AW195" s="12" t="s">
        <v>7</v>
      </c>
      <c r="AX195" s="12" t="s">
        <v>85</v>
      </c>
      <c r="AY195" s="237" t="s">
        <v>158</v>
      </c>
    </row>
    <row r="196" spans="2:65" s="11" customFormat="1" ht="22.25" customHeight="1">
      <c r="B196" s="197"/>
      <c r="C196" s="198"/>
      <c r="D196" s="199" t="s">
        <v>77</v>
      </c>
      <c r="E196" s="212" t="s">
        <v>261</v>
      </c>
      <c r="F196" s="212" t="s">
        <v>330</v>
      </c>
      <c r="G196" s="198"/>
      <c r="H196" s="198"/>
      <c r="I196" s="201"/>
      <c r="J196" s="201"/>
      <c r="K196" s="213">
        <f>BK196</f>
        <v>0</v>
      </c>
      <c r="L196" s="198"/>
      <c r="M196" s="203"/>
      <c r="N196" s="204"/>
      <c r="O196" s="205"/>
      <c r="P196" s="205"/>
      <c r="Q196" s="206">
        <f>SUM(Q197:Q219)</f>
        <v>0</v>
      </c>
      <c r="R196" s="206">
        <f>SUM(R197:R219)</f>
        <v>0</v>
      </c>
      <c r="S196" s="205"/>
      <c r="T196" s="207">
        <f>SUM(T197:T219)</f>
        <v>0</v>
      </c>
      <c r="U196" s="205"/>
      <c r="V196" s="207">
        <f>SUM(V197:V219)</f>
        <v>1.6310420000000001</v>
      </c>
      <c r="W196" s="205"/>
      <c r="X196" s="208">
        <f>SUM(X197:X219)</f>
        <v>0</v>
      </c>
      <c r="AR196" s="209" t="s">
        <v>85</v>
      </c>
      <c r="AT196" s="210" t="s">
        <v>77</v>
      </c>
      <c r="AU196" s="210" t="s">
        <v>87</v>
      </c>
      <c r="AY196" s="209" t="s">
        <v>158</v>
      </c>
      <c r="BK196" s="211">
        <f>SUM(BK197:BK219)</f>
        <v>0</v>
      </c>
    </row>
    <row r="197" spans="2:65" s="1" customFormat="1" ht="25.5" customHeight="1">
      <c r="B197" s="43"/>
      <c r="C197" s="214" t="s">
        <v>331</v>
      </c>
      <c r="D197" s="214" t="s">
        <v>162</v>
      </c>
      <c r="E197" s="215" t="s">
        <v>332</v>
      </c>
      <c r="F197" s="216" t="s">
        <v>333</v>
      </c>
      <c r="G197" s="217" t="s">
        <v>165</v>
      </c>
      <c r="H197" s="218">
        <v>786.4</v>
      </c>
      <c r="I197" s="219"/>
      <c r="J197" s="219"/>
      <c r="K197" s="220">
        <f>ROUND(P197*H197,2)</f>
        <v>0</v>
      </c>
      <c r="L197" s="216" t="s">
        <v>178</v>
      </c>
      <c r="M197" s="63"/>
      <c r="N197" s="221" t="s">
        <v>24</v>
      </c>
      <c r="O197" s="222" t="s">
        <v>47</v>
      </c>
      <c r="P197" s="145">
        <f>I197+J197</f>
        <v>0</v>
      </c>
      <c r="Q197" s="145">
        <f>ROUND(I197*H197,2)</f>
        <v>0</v>
      </c>
      <c r="R197" s="145">
        <f>ROUND(J197*H197,2)</f>
        <v>0</v>
      </c>
      <c r="S197" s="44"/>
      <c r="T197" s="223">
        <f>S197*H197</f>
        <v>0</v>
      </c>
      <c r="U197" s="223">
        <v>0</v>
      </c>
      <c r="V197" s="223">
        <f>U197*H197</f>
        <v>0</v>
      </c>
      <c r="W197" s="223">
        <v>0</v>
      </c>
      <c r="X197" s="224">
        <f>W197*H197</f>
        <v>0</v>
      </c>
      <c r="AR197" s="26" t="s">
        <v>167</v>
      </c>
      <c r="AT197" s="26" t="s">
        <v>162</v>
      </c>
      <c r="AU197" s="26" t="s">
        <v>168</v>
      </c>
      <c r="AY197" s="26" t="s">
        <v>158</v>
      </c>
      <c r="BE197" s="225">
        <f>IF(O197="základní",K197,0)</f>
        <v>0</v>
      </c>
      <c r="BF197" s="225">
        <f>IF(O197="snížená",K197,0)</f>
        <v>0</v>
      </c>
      <c r="BG197" s="225">
        <f>IF(O197="zákl. přenesená",K197,0)</f>
        <v>0</v>
      </c>
      <c r="BH197" s="225">
        <f>IF(O197="sníž. přenesená",K197,0)</f>
        <v>0</v>
      </c>
      <c r="BI197" s="225">
        <f>IF(O197="nulová",K197,0)</f>
        <v>0</v>
      </c>
      <c r="BJ197" s="26" t="s">
        <v>85</v>
      </c>
      <c r="BK197" s="225">
        <f>ROUND(P197*H197,2)</f>
        <v>0</v>
      </c>
      <c r="BL197" s="26" t="s">
        <v>167</v>
      </c>
      <c r="BM197" s="26" t="s">
        <v>334</v>
      </c>
    </row>
    <row r="198" spans="2:65" s="12" customFormat="1" ht="12">
      <c r="B198" s="226"/>
      <c r="C198" s="227"/>
      <c r="D198" s="228" t="s">
        <v>170</v>
      </c>
      <c r="E198" s="229" t="s">
        <v>24</v>
      </c>
      <c r="F198" s="230" t="s">
        <v>335</v>
      </c>
      <c r="G198" s="227"/>
      <c r="H198" s="231">
        <v>786.4</v>
      </c>
      <c r="I198" s="232"/>
      <c r="J198" s="232"/>
      <c r="K198" s="227"/>
      <c r="L198" s="227"/>
      <c r="M198" s="233"/>
      <c r="N198" s="234"/>
      <c r="O198" s="235"/>
      <c r="P198" s="235"/>
      <c r="Q198" s="235"/>
      <c r="R198" s="235"/>
      <c r="S198" s="235"/>
      <c r="T198" s="235"/>
      <c r="U198" s="235"/>
      <c r="V198" s="235"/>
      <c r="W198" s="235"/>
      <c r="X198" s="236"/>
      <c r="AT198" s="237" t="s">
        <v>170</v>
      </c>
      <c r="AU198" s="237" t="s">
        <v>168</v>
      </c>
      <c r="AV198" s="12" t="s">
        <v>87</v>
      </c>
      <c r="AW198" s="12" t="s">
        <v>7</v>
      </c>
      <c r="AX198" s="12" t="s">
        <v>85</v>
      </c>
      <c r="AY198" s="237" t="s">
        <v>158</v>
      </c>
    </row>
    <row r="199" spans="2:65" s="1" customFormat="1" ht="25.5" customHeight="1">
      <c r="B199" s="43"/>
      <c r="C199" s="214" t="s">
        <v>336</v>
      </c>
      <c r="D199" s="214" t="s">
        <v>162</v>
      </c>
      <c r="E199" s="215" t="s">
        <v>337</v>
      </c>
      <c r="F199" s="216" t="s">
        <v>338</v>
      </c>
      <c r="G199" s="217" t="s">
        <v>165</v>
      </c>
      <c r="H199" s="218">
        <v>786.4</v>
      </c>
      <c r="I199" s="219"/>
      <c r="J199" s="219"/>
      <c r="K199" s="220">
        <f>ROUND(P199*H199,2)</f>
        <v>0</v>
      </c>
      <c r="L199" s="216" t="s">
        <v>178</v>
      </c>
      <c r="M199" s="63"/>
      <c r="N199" s="221" t="s">
        <v>24</v>
      </c>
      <c r="O199" s="222" t="s">
        <v>47</v>
      </c>
      <c r="P199" s="145">
        <f>I199+J199</f>
        <v>0</v>
      </c>
      <c r="Q199" s="145">
        <f>ROUND(I199*H199,2)</f>
        <v>0</v>
      </c>
      <c r="R199" s="145">
        <f>ROUND(J199*H199,2)</f>
        <v>0</v>
      </c>
      <c r="S199" s="44"/>
      <c r="T199" s="223">
        <f>S199*H199</f>
        <v>0</v>
      </c>
      <c r="U199" s="223">
        <v>0</v>
      </c>
      <c r="V199" s="223">
        <f>U199*H199</f>
        <v>0</v>
      </c>
      <c r="W199" s="223">
        <v>0</v>
      </c>
      <c r="X199" s="224">
        <f>W199*H199</f>
        <v>0</v>
      </c>
      <c r="AR199" s="26" t="s">
        <v>167</v>
      </c>
      <c r="AT199" s="26" t="s">
        <v>162</v>
      </c>
      <c r="AU199" s="26" t="s">
        <v>168</v>
      </c>
      <c r="AY199" s="26" t="s">
        <v>158</v>
      </c>
      <c r="BE199" s="225">
        <f>IF(O199="základní",K199,0)</f>
        <v>0</v>
      </c>
      <c r="BF199" s="225">
        <f>IF(O199="snížená",K199,0)</f>
        <v>0</v>
      </c>
      <c r="BG199" s="225">
        <f>IF(O199="zákl. přenesená",K199,0)</f>
        <v>0</v>
      </c>
      <c r="BH199" s="225">
        <f>IF(O199="sníž. přenesená",K199,0)</f>
        <v>0</v>
      </c>
      <c r="BI199" s="225">
        <f>IF(O199="nulová",K199,0)</f>
        <v>0</v>
      </c>
      <c r="BJ199" s="26" t="s">
        <v>85</v>
      </c>
      <c r="BK199" s="225">
        <f>ROUND(P199*H199,2)</f>
        <v>0</v>
      </c>
      <c r="BL199" s="26" t="s">
        <v>167</v>
      </c>
      <c r="BM199" s="26" t="s">
        <v>339</v>
      </c>
    </row>
    <row r="200" spans="2:65" s="12" customFormat="1" ht="12">
      <c r="B200" s="226"/>
      <c r="C200" s="227"/>
      <c r="D200" s="228" t="s">
        <v>170</v>
      </c>
      <c r="E200" s="229" t="s">
        <v>24</v>
      </c>
      <c r="F200" s="230" t="s">
        <v>335</v>
      </c>
      <c r="G200" s="227"/>
      <c r="H200" s="231">
        <v>786.4</v>
      </c>
      <c r="I200" s="232"/>
      <c r="J200" s="232"/>
      <c r="K200" s="227"/>
      <c r="L200" s="227"/>
      <c r="M200" s="233"/>
      <c r="N200" s="234"/>
      <c r="O200" s="235"/>
      <c r="P200" s="235"/>
      <c r="Q200" s="235"/>
      <c r="R200" s="235"/>
      <c r="S200" s="235"/>
      <c r="T200" s="235"/>
      <c r="U200" s="235"/>
      <c r="V200" s="235"/>
      <c r="W200" s="235"/>
      <c r="X200" s="236"/>
      <c r="AT200" s="237" t="s">
        <v>170</v>
      </c>
      <c r="AU200" s="237" t="s">
        <v>168</v>
      </c>
      <c r="AV200" s="12" t="s">
        <v>87</v>
      </c>
      <c r="AW200" s="12" t="s">
        <v>7</v>
      </c>
      <c r="AX200" s="12" t="s">
        <v>85</v>
      </c>
      <c r="AY200" s="237" t="s">
        <v>158</v>
      </c>
    </row>
    <row r="201" spans="2:65" s="1" customFormat="1" ht="16.5" customHeight="1">
      <c r="B201" s="43"/>
      <c r="C201" s="259" t="s">
        <v>340</v>
      </c>
      <c r="D201" s="259" t="s">
        <v>254</v>
      </c>
      <c r="E201" s="260" t="s">
        <v>341</v>
      </c>
      <c r="F201" s="261" t="s">
        <v>342</v>
      </c>
      <c r="G201" s="262" t="s">
        <v>343</v>
      </c>
      <c r="H201" s="263">
        <v>23.591999999999999</v>
      </c>
      <c r="I201" s="264"/>
      <c r="J201" s="265"/>
      <c r="K201" s="266">
        <f>ROUND(P201*H201,2)</f>
        <v>0</v>
      </c>
      <c r="L201" s="261" t="s">
        <v>178</v>
      </c>
      <c r="M201" s="267"/>
      <c r="N201" s="268" t="s">
        <v>24</v>
      </c>
      <c r="O201" s="222" t="s">
        <v>47</v>
      </c>
      <c r="P201" s="145">
        <f>I201+J201</f>
        <v>0</v>
      </c>
      <c r="Q201" s="145">
        <f>ROUND(I201*H201,2)</f>
        <v>0</v>
      </c>
      <c r="R201" s="145">
        <f>ROUND(J201*H201,2)</f>
        <v>0</v>
      </c>
      <c r="S201" s="44"/>
      <c r="T201" s="223">
        <f>S201*H201</f>
        <v>0</v>
      </c>
      <c r="U201" s="223">
        <v>1E-3</v>
      </c>
      <c r="V201" s="223">
        <f>U201*H201</f>
        <v>2.3591999999999998E-2</v>
      </c>
      <c r="W201" s="223">
        <v>0</v>
      </c>
      <c r="X201" s="224">
        <f>W201*H201</f>
        <v>0</v>
      </c>
      <c r="AR201" s="26" t="s">
        <v>199</v>
      </c>
      <c r="AT201" s="26" t="s">
        <v>254</v>
      </c>
      <c r="AU201" s="26" t="s">
        <v>168</v>
      </c>
      <c r="AY201" s="26" t="s">
        <v>158</v>
      </c>
      <c r="BE201" s="225">
        <f>IF(O201="základní",K201,0)</f>
        <v>0</v>
      </c>
      <c r="BF201" s="225">
        <f>IF(O201="snížená",K201,0)</f>
        <v>0</v>
      </c>
      <c r="BG201" s="225">
        <f>IF(O201="zákl. přenesená",K201,0)</f>
        <v>0</v>
      </c>
      <c r="BH201" s="225">
        <f>IF(O201="sníž. přenesená",K201,0)</f>
        <v>0</v>
      </c>
      <c r="BI201" s="225">
        <f>IF(O201="nulová",K201,0)</f>
        <v>0</v>
      </c>
      <c r="BJ201" s="26" t="s">
        <v>85</v>
      </c>
      <c r="BK201" s="225">
        <f>ROUND(P201*H201,2)</f>
        <v>0</v>
      </c>
      <c r="BL201" s="26" t="s">
        <v>167</v>
      </c>
      <c r="BM201" s="26" t="s">
        <v>344</v>
      </c>
    </row>
    <row r="202" spans="2:65" s="12" customFormat="1" ht="12">
      <c r="B202" s="226"/>
      <c r="C202" s="227"/>
      <c r="D202" s="228" t="s">
        <v>170</v>
      </c>
      <c r="E202" s="229" t="s">
        <v>24</v>
      </c>
      <c r="F202" s="230" t="s">
        <v>345</v>
      </c>
      <c r="G202" s="227"/>
      <c r="H202" s="231">
        <v>23.591999999999999</v>
      </c>
      <c r="I202" s="232"/>
      <c r="J202" s="232"/>
      <c r="K202" s="227"/>
      <c r="L202" s="227"/>
      <c r="M202" s="233"/>
      <c r="N202" s="234"/>
      <c r="O202" s="235"/>
      <c r="P202" s="235"/>
      <c r="Q202" s="235"/>
      <c r="R202" s="235"/>
      <c r="S202" s="235"/>
      <c r="T202" s="235"/>
      <c r="U202" s="235"/>
      <c r="V202" s="235"/>
      <c r="W202" s="235"/>
      <c r="X202" s="236"/>
      <c r="AT202" s="237" t="s">
        <v>170</v>
      </c>
      <c r="AU202" s="237" t="s">
        <v>168</v>
      </c>
      <c r="AV202" s="12" t="s">
        <v>87</v>
      </c>
      <c r="AW202" s="12" t="s">
        <v>7</v>
      </c>
      <c r="AX202" s="12" t="s">
        <v>85</v>
      </c>
      <c r="AY202" s="237" t="s">
        <v>158</v>
      </c>
    </row>
    <row r="203" spans="2:65" s="1" customFormat="1" ht="25.5" customHeight="1">
      <c r="B203" s="43"/>
      <c r="C203" s="214" t="s">
        <v>346</v>
      </c>
      <c r="D203" s="214" t="s">
        <v>162</v>
      </c>
      <c r="E203" s="215" t="s">
        <v>347</v>
      </c>
      <c r="F203" s="216" t="s">
        <v>348</v>
      </c>
      <c r="G203" s="217" t="s">
        <v>165</v>
      </c>
      <c r="H203" s="218">
        <v>786.4</v>
      </c>
      <c r="I203" s="219"/>
      <c r="J203" s="219"/>
      <c r="K203" s="220">
        <f>ROUND(P203*H203,2)</f>
        <v>0</v>
      </c>
      <c r="L203" s="216" t="s">
        <v>178</v>
      </c>
      <c r="M203" s="63"/>
      <c r="N203" s="221" t="s">
        <v>24</v>
      </c>
      <c r="O203" s="222" t="s">
        <v>47</v>
      </c>
      <c r="P203" s="145">
        <f>I203+J203</f>
        <v>0</v>
      </c>
      <c r="Q203" s="145">
        <f>ROUND(I203*H203,2)</f>
        <v>0</v>
      </c>
      <c r="R203" s="145">
        <f>ROUND(J203*H203,2)</f>
        <v>0</v>
      </c>
      <c r="S203" s="44"/>
      <c r="T203" s="223">
        <f>S203*H203</f>
        <v>0</v>
      </c>
      <c r="U203" s="223">
        <v>0</v>
      </c>
      <c r="V203" s="223">
        <f>U203*H203</f>
        <v>0</v>
      </c>
      <c r="W203" s="223">
        <v>0</v>
      </c>
      <c r="X203" s="224">
        <f>W203*H203</f>
        <v>0</v>
      </c>
      <c r="AR203" s="26" t="s">
        <v>167</v>
      </c>
      <c r="AT203" s="26" t="s">
        <v>162</v>
      </c>
      <c r="AU203" s="26" t="s">
        <v>168</v>
      </c>
      <c r="AY203" s="26" t="s">
        <v>158</v>
      </c>
      <c r="BE203" s="225">
        <f>IF(O203="základní",K203,0)</f>
        <v>0</v>
      </c>
      <c r="BF203" s="225">
        <f>IF(O203="snížená",K203,0)</f>
        <v>0</v>
      </c>
      <c r="BG203" s="225">
        <f>IF(O203="zákl. přenesená",K203,0)</f>
        <v>0</v>
      </c>
      <c r="BH203" s="225">
        <f>IF(O203="sníž. přenesená",K203,0)</f>
        <v>0</v>
      </c>
      <c r="BI203" s="225">
        <f>IF(O203="nulová",K203,0)</f>
        <v>0</v>
      </c>
      <c r="BJ203" s="26" t="s">
        <v>85</v>
      </c>
      <c r="BK203" s="225">
        <f>ROUND(P203*H203,2)</f>
        <v>0</v>
      </c>
      <c r="BL203" s="26" t="s">
        <v>167</v>
      </c>
      <c r="BM203" s="26" t="s">
        <v>349</v>
      </c>
    </row>
    <row r="204" spans="2:65" s="12" customFormat="1" ht="12">
      <c r="B204" s="226"/>
      <c r="C204" s="227"/>
      <c r="D204" s="228" t="s">
        <v>170</v>
      </c>
      <c r="E204" s="229" t="s">
        <v>24</v>
      </c>
      <c r="F204" s="230" t="s">
        <v>335</v>
      </c>
      <c r="G204" s="227"/>
      <c r="H204" s="231">
        <v>786.4</v>
      </c>
      <c r="I204" s="232"/>
      <c r="J204" s="232"/>
      <c r="K204" s="227"/>
      <c r="L204" s="227"/>
      <c r="M204" s="233"/>
      <c r="N204" s="234"/>
      <c r="O204" s="235"/>
      <c r="P204" s="235"/>
      <c r="Q204" s="235"/>
      <c r="R204" s="235"/>
      <c r="S204" s="235"/>
      <c r="T204" s="235"/>
      <c r="U204" s="235"/>
      <c r="V204" s="235"/>
      <c r="W204" s="235"/>
      <c r="X204" s="236"/>
      <c r="AT204" s="237" t="s">
        <v>170</v>
      </c>
      <c r="AU204" s="237" t="s">
        <v>168</v>
      </c>
      <c r="AV204" s="12" t="s">
        <v>87</v>
      </c>
      <c r="AW204" s="12" t="s">
        <v>7</v>
      </c>
      <c r="AX204" s="12" t="s">
        <v>85</v>
      </c>
      <c r="AY204" s="237" t="s">
        <v>158</v>
      </c>
    </row>
    <row r="205" spans="2:65" s="1" customFormat="1" ht="25.5" customHeight="1">
      <c r="B205" s="43"/>
      <c r="C205" s="214" t="s">
        <v>350</v>
      </c>
      <c r="D205" s="214" t="s">
        <v>162</v>
      </c>
      <c r="E205" s="215" t="s">
        <v>351</v>
      </c>
      <c r="F205" s="216" t="s">
        <v>352</v>
      </c>
      <c r="G205" s="217" t="s">
        <v>165</v>
      </c>
      <c r="H205" s="218">
        <v>1344.1</v>
      </c>
      <c r="I205" s="219"/>
      <c r="J205" s="219"/>
      <c r="K205" s="220">
        <f>ROUND(P205*H205,2)</f>
        <v>0</v>
      </c>
      <c r="L205" s="216" t="s">
        <v>178</v>
      </c>
      <c r="M205" s="63"/>
      <c r="N205" s="221" t="s">
        <v>24</v>
      </c>
      <c r="O205" s="222" t="s">
        <v>47</v>
      </c>
      <c r="P205" s="145">
        <f>I205+J205</f>
        <v>0</v>
      </c>
      <c r="Q205" s="145">
        <f>ROUND(I205*H205,2)</f>
        <v>0</v>
      </c>
      <c r="R205" s="145">
        <f>ROUND(J205*H205,2)</f>
        <v>0</v>
      </c>
      <c r="S205" s="44"/>
      <c r="T205" s="223">
        <f>S205*H205</f>
        <v>0</v>
      </c>
      <c r="U205" s="223">
        <v>0</v>
      </c>
      <c r="V205" s="223">
        <f>U205*H205</f>
        <v>0</v>
      </c>
      <c r="W205" s="223">
        <v>0</v>
      </c>
      <c r="X205" s="224">
        <f>W205*H205</f>
        <v>0</v>
      </c>
      <c r="AR205" s="26" t="s">
        <v>167</v>
      </c>
      <c r="AT205" s="26" t="s">
        <v>162</v>
      </c>
      <c r="AU205" s="26" t="s">
        <v>168</v>
      </c>
      <c r="AY205" s="26" t="s">
        <v>158</v>
      </c>
      <c r="BE205" s="225">
        <f>IF(O205="základní",K205,0)</f>
        <v>0</v>
      </c>
      <c r="BF205" s="225">
        <f>IF(O205="snížená",K205,0)</f>
        <v>0</v>
      </c>
      <c r="BG205" s="225">
        <f>IF(O205="zákl. přenesená",K205,0)</f>
        <v>0</v>
      </c>
      <c r="BH205" s="225">
        <f>IF(O205="sníž. přenesená",K205,0)</f>
        <v>0</v>
      </c>
      <c r="BI205" s="225">
        <f>IF(O205="nulová",K205,0)</f>
        <v>0</v>
      </c>
      <c r="BJ205" s="26" t="s">
        <v>85</v>
      </c>
      <c r="BK205" s="225">
        <f>ROUND(P205*H205,2)</f>
        <v>0</v>
      </c>
      <c r="BL205" s="26" t="s">
        <v>167</v>
      </c>
      <c r="BM205" s="26" t="s">
        <v>353</v>
      </c>
    </row>
    <row r="206" spans="2:65" s="12" customFormat="1" ht="12">
      <c r="B206" s="226"/>
      <c r="C206" s="227"/>
      <c r="D206" s="228" t="s">
        <v>170</v>
      </c>
      <c r="E206" s="229" t="s">
        <v>24</v>
      </c>
      <c r="F206" s="230" t="s">
        <v>354</v>
      </c>
      <c r="G206" s="227"/>
      <c r="H206" s="231">
        <v>1344.1</v>
      </c>
      <c r="I206" s="232"/>
      <c r="J206" s="232"/>
      <c r="K206" s="227"/>
      <c r="L206" s="227"/>
      <c r="M206" s="233"/>
      <c r="N206" s="234"/>
      <c r="O206" s="235"/>
      <c r="P206" s="235"/>
      <c r="Q206" s="235"/>
      <c r="R206" s="235"/>
      <c r="S206" s="235"/>
      <c r="T206" s="235"/>
      <c r="U206" s="235"/>
      <c r="V206" s="235"/>
      <c r="W206" s="235"/>
      <c r="X206" s="236"/>
      <c r="AT206" s="237" t="s">
        <v>170</v>
      </c>
      <c r="AU206" s="237" t="s">
        <v>168</v>
      </c>
      <c r="AV206" s="12" t="s">
        <v>87</v>
      </c>
      <c r="AW206" s="12" t="s">
        <v>7</v>
      </c>
      <c r="AX206" s="12" t="s">
        <v>85</v>
      </c>
      <c r="AY206" s="237" t="s">
        <v>158</v>
      </c>
    </row>
    <row r="207" spans="2:65" s="1" customFormat="1" ht="25.5" customHeight="1">
      <c r="B207" s="43"/>
      <c r="C207" s="214" t="s">
        <v>355</v>
      </c>
      <c r="D207" s="214" t="s">
        <v>162</v>
      </c>
      <c r="E207" s="215" t="s">
        <v>356</v>
      </c>
      <c r="F207" s="216" t="s">
        <v>357</v>
      </c>
      <c r="G207" s="217" t="s">
        <v>165</v>
      </c>
      <c r="H207" s="218">
        <v>786.4</v>
      </c>
      <c r="I207" s="219"/>
      <c r="J207" s="219"/>
      <c r="K207" s="220">
        <f>ROUND(P207*H207,2)</f>
        <v>0</v>
      </c>
      <c r="L207" s="216" t="s">
        <v>178</v>
      </c>
      <c r="M207" s="63"/>
      <c r="N207" s="221" t="s">
        <v>24</v>
      </c>
      <c r="O207" s="222" t="s">
        <v>47</v>
      </c>
      <c r="P207" s="145">
        <f>I207+J207</f>
        <v>0</v>
      </c>
      <c r="Q207" s="145">
        <f>ROUND(I207*H207,2)</f>
        <v>0</v>
      </c>
      <c r="R207" s="145">
        <f>ROUND(J207*H207,2)</f>
        <v>0</v>
      </c>
      <c r="S207" s="44"/>
      <c r="T207" s="223">
        <f>S207*H207</f>
        <v>0</v>
      </c>
      <c r="U207" s="223">
        <v>0</v>
      </c>
      <c r="V207" s="223">
        <f>U207*H207</f>
        <v>0</v>
      </c>
      <c r="W207" s="223">
        <v>0</v>
      </c>
      <c r="X207" s="224">
        <f>W207*H207</f>
        <v>0</v>
      </c>
      <c r="AR207" s="26" t="s">
        <v>167</v>
      </c>
      <c r="AT207" s="26" t="s">
        <v>162</v>
      </c>
      <c r="AU207" s="26" t="s">
        <v>168</v>
      </c>
      <c r="AY207" s="26" t="s">
        <v>158</v>
      </c>
      <c r="BE207" s="225">
        <f>IF(O207="základní",K207,0)</f>
        <v>0</v>
      </c>
      <c r="BF207" s="225">
        <f>IF(O207="snížená",K207,0)</f>
        <v>0</v>
      </c>
      <c r="BG207" s="225">
        <f>IF(O207="zákl. přenesená",K207,0)</f>
        <v>0</v>
      </c>
      <c r="BH207" s="225">
        <f>IF(O207="sníž. přenesená",K207,0)</f>
        <v>0</v>
      </c>
      <c r="BI207" s="225">
        <f>IF(O207="nulová",K207,0)</f>
        <v>0</v>
      </c>
      <c r="BJ207" s="26" t="s">
        <v>85</v>
      </c>
      <c r="BK207" s="225">
        <f>ROUND(P207*H207,2)</f>
        <v>0</v>
      </c>
      <c r="BL207" s="26" t="s">
        <v>167</v>
      </c>
      <c r="BM207" s="26" t="s">
        <v>358</v>
      </c>
    </row>
    <row r="208" spans="2:65" s="12" customFormat="1" ht="12">
      <c r="B208" s="226"/>
      <c r="C208" s="227"/>
      <c r="D208" s="228" t="s">
        <v>170</v>
      </c>
      <c r="E208" s="229" t="s">
        <v>24</v>
      </c>
      <c r="F208" s="230" t="s">
        <v>335</v>
      </c>
      <c r="G208" s="227"/>
      <c r="H208" s="231">
        <v>786.4</v>
      </c>
      <c r="I208" s="232"/>
      <c r="J208" s="232"/>
      <c r="K208" s="227"/>
      <c r="L208" s="227"/>
      <c r="M208" s="233"/>
      <c r="N208" s="234"/>
      <c r="O208" s="235"/>
      <c r="P208" s="235"/>
      <c r="Q208" s="235"/>
      <c r="R208" s="235"/>
      <c r="S208" s="235"/>
      <c r="T208" s="235"/>
      <c r="U208" s="235"/>
      <c r="V208" s="235"/>
      <c r="W208" s="235"/>
      <c r="X208" s="236"/>
      <c r="AT208" s="237" t="s">
        <v>170</v>
      </c>
      <c r="AU208" s="237" t="s">
        <v>168</v>
      </c>
      <c r="AV208" s="12" t="s">
        <v>87</v>
      </c>
      <c r="AW208" s="12" t="s">
        <v>7</v>
      </c>
      <c r="AX208" s="12" t="s">
        <v>85</v>
      </c>
      <c r="AY208" s="237" t="s">
        <v>158</v>
      </c>
    </row>
    <row r="209" spans="2:65" s="1" customFormat="1" ht="25.5" customHeight="1">
      <c r="B209" s="43"/>
      <c r="C209" s="214" t="s">
        <v>359</v>
      </c>
      <c r="D209" s="214" t="s">
        <v>162</v>
      </c>
      <c r="E209" s="215" t="s">
        <v>360</v>
      </c>
      <c r="F209" s="216" t="s">
        <v>361</v>
      </c>
      <c r="G209" s="217" t="s">
        <v>165</v>
      </c>
      <c r="H209" s="218">
        <v>786.4</v>
      </c>
      <c r="I209" s="219"/>
      <c r="J209" s="219"/>
      <c r="K209" s="220">
        <f>ROUND(P209*H209,2)</f>
        <v>0</v>
      </c>
      <c r="L209" s="216" t="s">
        <v>178</v>
      </c>
      <c r="M209" s="63"/>
      <c r="N209" s="221" t="s">
        <v>24</v>
      </c>
      <c r="O209" s="222" t="s">
        <v>47</v>
      </c>
      <c r="P209" s="145">
        <f>I209+J209</f>
        <v>0</v>
      </c>
      <c r="Q209" s="145">
        <f>ROUND(I209*H209,2)</f>
        <v>0</v>
      </c>
      <c r="R209" s="145">
        <f>ROUND(J209*H209,2)</f>
        <v>0</v>
      </c>
      <c r="S209" s="44"/>
      <c r="T209" s="223">
        <f>S209*H209</f>
        <v>0</v>
      </c>
      <c r="U209" s="223">
        <v>0</v>
      </c>
      <c r="V209" s="223">
        <f>U209*H209</f>
        <v>0</v>
      </c>
      <c r="W209" s="223">
        <v>0</v>
      </c>
      <c r="X209" s="224">
        <f>W209*H209</f>
        <v>0</v>
      </c>
      <c r="AR209" s="26" t="s">
        <v>167</v>
      </c>
      <c r="AT209" s="26" t="s">
        <v>162</v>
      </c>
      <c r="AU209" s="26" t="s">
        <v>168</v>
      </c>
      <c r="AY209" s="26" t="s">
        <v>158</v>
      </c>
      <c r="BE209" s="225">
        <f>IF(O209="základní",K209,0)</f>
        <v>0</v>
      </c>
      <c r="BF209" s="225">
        <f>IF(O209="snížená",K209,0)</f>
        <v>0</v>
      </c>
      <c r="BG209" s="225">
        <f>IF(O209="zákl. přenesená",K209,0)</f>
        <v>0</v>
      </c>
      <c r="BH209" s="225">
        <f>IF(O209="sníž. přenesená",K209,0)</f>
        <v>0</v>
      </c>
      <c r="BI209" s="225">
        <f>IF(O209="nulová",K209,0)</f>
        <v>0</v>
      </c>
      <c r="BJ209" s="26" t="s">
        <v>85</v>
      </c>
      <c r="BK209" s="225">
        <f>ROUND(P209*H209,2)</f>
        <v>0</v>
      </c>
      <c r="BL209" s="26" t="s">
        <v>167</v>
      </c>
      <c r="BM209" s="26" t="s">
        <v>362</v>
      </c>
    </row>
    <row r="210" spans="2:65" s="12" customFormat="1" ht="12">
      <c r="B210" s="226"/>
      <c r="C210" s="227"/>
      <c r="D210" s="228" t="s">
        <v>170</v>
      </c>
      <c r="E210" s="229" t="s">
        <v>24</v>
      </c>
      <c r="F210" s="230" t="s">
        <v>335</v>
      </c>
      <c r="G210" s="227"/>
      <c r="H210" s="231">
        <v>786.4</v>
      </c>
      <c r="I210" s="232"/>
      <c r="J210" s="232"/>
      <c r="K210" s="227"/>
      <c r="L210" s="227"/>
      <c r="M210" s="233"/>
      <c r="N210" s="234"/>
      <c r="O210" s="235"/>
      <c r="P210" s="235"/>
      <c r="Q210" s="235"/>
      <c r="R210" s="235"/>
      <c r="S210" s="235"/>
      <c r="T210" s="235"/>
      <c r="U210" s="235"/>
      <c r="V210" s="235"/>
      <c r="W210" s="235"/>
      <c r="X210" s="236"/>
      <c r="AT210" s="237" t="s">
        <v>170</v>
      </c>
      <c r="AU210" s="237" t="s">
        <v>168</v>
      </c>
      <c r="AV210" s="12" t="s">
        <v>87</v>
      </c>
      <c r="AW210" s="12" t="s">
        <v>7</v>
      </c>
      <c r="AX210" s="12" t="s">
        <v>85</v>
      </c>
      <c r="AY210" s="237" t="s">
        <v>158</v>
      </c>
    </row>
    <row r="211" spans="2:65" s="1" customFormat="1" ht="16.5" customHeight="1">
      <c r="B211" s="43"/>
      <c r="C211" s="214" t="s">
        <v>363</v>
      </c>
      <c r="D211" s="214" t="s">
        <v>162</v>
      </c>
      <c r="E211" s="215" t="s">
        <v>364</v>
      </c>
      <c r="F211" s="216" t="s">
        <v>365</v>
      </c>
      <c r="G211" s="217" t="s">
        <v>165</v>
      </c>
      <c r="H211" s="218">
        <v>786.4</v>
      </c>
      <c r="I211" s="219"/>
      <c r="J211" s="219"/>
      <c r="K211" s="220">
        <f>ROUND(P211*H211,2)</f>
        <v>0</v>
      </c>
      <c r="L211" s="216" t="s">
        <v>178</v>
      </c>
      <c r="M211" s="63"/>
      <c r="N211" s="221" t="s">
        <v>24</v>
      </c>
      <c r="O211" s="222" t="s">
        <v>47</v>
      </c>
      <c r="P211" s="145">
        <f>I211+J211</f>
        <v>0</v>
      </c>
      <c r="Q211" s="145">
        <f>ROUND(I211*H211,2)</f>
        <v>0</v>
      </c>
      <c r="R211" s="145">
        <f>ROUND(J211*H211,2)</f>
        <v>0</v>
      </c>
      <c r="S211" s="44"/>
      <c r="T211" s="223">
        <f>S211*H211</f>
        <v>0</v>
      </c>
      <c r="U211" s="223">
        <v>0</v>
      </c>
      <c r="V211" s="223">
        <f>U211*H211</f>
        <v>0</v>
      </c>
      <c r="W211" s="223">
        <v>0</v>
      </c>
      <c r="X211" s="224">
        <f>W211*H211</f>
        <v>0</v>
      </c>
      <c r="AR211" s="26" t="s">
        <v>167</v>
      </c>
      <c r="AT211" s="26" t="s">
        <v>162</v>
      </c>
      <c r="AU211" s="26" t="s">
        <v>168</v>
      </c>
      <c r="AY211" s="26" t="s">
        <v>158</v>
      </c>
      <c r="BE211" s="225">
        <f>IF(O211="základní",K211,0)</f>
        <v>0</v>
      </c>
      <c r="BF211" s="225">
        <f>IF(O211="snížená",K211,0)</f>
        <v>0</v>
      </c>
      <c r="BG211" s="225">
        <f>IF(O211="zákl. přenesená",K211,0)</f>
        <v>0</v>
      </c>
      <c r="BH211" s="225">
        <f>IF(O211="sníž. přenesená",K211,0)</f>
        <v>0</v>
      </c>
      <c r="BI211" s="225">
        <f>IF(O211="nulová",K211,0)</f>
        <v>0</v>
      </c>
      <c r="BJ211" s="26" t="s">
        <v>85</v>
      </c>
      <c r="BK211" s="225">
        <f>ROUND(P211*H211,2)</f>
        <v>0</v>
      </c>
      <c r="BL211" s="26" t="s">
        <v>167</v>
      </c>
      <c r="BM211" s="26" t="s">
        <v>366</v>
      </c>
    </row>
    <row r="212" spans="2:65" s="12" customFormat="1" ht="12">
      <c r="B212" s="226"/>
      <c r="C212" s="227"/>
      <c r="D212" s="228" t="s">
        <v>170</v>
      </c>
      <c r="E212" s="229" t="s">
        <v>24</v>
      </c>
      <c r="F212" s="230" t="s">
        <v>335</v>
      </c>
      <c r="G212" s="227"/>
      <c r="H212" s="231">
        <v>786.4</v>
      </c>
      <c r="I212" s="232"/>
      <c r="J212" s="232"/>
      <c r="K212" s="227"/>
      <c r="L212" s="227"/>
      <c r="M212" s="233"/>
      <c r="N212" s="234"/>
      <c r="O212" s="235"/>
      <c r="P212" s="235"/>
      <c r="Q212" s="235"/>
      <c r="R212" s="235"/>
      <c r="S212" s="235"/>
      <c r="T212" s="235"/>
      <c r="U212" s="235"/>
      <c r="V212" s="235"/>
      <c r="W212" s="235"/>
      <c r="X212" s="236"/>
      <c r="AT212" s="237" t="s">
        <v>170</v>
      </c>
      <c r="AU212" s="237" t="s">
        <v>168</v>
      </c>
      <c r="AV212" s="12" t="s">
        <v>87</v>
      </c>
      <c r="AW212" s="12" t="s">
        <v>7</v>
      </c>
      <c r="AX212" s="12" t="s">
        <v>85</v>
      </c>
      <c r="AY212" s="237" t="s">
        <v>158</v>
      </c>
    </row>
    <row r="213" spans="2:65" s="1" customFormat="1" ht="25.5" customHeight="1">
      <c r="B213" s="43"/>
      <c r="C213" s="214" t="s">
        <v>367</v>
      </c>
      <c r="D213" s="214" t="s">
        <v>162</v>
      </c>
      <c r="E213" s="215" t="s">
        <v>368</v>
      </c>
      <c r="F213" s="216" t="s">
        <v>369</v>
      </c>
      <c r="G213" s="217" t="s">
        <v>228</v>
      </c>
      <c r="H213" s="218">
        <v>81</v>
      </c>
      <c r="I213" s="219"/>
      <c r="J213" s="219"/>
      <c r="K213" s="220">
        <f>ROUND(P213*H213,2)</f>
        <v>0</v>
      </c>
      <c r="L213" s="216" t="s">
        <v>178</v>
      </c>
      <c r="M213" s="63"/>
      <c r="N213" s="221" t="s">
        <v>24</v>
      </c>
      <c r="O213" s="222" t="s">
        <v>47</v>
      </c>
      <c r="P213" s="145">
        <f>I213+J213</f>
        <v>0</v>
      </c>
      <c r="Q213" s="145">
        <f>ROUND(I213*H213,2)</f>
        <v>0</v>
      </c>
      <c r="R213" s="145">
        <f>ROUND(J213*H213,2)</f>
        <v>0</v>
      </c>
      <c r="S213" s="44"/>
      <c r="T213" s="223">
        <f>S213*H213</f>
        <v>0</v>
      </c>
      <c r="U213" s="223">
        <v>0</v>
      </c>
      <c r="V213" s="223">
        <f>U213*H213</f>
        <v>0</v>
      </c>
      <c r="W213" s="223">
        <v>0</v>
      </c>
      <c r="X213" s="224">
        <f>W213*H213</f>
        <v>0</v>
      </c>
      <c r="AR213" s="26" t="s">
        <v>167</v>
      </c>
      <c r="AT213" s="26" t="s">
        <v>162</v>
      </c>
      <c r="AU213" s="26" t="s">
        <v>168</v>
      </c>
      <c r="AY213" s="26" t="s">
        <v>158</v>
      </c>
      <c r="BE213" s="225">
        <f>IF(O213="základní",K213,0)</f>
        <v>0</v>
      </c>
      <c r="BF213" s="225">
        <f>IF(O213="snížená",K213,0)</f>
        <v>0</v>
      </c>
      <c r="BG213" s="225">
        <f>IF(O213="zákl. přenesená",K213,0)</f>
        <v>0</v>
      </c>
      <c r="BH213" s="225">
        <f>IF(O213="sníž. přenesená",K213,0)</f>
        <v>0</v>
      </c>
      <c r="BI213" s="225">
        <f>IF(O213="nulová",K213,0)</f>
        <v>0</v>
      </c>
      <c r="BJ213" s="26" t="s">
        <v>85</v>
      </c>
      <c r="BK213" s="225">
        <f>ROUND(P213*H213,2)</f>
        <v>0</v>
      </c>
      <c r="BL213" s="26" t="s">
        <v>167</v>
      </c>
      <c r="BM213" s="26" t="s">
        <v>370</v>
      </c>
    </row>
    <row r="214" spans="2:65" s="12" customFormat="1" ht="12">
      <c r="B214" s="226"/>
      <c r="C214" s="227"/>
      <c r="D214" s="228" t="s">
        <v>170</v>
      </c>
      <c r="E214" s="229" t="s">
        <v>24</v>
      </c>
      <c r="F214" s="230" t="s">
        <v>371</v>
      </c>
      <c r="G214" s="227"/>
      <c r="H214" s="231">
        <v>81</v>
      </c>
      <c r="I214" s="232"/>
      <c r="J214" s="232"/>
      <c r="K214" s="227"/>
      <c r="L214" s="227"/>
      <c r="M214" s="233"/>
      <c r="N214" s="234"/>
      <c r="O214" s="235"/>
      <c r="P214" s="235"/>
      <c r="Q214" s="235"/>
      <c r="R214" s="235"/>
      <c r="S214" s="235"/>
      <c r="T214" s="235"/>
      <c r="U214" s="235"/>
      <c r="V214" s="235"/>
      <c r="W214" s="235"/>
      <c r="X214" s="236"/>
      <c r="AT214" s="237" t="s">
        <v>170</v>
      </c>
      <c r="AU214" s="237" t="s">
        <v>168</v>
      </c>
      <c r="AV214" s="12" t="s">
        <v>87</v>
      </c>
      <c r="AW214" s="12" t="s">
        <v>7</v>
      </c>
      <c r="AX214" s="12" t="s">
        <v>85</v>
      </c>
      <c r="AY214" s="237" t="s">
        <v>158</v>
      </c>
    </row>
    <row r="215" spans="2:65" s="1" customFormat="1" ht="16.5" customHeight="1">
      <c r="B215" s="43"/>
      <c r="C215" s="259" t="s">
        <v>372</v>
      </c>
      <c r="D215" s="259" t="s">
        <v>254</v>
      </c>
      <c r="E215" s="260" t="s">
        <v>373</v>
      </c>
      <c r="F215" s="261" t="s">
        <v>374</v>
      </c>
      <c r="G215" s="262" t="s">
        <v>228</v>
      </c>
      <c r="H215" s="263">
        <v>81</v>
      </c>
      <c r="I215" s="264"/>
      <c r="J215" s="265"/>
      <c r="K215" s="266">
        <f>ROUND(P215*H215,2)</f>
        <v>0</v>
      </c>
      <c r="L215" s="261" t="s">
        <v>178</v>
      </c>
      <c r="M215" s="267"/>
      <c r="N215" s="268" t="s">
        <v>24</v>
      </c>
      <c r="O215" s="222" t="s">
        <v>47</v>
      </c>
      <c r="P215" s="145">
        <f>I215+J215</f>
        <v>0</v>
      </c>
      <c r="Q215" s="145">
        <f>ROUND(I215*H215,2)</f>
        <v>0</v>
      </c>
      <c r="R215" s="145">
        <f>ROUND(J215*H215,2)</f>
        <v>0</v>
      </c>
      <c r="S215" s="44"/>
      <c r="T215" s="223">
        <f>S215*H215</f>
        <v>0</v>
      </c>
      <c r="U215" s="223">
        <v>1.7999999999999999E-2</v>
      </c>
      <c r="V215" s="223">
        <f>U215*H215</f>
        <v>1.458</v>
      </c>
      <c r="W215" s="223">
        <v>0</v>
      </c>
      <c r="X215" s="224">
        <f>W215*H215</f>
        <v>0</v>
      </c>
      <c r="AR215" s="26" t="s">
        <v>199</v>
      </c>
      <c r="AT215" s="26" t="s">
        <v>254</v>
      </c>
      <c r="AU215" s="26" t="s">
        <v>168</v>
      </c>
      <c r="AY215" s="26" t="s">
        <v>158</v>
      </c>
      <c r="BE215" s="225">
        <f>IF(O215="základní",K215,0)</f>
        <v>0</v>
      </c>
      <c r="BF215" s="225">
        <f>IF(O215="snížená",K215,0)</f>
        <v>0</v>
      </c>
      <c r="BG215" s="225">
        <f>IF(O215="zákl. přenesená",K215,0)</f>
        <v>0</v>
      </c>
      <c r="BH215" s="225">
        <f>IF(O215="sníž. přenesená",K215,0)</f>
        <v>0</v>
      </c>
      <c r="BI215" s="225">
        <f>IF(O215="nulová",K215,0)</f>
        <v>0</v>
      </c>
      <c r="BJ215" s="26" t="s">
        <v>85</v>
      </c>
      <c r="BK215" s="225">
        <f>ROUND(P215*H215,2)</f>
        <v>0</v>
      </c>
      <c r="BL215" s="26" t="s">
        <v>167</v>
      </c>
      <c r="BM215" s="26" t="s">
        <v>375</v>
      </c>
    </row>
    <row r="216" spans="2:65" s="13" customFormat="1" ht="12">
      <c r="B216" s="238"/>
      <c r="C216" s="239"/>
      <c r="D216" s="228" t="s">
        <v>170</v>
      </c>
      <c r="E216" s="240" t="s">
        <v>24</v>
      </c>
      <c r="F216" s="241" t="s">
        <v>376</v>
      </c>
      <c r="G216" s="239"/>
      <c r="H216" s="240" t="s">
        <v>24</v>
      </c>
      <c r="I216" s="242"/>
      <c r="J216" s="242"/>
      <c r="K216" s="239"/>
      <c r="L216" s="239"/>
      <c r="M216" s="243"/>
      <c r="N216" s="244"/>
      <c r="O216" s="245"/>
      <c r="P216" s="245"/>
      <c r="Q216" s="245"/>
      <c r="R216" s="245"/>
      <c r="S216" s="245"/>
      <c r="T216" s="245"/>
      <c r="U216" s="245"/>
      <c r="V216" s="245"/>
      <c r="W216" s="245"/>
      <c r="X216" s="246"/>
      <c r="AT216" s="247" t="s">
        <v>170</v>
      </c>
      <c r="AU216" s="247" t="s">
        <v>168</v>
      </c>
      <c r="AV216" s="13" t="s">
        <v>85</v>
      </c>
      <c r="AW216" s="13" t="s">
        <v>7</v>
      </c>
      <c r="AX216" s="13" t="s">
        <v>78</v>
      </c>
      <c r="AY216" s="247" t="s">
        <v>158</v>
      </c>
    </row>
    <row r="217" spans="2:65" s="12" customFormat="1" ht="12">
      <c r="B217" s="226"/>
      <c r="C217" s="227"/>
      <c r="D217" s="228" t="s">
        <v>170</v>
      </c>
      <c r="E217" s="229" t="s">
        <v>24</v>
      </c>
      <c r="F217" s="230" t="s">
        <v>371</v>
      </c>
      <c r="G217" s="227"/>
      <c r="H217" s="231">
        <v>81</v>
      </c>
      <c r="I217" s="232"/>
      <c r="J217" s="232"/>
      <c r="K217" s="227"/>
      <c r="L217" s="227"/>
      <c r="M217" s="233"/>
      <c r="N217" s="234"/>
      <c r="O217" s="235"/>
      <c r="P217" s="235"/>
      <c r="Q217" s="235"/>
      <c r="R217" s="235"/>
      <c r="S217" s="235"/>
      <c r="T217" s="235"/>
      <c r="U217" s="235"/>
      <c r="V217" s="235"/>
      <c r="W217" s="235"/>
      <c r="X217" s="236"/>
      <c r="AT217" s="237" t="s">
        <v>170</v>
      </c>
      <c r="AU217" s="237" t="s">
        <v>168</v>
      </c>
      <c r="AV217" s="12" t="s">
        <v>87</v>
      </c>
      <c r="AW217" s="12" t="s">
        <v>7</v>
      </c>
      <c r="AX217" s="12" t="s">
        <v>85</v>
      </c>
      <c r="AY217" s="237" t="s">
        <v>158</v>
      </c>
    </row>
    <row r="218" spans="2:65" s="1" customFormat="1" ht="38.25" customHeight="1">
      <c r="B218" s="43"/>
      <c r="C218" s="214" t="s">
        <v>377</v>
      </c>
      <c r="D218" s="214" t="s">
        <v>162</v>
      </c>
      <c r="E218" s="215" t="s">
        <v>378</v>
      </c>
      <c r="F218" s="216" t="s">
        <v>379</v>
      </c>
      <c r="G218" s="217" t="s">
        <v>228</v>
      </c>
      <c r="H218" s="218">
        <v>7</v>
      </c>
      <c r="I218" s="219"/>
      <c r="J218" s="219"/>
      <c r="K218" s="220">
        <f>ROUND(P218*H218,2)</f>
        <v>0</v>
      </c>
      <c r="L218" s="216" t="s">
        <v>178</v>
      </c>
      <c r="M218" s="63"/>
      <c r="N218" s="221" t="s">
        <v>24</v>
      </c>
      <c r="O218" s="222" t="s">
        <v>47</v>
      </c>
      <c r="P218" s="145">
        <f>I218+J218</f>
        <v>0</v>
      </c>
      <c r="Q218" s="145">
        <f>ROUND(I218*H218,2)</f>
        <v>0</v>
      </c>
      <c r="R218" s="145">
        <f>ROUND(J218*H218,2)</f>
        <v>0</v>
      </c>
      <c r="S218" s="44"/>
      <c r="T218" s="223">
        <f>S218*H218</f>
        <v>0</v>
      </c>
      <c r="U218" s="223">
        <v>2.1350000000000001E-2</v>
      </c>
      <c r="V218" s="223">
        <f>U218*H218</f>
        <v>0.14945</v>
      </c>
      <c r="W218" s="223">
        <v>0</v>
      </c>
      <c r="X218" s="224">
        <f>W218*H218</f>
        <v>0</v>
      </c>
      <c r="AR218" s="26" t="s">
        <v>167</v>
      </c>
      <c r="AT218" s="26" t="s">
        <v>162</v>
      </c>
      <c r="AU218" s="26" t="s">
        <v>168</v>
      </c>
      <c r="AY218" s="26" t="s">
        <v>158</v>
      </c>
      <c r="BE218" s="225">
        <f>IF(O218="základní",K218,0)</f>
        <v>0</v>
      </c>
      <c r="BF218" s="225">
        <f>IF(O218="snížená",K218,0)</f>
        <v>0</v>
      </c>
      <c r="BG218" s="225">
        <f>IF(O218="zákl. přenesená",K218,0)</f>
        <v>0</v>
      </c>
      <c r="BH218" s="225">
        <f>IF(O218="sníž. přenesená",K218,0)</f>
        <v>0</v>
      </c>
      <c r="BI218" s="225">
        <f>IF(O218="nulová",K218,0)</f>
        <v>0</v>
      </c>
      <c r="BJ218" s="26" t="s">
        <v>85</v>
      </c>
      <c r="BK218" s="225">
        <f>ROUND(P218*H218,2)</f>
        <v>0</v>
      </c>
      <c r="BL218" s="26" t="s">
        <v>167</v>
      </c>
      <c r="BM218" s="26" t="s">
        <v>380</v>
      </c>
    </row>
    <row r="219" spans="2:65" s="12" customFormat="1" ht="12">
      <c r="B219" s="226"/>
      <c r="C219" s="227"/>
      <c r="D219" s="228" t="s">
        <v>170</v>
      </c>
      <c r="E219" s="229" t="s">
        <v>24</v>
      </c>
      <c r="F219" s="230" t="s">
        <v>194</v>
      </c>
      <c r="G219" s="227"/>
      <c r="H219" s="231">
        <v>7</v>
      </c>
      <c r="I219" s="232"/>
      <c r="J219" s="232"/>
      <c r="K219" s="227"/>
      <c r="L219" s="227"/>
      <c r="M219" s="233"/>
      <c r="N219" s="234"/>
      <c r="O219" s="235"/>
      <c r="P219" s="235"/>
      <c r="Q219" s="235"/>
      <c r="R219" s="235"/>
      <c r="S219" s="235"/>
      <c r="T219" s="235"/>
      <c r="U219" s="235"/>
      <c r="V219" s="235"/>
      <c r="W219" s="235"/>
      <c r="X219" s="236"/>
      <c r="AT219" s="237" t="s">
        <v>170</v>
      </c>
      <c r="AU219" s="237" t="s">
        <v>168</v>
      </c>
      <c r="AV219" s="12" t="s">
        <v>87</v>
      </c>
      <c r="AW219" s="12" t="s">
        <v>7</v>
      </c>
      <c r="AX219" s="12" t="s">
        <v>85</v>
      </c>
      <c r="AY219" s="237" t="s">
        <v>158</v>
      </c>
    </row>
    <row r="220" spans="2:65" s="11" customFormat="1" ht="29.9" customHeight="1">
      <c r="B220" s="197"/>
      <c r="C220" s="198"/>
      <c r="D220" s="199" t="s">
        <v>77</v>
      </c>
      <c r="E220" s="212" t="s">
        <v>87</v>
      </c>
      <c r="F220" s="212" t="s">
        <v>381</v>
      </c>
      <c r="G220" s="198"/>
      <c r="H220" s="198"/>
      <c r="I220" s="201"/>
      <c r="J220" s="201"/>
      <c r="K220" s="213">
        <f>BK220</f>
        <v>0</v>
      </c>
      <c r="L220" s="198"/>
      <c r="M220" s="203"/>
      <c r="N220" s="204"/>
      <c r="O220" s="205"/>
      <c r="P220" s="205"/>
      <c r="Q220" s="206">
        <f>Q221</f>
        <v>0</v>
      </c>
      <c r="R220" s="206">
        <f>R221</f>
        <v>0</v>
      </c>
      <c r="S220" s="205"/>
      <c r="T220" s="207">
        <f>T221</f>
        <v>0</v>
      </c>
      <c r="U220" s="205"/>
      <c r="V220" s="207">
        <f>V221</f>
        <v>6.7080607199999998</v>
      </c>
      <c r="W220" s="205"/>
      <c r="X220" s="208">
        <f>X221</f>
        <v>0</v>
      </c>
      <c r="AR220" s="209" t="s">
        <v>85</v>
      </c>
      <c r="AT220" s="210" t="s">
        <v>77</v>
      </c>
      <c r="AU220" s="210" t="s">
        <v>85</v>
      </c>
      <c r="AY220" s="209" t="s">
        <v>158</v>
      </c>
      <c r="BK220" s="211">
        <f>BK221</f>
        <v>0</v>
      </c>
    </row>
    <row r="221" spans="2:65" s="11" customFormat="1" ht="14.9" customHeight="1">
      <c r="B221" s="197"/>
      <c r="C221" s="198"/>
      <c r="D221" s="199" t="s">
        <v>77</v>
      </c>
      <c r="E221" s="212" t="s">
        <v>314</v>
      </c>
      <c r="F221" s="212" t="s">
        <v>382</v>
      </c>
      <c r="G221" s="198"/>
      <c r="H221" s="198"/>
      <c r="I221" s="201"/>
      <c r="J221" s="201"/>
      <c r="K221" s="213">
        <f>BK221</f>
        <v>0</v>
      </c>
      <c r="L221" s="198"/>
      <c r="M221" s="203"/>
      <c r="N221" s="204"/>
      <c r="O221" s="205"/>
      <c r="P221" s="205"/>
      <c r="Q221" s="206">
        <f>SUM(Q222:Q239)</f>
        <v>0</v>
      </c>
      <c r="R221" s="206">
        <f>SUM(R222:R239)</f>
        <v>0</v>
      </c>
      <c r="S221" s="205"/>
      <c r="T221" s="207">
        <f>SUM(T222:T239)</f>
        <v>0</v>
      </c>
      <c r="U221" s="205"/>
      <c r="V221" s="207">
        <f>SUM(V222:V239)</f>
        <v>6.7080607199999998</v>
      </c>
      <c r="W221" s="205"/>
      <c r="X221" s="208">
        <f>SUM(X222:X239)</f>
        <v>0</v>
      </c>
      <c r="AR221" s="209" t="s">
        <v>85</v>
      </c>
      <c r="AT221" s="210" t="s">
        <v>77</v>
      </c>
      <c r="AU221" s="210" t="s">
        <v>87</v>
      </c>
      <c r="AY221" s="209" t="s">
        <v>158</v>
      </c>
      <c r="BK221" s="211">
        <f>SUM(BK222:BK239)</f>
        <v>0</v>
      </c>
    </row>
    <row r="222" spans="2:65" s="1" customFormat="1" ht="16.5" customHeight="1">
      <c r="B222" s="43"/>
      <c r="C222" s="214" t="s">
        <v>383</v>
      </c>
      <c r="D222" s="214" t="s">
        <v>162</v>
      </c>
      <c r="E222" s="215" t="s">
        <v>384</v>
      </c>
      <c r="F222" s="216" t="s">
        <v>385</v>
      </c>
      <c r="G222" s="217" t="s">
        <v>173</v>
      </c>
      <c r="H222" s="218">
        <v>2</v>
      </c>
      <c r="I222" s="219"/>
      <c r="J222" s="219"/>
      <c r="K222" s="220">
        <f>ROUND(P222*H222,2)</f>
        <v>0</v>
      </c>
      <c r="L222" s="216" t="s">
        <v>178</v>
      </c>
      <c r="M222" s="63"/>
      <c r="N222" s="221" t="s">
        <v>24</v>
      </c>
      <c r="O222" s="222" t="s">
        <v>47</v>
      </c>
      <c r="P222" s="145">
        <f>I222+J222</f>
        <v>0</v>
      </c>
      <c r="Q222" s="145">
        <f>ROUND(I222*H222,2)</f>
        <v>0</v>
      </c>
      <c r="R222" s="145">
        <f>ROUND(J222*H222,2)</f>
        <v>0</v>
      </c>
      <c r="S222" s="44"/>
      <c r="T222" s="223">
        <f>S222*H222</f>
        <v>0</v>
      </c>
      <c r="U222" s="223">
        <v>1.63</v>
      </c>
      <c r="V222" s="223">
        <f>U222*H222</f>
        <v>3.26</v>
      </c>
      <c r="W222" s="223">
        <v>0</v>
      </c>
      <c r="X222" s="224">
        <f>W222*H222</f>
        <v>0</v>
      </c>
      <c r="AR222" s="26" t="s">
        <v>167</v>
      </c>
      <c r="AT222" s="26" t="s">
        <v>162</v>
      </c>
      <c r="AU222" s="26" t="s">
        <v>168</v>
      </c>
      <c r="AY222" s="26" t="s">
        <v>158</v>
      </c>
      <c r="BE222" s="225">
        <f>IF(O222="základní",K222,0)</f>
        <v>0</v>
      </c>
      <c r="BF222" s="225">
        <f>IF(O222="snížená",K222,0)</f>
        <v>0</v>
      </c>
      <c r="BG222" s="225">
        <f>IF(O222="zákl. přenesená",K222,0)</f>
        <v>0</v>
      </c>
      <c r="BH222" s="225">
        <f>IF(O222="sníž. přenesená",K222,0)</f>
        <v>0</v>
      </c>
      <c r="BI222" s="225">
        <f>IF(O222="nulová",K222,0)</f>
        <v>0</v>
      </c>
      <c r="BJ222" s="26" t="s">
        <v>85</v>
      </c>
      <c r="BK222" s="225">
        <f>ROUND(P222*H222,2)</f>
        <v>0</v>
      </c>
      <c r="BL222" s="26" t="s">
        <v>167</v>
      </c>
      <c r="BM222" s="26" t="s">
        <v>386</v>
      </c>
    </row>
    <row r="223" spans="2:65" s="13" customFormat="1" ht="12">
      <c r="B223" s="238"/>
      <c r="C223" s="239"/>
      <c r="D223" s="228" t="s">
        <v>170</v>
      </c>
      <c r="E223" s="240" t="s">
        <v>24</v>
      </c>
      <c r="F223" s="241" t="s">
        <v>387</v>
      </c>
      <c r="G223" s="239"/>
      <c r="H223" s="240" t="s">
        <v>24</v>
      </c>
      <c r="I223" s="242"/>
      <c r="J223" s="242"/>
      <c r="K223" s="239"/>
      <c r="L223" s="239"/>
      <c r="M223" s="243"/>
      <c r="N223" s="244"/>
      <c r="O223" s="245"/>
      <c r="P223" s="245"/>
      <c r="Q223" s="245"/>
      <c r="R223" s="245"/>
      <c r="S223" s="245"/>
      <c r="T223" s="245"/>
      <c r="U223" s="245"/>
      <c r="V223" s="245"/>
      <c r="W223" s="245"/>
      <c r="X223" s="246"/>
      <c r="AT223" s="247" t="s">
        <v>170</v>
      </c>
      <c r="AU223" s="247" t="s">
        <v>168</v>
      </c>
      <c r="AV223" s="13" t="s">
        <v>85</v>
      </c>
      <c r="AW223" s="13" t="s">
        <v>7</v>
      </c>
      <c r="AX223" s="13" t="s">
        <v>78</v>
      </c>
      <c r="AY223" s="247" t="s">
        <v>158</v>
      </c>
    </row>
    <row r="224" spans="2:65" s="12" customFormat="1" ht="12">
      <c r="B224" s="226"/>
      <c r="C224" s="227"/>
      <c r="D224" s="228" t="s">
        <v>170</v>
      </c>
      <c r="E224" s="229" t="s">
        <v>24</v>
      </c>
      <c r="F224" s="230" t="s">
        <v>388</v>
      </c>
      <c r="G224" s="227"/>
      <c r="H224" s="231">
        <v>2</v>
      </c>
      <c r="I224" s="232"/>
      <c r="J224" s="232"/>
      <c r="K224" s="227"/>
      <c r="L224" s="227"/>
      <c r="M224" s="233"/>
      <c r="N224" s="234"/>
      <c r="O224" s="235"/>
      <c r="P224" s="235"/>
      <c r="Q224" s="235"/>
      <c r="R224" s="235"/>
      <c r="S224" s="235"/>
      <c r="T224" s="235"/>
      <c r="U224" s="235"/>
      <c r="V224" s="235"/>
      <c r="W224" s="235"/>
      <c r="X224" s="236"/>
      <c r="AT224" s="237" t="s">
        <v>170</v>
      </c>
      <c r="AU224" s="237" t="s">
        <v>168</v>
      </c>
      <c r="AV224" s="12" t="s">
        <v>87</v>
      </c>
      <c r="AW224" s="12" t="s">
        <v>7</v>
      </c>
      <c r="AX224" s="12" t="s">
        <v>85</v>
      </c>
      <c r="AY224" s="237" t="s">
        <v>158</v>
      </c>
    </row>
    <row r="225" spans="2:65" s="1" customFormat="1" ht="16.5" customHeight="1">
      <c r="B225" s="43"/>
      <c r="C225" s="214" t="s">
        <v>389</v>
      </c>
      <c r="D225" s="214" t="s">
        <v>162</v>
      </c>
      <c r="E225" s="215" t="s">
        <v>390</v>
      </c>
      <c r="F225" s="216" t="s">
        <v>391</v>
      </c>
      <c r="G225" s="217" t="s">
        <v>213</v>
      </c>
      <c r="H225" s="218">
        <v>10</v>
      </c>
      <c r="I225" s="219"/>
      <c r="J225" s="219"/>
      <c r="K225" s="220">
        <f>ROUND(P225*H225,2)</f>
        <v>0</v>
      </c>
      <c r="L225" s="216" t="s">
        <v>178</v>
      </c>
      <c r="M225" s="63"/>
      <c r="N225" s="221" t="s">
        <v>24</v>
      </c>
      <c r="O225" s="222" t="s">
        <v>47</v>
      </c>
      <c r="P225" s="145">
        <f>I225+J225</f>
        <v>0</v>
      </c>
      <c r="Q225" s="145">
        <f>ROUND(I225*H225,2)</f>
        <v>0</v>
      </c>
      <c r="R225" s="145">
        <f>ROUND(J225*H225,2)</f>
        <v>0</v>
      </c>
      <c r="S225" s="44"/>
      <c r="T225" s="223">
        <f>S225*H225</f>
        <v>0</v>
      </c>
      <c r="U225" s="223">
        <v>1.16E-3</v>
      </c>
      <c r="V225" s="223">
        <f>U225*H225</f>
        <v>1.1599999999999999E-2</v>
      </c>
      <c r="W225" s="223">
        <v>0</v>
      </c>
      <c r="X225" s="224">
        <f>W225*H225</f>
        <v>0</v>
      </c>
      <c r="AR225" s="26" t="s">
        <v>167</v>
      </c>
      <c r="AT225" s="26" t="s">
        <v>162</v>
      </c>
      <c r="AU225" s="26" t="s">
        <v>168</v>
      </c>
      <c r="AY225" s="26" t="s">
        <v>158</v>
      </c>
      <c r="BE225" s="225">
        <f>IF(O225="základní",K225,0)</f>
        <v>0</v>
      </c>
      <c r="BF225" s="225">
        <f>IF(O225="snížená",K225,0)</f>
        <v>0</v>
      </c>
      <c r="BG225" s="225">
        <f>IF(O225="zákl. přenesená",K225,0)</f>
        <v>0</v>
      </c>
      <c r="BH225" s="225">
        <f>IF(O225="sníž. přenesená",K225,0)</f>
        <v>0</v>
      </c>
      <c r="BI225" s="225">
        <f>IF(O225="nulová",K225,0)</f>
        <v>0</v>
      </c>
      <c r="BJ225" s="26" t="s">
        <v>85</v>
      </c>
      <c r="BK225" s="225">
        <f>ROUND(P225*H225,2)</f>
        <v>0</v>
      </c>
      <c r="BL225" s="26" t="s">
        <v>167</v>
      </c>
      <c r="BM225" s="26" t="s">
        <v>392</v>
      </c>
    </row>
    <row r="226" spans="2:65" s="12" customFormat="1" ht="12">
      <c r="B226" s="226"/>
      <c r="C226" s="227"/>
      <c r="D226" s="228" t="s">
        <v>170</v>
      </c>
      <c r="E226" s="229" t="s">
        <v>24</v>
      </c>
      <c r="F226" s="230" t="s">
        <v>393</v>
      </c>
      <c r="G226" s="227"/>
      <c r="H226" s="231">
        <v>10</v>
      </c>
      <c r="I226" s="232"/>
      <c r="J226" s="232"/>
      <c r="K226" s="227"/>
      <c r="L226" s="227"/>
      <c r="M226" s="233"/>
      <c r="N226" s="234"/>
      <c r="O226" s="235"/>
      <c r="P226" s="235"/>
      <c r="Q226" s="235"/>
      <c r="R226" s="235"/>
      <c r="S226" s="235"/>
      <c r="T226" s="235"/>
      <c r="U226" s="235"/>
      <c r="V226" s="235"/>
      <c r="W226" s="235"/>
      <c r="X226" s="236"/>
      <c r="AT226" s="237" t="s">
        <v>170</v>
      </c>
      <c r="AU226" s="237" t="s">
        <v>168</v>
      </c>
      <c r="AV226" s="12" t="s">
        <v>87</v>
      </c>
      <c r="AW226" s="12" t="s">
        <v>7</v>
      </c>
      <c r="AX226" s="12" t="s">
        <v>85</v>
      </c>
      <c r="AY226" s="237" t="s">
        <v>158</v>
      </c>
    </row>
    <row r="227" spans="2:65" s="1" customFormat="1" ht="25.5" customHeight="1">
      <c r="B227" s="43"/>
      <c r="C227" s="214" t="s">
        <v>394</v>
      </c>
      <c r="D227" s="214" t="s">
        <v>162</v>
      </c>
      <c r="E227" s="215" t="s">
        <v>395</v>
      </c>
      <c r="F227" s="216" t="s">
        <v>396</v>
      </c>
      <c r="G227" s="217" t="s">
        <v>173</v>
      </c>
      <c r="H227" s="218">
        <v>1.4079999999999999</v>
      </c>
      <c r="I227" s="219"/>
      <c r="J227" s="219"/>
      <c r="K227" s="220">
        <f>ROUND(P227*H227,2)</f>
        <v>0</v>
      </c>
      <c r="L227" s="216" t="s">
        <v>178</v>
      </c>
      <c r="M227" s="63"/>
      <c r="N227" s="221" t="s">
        <v>24</v>
      </c>
      <c r="O227" s="222" t="s">
        <v>47</v>
      </c>
      <c r="P227" s="145">
        <f>I227+J227</f>
        <v>0</v>
      </c>
      <c r="Q227" s="145">
        <f>ROUND(I227*H227,2)</f>
        <v>0</v>
      </c>
      <c r="R227" s="145">
        <f>ROUND(J227*H227,2)</f>
        <v>0</v>
      </c>
      <c r="S227" s="44"/>
      <c r="T227" s="223">
        <f>S227*H227</f>
        <v>0</v>
      </c>
      <c r="U227" s="223">
        <v>2.2563399999999998</v>
      </c>
      <c r="V227" s="223">
        <f>U227*H227</f>
        <v>3.1769267199999995</v>
      </c>
      <c r="W227" s="223">
        <v>0</v>
      </c>
      <c r="X227" s="224">
        <f>W227*H227</f>
        <v>0</v>
      </c>
      <c r="AR227" s="26" t="s">
        <v>167</v>
      </c>
      <c r="AT227" s="26" t="s">
        <v>162</v>
      </c>
      <c r="AU227" s="26" t="s">
        <v>168</v>
      </c>
      <c r="AY227" s="26" t="s">
        <v>158</v>
      </c>
      <c r="BE227" s="225">
        <f>IF(O227="základní",K227,0)</f>
        <v>0</v>
      </c>
      <c r="BF227" s="225">
        <f>IF(O227="snížená",K227,0)</f>
        <v>0</v>
      </c>
      <c r="BG227" s="225">
        <f>IF(O227="zákl. přenesená",K227,0)</f>
        <v>0</v>
      </c>
      <c r="BH227" s="225">
        <f>IF(O227="sníž. přenesená",K227,0)</f>
        <v>0</v>
      </c>
      <c r="BI227" s="225">
        <f>IF(O227="nulová",K227,0)</f>
        <v>0</v>
      </c>
      <c r="BJ227" s="26" t="s">
        <v>85</v>
      </c>
      <c r="BK227" s="225">
        <f>ROUND(P227*H227,2)</f>
        <v>0</v>
      </c>
      <c r="BL227" s="26" t="s">
        <v>167</v>
      </c>
      <c r="BM227" s="26" t="s">
        <v>397</v>
      </c>
    </row>
    <row r="228" spans="2:65" s="13" customFormat="1" ht="12">
      <c r="B228" s="238"/>
      <c r="C228" s="239"/>
      <c r="D228" s="228" t="s">
        <v>170</v>
      </c>
      <c r="E228" s="240" t="s">
        <v>24</v>
      </c>
      <c r="F228" s="241" t="s">
        <v>398</v>
      </c>
      <c r="G228" s="239"/>
      <c r="H228" s="240" t="s">
        <v>24</v>
      </c>
      <c r="I228" s="242"/>
      <c r="J228" s="242"/>
      <c r="K228" s="239"/>
      <c r="L228" s="239"/>
      <c r="M228" s="243"/>
      <c r="N228" s="244"/>
      <c r="O228" s="245"/>
      <c r="P228" s="245"/>
      <c r="Q228" s="245"/>
      <c r="R228" s="245"/>
      <c r="S228" s="245"/>
      <c r="T228" s="245"/>
      <c r="U228" s="245"/>
      <c r="V228" s="245"/>
      <c r="W228" s="245"/>
      <c r="X228" s="246"/>
      <c r="AT228" s="247" t="s">
        <v>170</v>
      </c>
      <c r="AU228" s="247" t="s">
        <v>168</v>
      </c>
      <c r="AV228" s="13" t="s">
        <v>85</v>
      </c>
      <c r="AW228" s="13" t="s">
        <v>7</v>
      </c>
      <c r="AX228" s="13" t="s">
        <v>78</v>
      </c>
      <c r="AY228" s="247" t="s">
        <v>158</v>
      </c>
    </row>
    <row r="229" spans="2:65" s="12" customFormat="1" ht="12">
      <c r="B229" s="226"/>
      <c r="C229" s="227"/>
      <c r="D229" s="228" t="s">
        <v>170</v>
      </c>
      <c r="E229" s="229" t="s">
        <v>24</v>
      </c>
      <c r="F229" s="230" t="s">
        <v>399</v>
      </c>
      <c r="G229" s="227"/>
      <c r="H229" s="231">
        <v>1.4079999999999999</v>
      </c>
      <c r="I229" s="232"/>
      <c r="J229" s="232"/>
      <c r="K229" s="227"/>
      <c r="L229" s="227"/>
      <c r="M229" s="233"/>
      <c r="N229" s="234"/>
      <c r="O229" s="235"/>
      <c r="P229" s="235"/>
      <c r="Q229" s="235"/>
      <c r="R229" s="235"/>
      <c r="S229" s="235"/>
      <c r="T229" s="235"/>
      <c r="U229" s="235"/>
      <c r="V229" s="235"/>
      <c r="W229" s="235"/>
      <c r="X229" s="236"/>
      <c r="AT229" s="237" t="s">
        <v>170</v>
      </c>
      <c r="AU229" s="237" t="s">
        <v>168</v>
      </c>
      <c r="AV229" s="12" t="s">
        <v>87</v>
      </c>
      <c r="AW229" s="12" t="s">
        <v>7</v>
      </c>
      <c r="AX229" s="12" t="s">
        <v>85</v>
      </c>
      <c r="AY229" s="237" t="s">
        <v>158</v>
      </c>
    </row>
    <row r="230" spans="2:65" s="1" customFormat="1" ht="38.25" customHeight="1">
      <c r="B230" s="43"/>
      <c r="C230" s="214" t="s">
        <v>400</v>
      </c>
      <c r="D230" s="214" t="s">
        <v>162</v>
      </c>
      <c r="E230" s="215" t="s">
        <v>401</v>
      </c>
      <c r="F230" s="216" t="s">
        <v>402</v>
      </c>
      <c r="G230" s="217" t="s">
        <v>165</v>
      </c>
      <c r="H230" s="218">
        <v>8.8000000000000007</v>
      </c>
      <c r="I230" s="219"/>
      <c r="J230" s="219"/>
      <c r="K230" s="220">
        <f>ROUND(P230*H230,2)</f>
        <v>0</v>
      </c>
      <c r="L230" s="216" t="s">
        <v>166</v>
      </c>
      <c r="M230" s="63"/>
      <c r="N230" s="221" t="s">
        <v>24</v>
      </c>
      <c r="O230" s="222" t="s">
        <v>47</v>
      </c>
      <c r="P230" s="145">
        <f>I230+J230</f>
        <v>0</v>
      </c>
      <c r="Q230" s="145">
        <f>ROUND(I230*H230,2)</f>
        <v>0</v>
      </c>
      <c r="R230" s="145">
        <f>ROUND(J230*H230,2)</f>
        <v>0</v>
      </c>
      <c r="S230" s="44"/>
      <c r="T230" s="223">
        <f>S230*H230</f>
        <v>0</v>
      </c>
      <c r="U230" s="223">
        <v>1.0300000000000001E-3</v>
      </c>
      <c r="V230" s="223">
        <f>U230*H230</f>
        <v>9.0640000000000009E-3</v>
      </c>
      <c r="W230" s="223">
        <v>0</v>
      </c>
      <c r="X230" s="224">
        <f>W230*H230</f>
        <v>0</v>
      </c>
      <c r="AR230" s="26" t="s">
        <v>167</v>
      </c>
      <c r="AT230" s="26" t="s">
        <v>162</v>
      </c>
      <c r="AU230" s="26" t="s">
        <v>168</v>
      </c>
      <c r="AY230" s="26" t="s">
        <v>158</v>
      </c>
      <c r="BE230" s="225">
        <f>IF(O230="základní",K230,0)</f>
        <v>0</v>
      </c>
      <c r="BF230" s="225">
        <f>IF(O230="snížená",K230,0)</f>
        <v>0</v>
      </c>
      <c r="BG230" s="225">
        <f>IF(O230="zákl. přenesená",K230,0)</f>
        <v>0</v>
      </c>
      <c r="BH230" s="225">
        <f>IF(O230="sníž. přenesená",K230,0)</f>
        <v>0</v>
      </c>
      <c r="BI230" s="225">
        <f>IF(O230="nulová",K230,0)</f>
        <v>0</v>
      </c>
      <c r="BJ230" s="26" t="s">
        <v>85</v>
      </c>
      <c r="BK230" s="225">
        <f>ROUND(P230*H230,2)</f>
        <v>0</v>
      </c>
      <c r="BL230" s="26" t="s">
        <v>167</v>
      </c>
      <c r="BM230" s="26" t="s">
        <v>403</v>
      </c>
    </row>
    <row r="231" spans="2:65" s="12" customFormat="1" ht="12">
      <c r="B231" s="226"/>
      <c r="C231" s="227"/>
      <c r="D231" s="228" t="s">
        <v>170</v>
      </c>
      <c r="E231" s="229" t="s">
        <v>24</v>
      </c>
      <c r="F231" s="230" t="s">
        <v>404</v>
      </c>
      <c r="G231" s="227"/>
      <c r="H231" s="231">
        <v>8.8000000000000007</v>
      </c>
      <c r="I231" s="232"/>
      <c r="J231" s="232"/>
      <c r="K231" s="227"/>
      <c r="L231" s="227"/>
      <c r="M231" s="233"/>
      <c r="N231" s="234"/>
      <c r="O231" s="235"/>
      <c r="P231" s="235"/>
      <c r="Q231" s="235"/>
      <c r="R231" s="235"/>
      <c r="S231" s="235"/>
      <c r="T231" s="235"/>
      <c r="U231" s="235"/>
      <c r="V231" s="235"/>
      <c r="W231" s="235"/>
      <c r="X231" s="236"/>
      <c r="AT231" s="237" t="s">
        <v>170</v>
      </c>
      <c r="AU231" s="237" t="s">
        <v>168</v>
      </c>
      <c r="AV231" s="12" t="s">
        <v>87</v>
      </c>
      <c r="AW231" s="12" t="s">
        <v>7</v>
      </c>
      <c r="AX231" s="12" t="s">
        <v>85</v>
      </c>
      <c r="AY231" s="237" t="s">
        <v>158</v>
      </c>
    </row>
    <row r="232" spans="2:65" s="1" customFormat="1" ht="38.25" customHeight="1">
      <c r="B232" s="43"/>
      <c r="C232" s="214" t="s">
        <v>405</v>
      </c>
      <c r="D232" s="214" t="s">
        <v>162</v>
      </c>
      <c r="E232" s="215" t="s">
        <v>406</v>
      </c>
      <c r="F232" s="216" t="s">
        <v>407</v>
      </c>
      <c r="G232" s="217" t="s">
        <v>165</v>
      </c>
      <c r="H232" s="218">
        <v>8.8000000000000007</v>
      </c>
      <c r="I232" s="219"/>
      <c r="J232" s="219"/>
      <c r="K232" s="220">
        <f>ROUND(P232*H232,2)</f>
        <v>0</v>
      </c>
      <c r="L232" s="216" t="s">
        <v>166</v>
      </c>
      <c r="M232" s="63"/>
      <c r="N232" s="221" t="s">
        <v>24</v>
      </c>
      <c r="O232" s="222" t="s">
        <v>47</v>
      </c>
      <c r="P232" s="145">
        <f>I232+J232</f>
        <v>0</v>
      </c>
      <c r="Q232" s="145">
        <f>ROUND(I232*H232,2)</f>
        <v>0</v>
      </c>
      <c r="R232" s="145">
        <f>ROUND(J232*H232,2)</f>
        <v>0</v>
      </c>
      <c r="S232" s="44"/>
      <c r="T232" s="223">
        <f>S232*H232</f>
        <v>0</v>
      </c>
      <c r="U232" s="223">
        <v>0</v>
      </c>
      <c r="V232" s="223">
        <f>U232*H232</f>
        <v>0</v>
      </c>
      <c r="W232" s="223">
        <v>0</v>
      </c>
      <c r="X232" s="224">
        <f>W232*H232</f>
        <v>0</v>
      </c>
      <c r="AR232" s="26" t="s">
        <v>167</v>
      </c>
      <c r="AT232" s="26" t="s">
        <v>162</v>
      </c>
      <c r="AU232" s="26" t="s">
        <v>168</v>
      </c>
      <c r="AY232" s="26" t="s">
        <v>158</v>
      </c>
      <c r="BE232" s="225">
        <f>IF(O232="základní",K232,0)</f>
        <v>0</v>
      </c>
      <c r="BF232" s="225">
        <f>IF(O232="snížená",K232,0)</f>
        <v>0</v>
      </c>
      <c r="BG232" s="225">
        <f>IF(O232="zákl. přenesená",K232,0)</f>
        <v>0</v>
      </c>
      <c r="BH232" s="225">
        <f>IF(O232="sníž. přenesená",K232,0)</f>
        <v>0</v>
      </c>
      <c r="BI232" s="225">
        <f>IF(O232="nulová",K232,0)</f>
        <v>0</v>
      </c>
      <c r="BJ232" s="26" t="s">
        <v>85</v>
      </c>
      <c r="BK232" s="225">
        <f>ROUND(P232*H232,2)</f>
        <v>0</v>
      </c>
      <c r="BL232" s="26" t="s">
        <v>167</v>
      </c>
      <c r="BM232" s="26" t="s">
        <v>408</v>
      </c>
    </row>
    <row r="233" spans="2:65" s="12" customFormat="1" ht="12">
      <c r="B233" s="226"/>
      <c r="C233" s="227"/>
      <c r="D233" s="228" t="s">
        <v>170</v>
      </c>
      <c r="E233" s="229" t="s">
        <v>24</v>
      </c>
      <c r="F233" s="230" t="s">
        <v>409</v>
      </c>
      <c r="G233" s="227"/>
      <c r="H233" s="231">
        <v>8.8000000000000007</v>
      </c>
      <c r="I233" s="232"/>
      <c r="J233" s="232"/>
      <c r="K233" s="227"/>
      <c r="L233" s="227"/>
      <c r="M233" s="233"/>
      <c r="N233" s="234"/>
      <c r="O233" s="235"/>
      <c r="P233" s="235"/>
      <c r="Q233" s="235"/>
      <c r="R233" s="235"/>
      <c r="S233" s="235"/>
      <c r="T233" s="235"/>
      <c r="U233" s="235"/>
      <c r="V233" s="235"/>
      <c r="W233" s="235"/>
      <c r="X233" s="236"/>
      <c r="AT233" s="237" t="s">
        <v>170</v>
      </c>
      <c r="AU233" s="237" t="s">
        <v>168</v>
      </c>
      <c r="AV233" s="12" t="s">
        <v>87</v>
      </c>
      <c r="AW233" s="12" t="s">
        <v>7</v>
      </c>
      <c r="AX233" s="12" t="s">
        <v>85</v>
      </c>
      <c r="AY233" s="237" t="s">
        <v>158</v>
      </c>
    </row>
    <row r="234" spans="2:65" s="1" customFormat="1" ht="38.25" customHeight="1">
      <c r="B234" s="43"/>
      <c r="C234" s="214" t="s">
        <v>410</v>
      </c>
      <c r="D234" s="214" t="s">
        <v>162</v>
      </c>
      <c r="E234" s="215" t="s">
        <v>411</v>
      </c>
      <c r="F234" s="216" t="s">
        <v>412</v>
      </c>
      <c r="G234" s="217" t="s">
        <v>228</v>
      </c>
      <c r="H234" s="218">
        <v>11</v>
      </c>
      <c r="I234" s="219"/>
      <c r="J234" s="219"/>
      <c r="K234" s="220">
        <f>ROUND(P234*H234,2)</f>
        <v>0</v>
      </c>
      <c r="L234" s="216" t="s">
        <v>178</v>
      </c>
      <c r="M234" s="63"/>
      <c r="N234" s="221" t="s">
        <v>24</v>
      </c>
      <c r="O234" s="222" t="s">
        <v>47</v>
      </c>
      <c r="P234" s="145">
        <f>I234+J234</f>
        <v>0</v>
      </c>
      <c r="Q234" s="145">
        <f>ROUND(I234*H234,2)</f>
        <v>0</v>
      </c>
      <c r="R234" s="145">
        <f>ROUND(J234*H234,2)</f>
        <v>0</v>
      </c>
      <c r="S234" s="44"/>
      <c r="T234" s="223">
        <f>S234*H234</f>
        <v>0</v>
      </c>
      <c r="U234" s="223">
        <v>2.2769999999999999E-2</v>
      </c>
      <c r="V234" s="223">
        <f>U234*H234</f>
        <v>0.25046999999999997</v>
      </c>
      <c r="W234" s="223">
        <v>0</v>
      </c>
      <c r="X234" s="224">
        <f>W234*H234</f>
        <v>0</v>
      </c>
      <c r="AR234" s="26" t="s">
        <v>167</v>
      </c>
      <c r="AT234" s="26" t="s">
        <v>162</v>
      </c>
      <c r="AU234" s="26" t="s">
        <v>168</v>
      </c>
      <c r="AY234" s="26" t="s">
        <v>158</v>
      </c>
      <c r="BE234" s="225">
        <f>IF(O234="základní",K234,0)</f>
        <v>0</v>
      </c>
      <c r="BF234" s="225">
        <f>IF(O234="snížená",K234,0)</f>
        <v>0</v>
      </c>
      <c r="BG234" s="225">
        <f>IF(O234="zákl. přenesená",K234,0)</f>
        <v>0</v>
      </c>
      <c r="BH234" s="225">
        <f>IF(O234="sníž. přenesená",K234,0)</f>
        <v>0</v>
      </c>
      <c r="BI234" s="225">
        <f>IF(O234="nulová",K234,0)</f>
        <v>0</v>
      </c>
      <c r="BJ234" s="26" t="s">
        <v>85</v>
      </c>
      <c r="BK234" s="225">
        <f>ROUND(P234*H234,2)</f>
        <v>0</v>
      </c>
      <c r="BL234" s="26" t="s">
        <v>167</v>
      </c>
      <c r="BM234" s="26" t="s">
        <v>413</v>
      </c>
    </row>
    <row r="235" spans="2:65" s="12" customFormat="1" ht="12">
      <c r="B235" s="226"/>
      <c r="C235" s="227"/>
      <c r="D235" s="228" t="s">
        <v>170</v>
      </c>
      <c r="E235" s="229" t="s">
        <v>24</v>
      </c>
      <c r="F235" s="230" t="s">
        <v>160</v>
      </c>
      <c r="G235" s="227"/>
      <c r="H235" s="231">
        <v>11</v>
      </c>
      <c r="I235" s="232"/>
      <c r="J235" s="232"/>
      <c r="K235" s="227"/>
      <c r="L235" s="227"/>
      <c r="M235" s="233"/>
      <c r="N235" s="234"/>
      <c r="O235" s="235"/>
      <c r="P235" s="235"/>
      <c r="Q235" s="235"/>
      <c r="R235" s="235"/>
      <c r="S235" s="235"/>
      <c r="T235" s="235"/>
      <c r="U235" s="235"/>
      <c r="V235" s="235"/>
      <c r="W235" s="235"/>
      <c r="X235" s="236"/>
      <c r="AT235" s="237" t="s">
        <v>170</v>
      </c>
      <c r="AU235" s="237" t="s">
        <v>168</v>
      </c>
      <c r="AV235" s="12" t="s">
        <v>87</v>
      </c>
      <c r="AW235" s="12" t="s">
        <v>7</v>
      </c>
      <c r="AX235" s="12" t="s">
        <v>85</v>
      </c>
      <c r="AY235" s="237" t="s">
        <v>158</v>
      </c>
    </row>
    <row r="236" spans="2:65" s="1" customFormat="1" ht="25.5" customHeight="1">
      <c r="B236" s="43"/>
      <c r="C236" s="214" t="s">
        <v>414</v>
      </c>
      <c r="D236" s="214" t="s">
        <v>162</v>
      </c>
      <c r="E236" s="215" t="s">
        <v>415</v>
      </c>
      <c r="F236" s="216" t="s">
        <v>416</v>
      </c>
      <c r="G236" s="217" t="s">
        <v>213</v>
      </c>
      <c r="H236" s="218">
        <v>20</v>
      </c>
      <c r="I236" s="219"/>
      <c r="J236" s="219"/>
      <c r="K236" s="220">
        <f>ROUND(P236*H236,2)</f>
        <v>0</v>
      </c>
      <c r="L236" s="216" t="s">
        <v>24</v>
      </c>
      <c r="M236" s="63"/>
      <c r="N236" s="221" t="s">
        <v>24</v>
      </c>
      <c r="O236" s="222" t="s">
        <v>47</v>
      </c>
      <c r="P236" s="145">
        <f>I236+J236</f>
        <v>0</v>
      </c>
      <c r="Q236" s="145">
        <f>ROUND(I236*H236,2)</f>
        <v>0</v>
      </c>
      <c r="R236" s="145">
        <f>ROUND(J236*H236,2)</f>
        <v>0</v>
      </c>
      <c r="S236" s="44"/>
      <c r="T236" s="223">
        <f>S236*H236</f>
        <v>0</v>
      </c>
      <c r="U236" s="223">
        <v>0</v>
      </c>
      <c r="V236" s="223">
        <f>U236*H236</f>
        <v>0</v>
      </c>
      <c r="W236" s="223">
        <v>0</v>
      </c>
      <c r="X236" s="224">
        <f>W236*H236</f>
        <v>0</v>
      </c>
      <c r="AR236" s="26" t="s">
        <v>167</v>
      </c>
      <c r="AT236" s="26" t="s">
        <v>162</v>
      </c>
      <c r="AU236" s="26" t="s">
        <v>168</v>
      </c>
      <c r="AY236" s="26" t="s">
        <v>158</v>
      </c>
      <c r="BE236" s="225">
        <f>IF(O236="základní",K236,0)</f>
        <v>0</v>
      </c>
      <c r="BF236" s="225">
        <f>IF(O236="snížená",K236,0)</f>
        <v>0</v>
      </c>
      <c r="BG236" s="225">
        <f>IF(O236="zákl. přenesená",K236,0)</f>
        <v>0</v>
      </c>
      <c r="BH236" s="225">
        <f>IF(O236="sníž. přenesená",K236,0)</f>
        <v>0</v>
      </c>
      <c r="BI236" s="225">
        <f>IF(O236="nulová",K236,0)</f>
        <v>0</v>
      </c>
      <c r="BJ236" s="26" t="s">
        <v>85</v>
      </c>
      <c r="BK236" s="225">
        <f>ROUND(P236*H236,2)</f>
        <v>0</v>
      </c>
      <c r="BL236" s="26" t="s">
        <v>167</v>
      </c>
      <c r="BM236" s="26" t="s">
        <v>417</v>
      </c>
    </row>
    <row r="237" spans="2:65" s="13" customFormat="1" ht="12">
      <c r="B237" s="238"/>
      <c r="C237" s="239"/>
      <c r="D237" s="228" t="s">
        <v>170</v>
      </c>
      <c r="E237" s="240" t="s">
        <v>24</v>
      </c>
      <c r="F237" s="241" t="s">
        <v>418</v>
      </c>
      <c r="G237" s="239"/>
      <c r="H237" s="240" t="s">
        <v>24</v>
      </c>
      <c r="I237" s="242"/>
      <c r="J237" s="242"/>
      <c r="K237" s="239"/>
      <c r="L237" s="239"/>
      <c r="M237" s="243"/>
      <c r="N237" s="244"/>
      <c r="O237" s="245"/>
      <c r="P237" s="245"/>
      <c r="Q237" s="245"/>
      <c r="R237" s="245"/>
      <c r="S237" s="245"/>
      <c r="T237" s="245"/>
      <c r="U237" s="245"/>
      <c r="V237" s="245"/>
      <c r="W237" s="245"/>
      <c r="X237" s="246"/>
      <c r="AT237" s="247" t="s">
        <v>170</v>
      </c>
      <c r="AU237" s="247" t="s">
        <v>168</v>
      </c>
      <c r="AV237" s="13" t="s">
        <v>85</v>
      </c>
      <c r="AW237" s="13" t="s">
        <v>7</v>
      </c>
      <c r="AX237" s="13" t="s">
        <v>78</v>
      </c>
      <c r="AY237" s="247" t="s">
        <v>158</v>
      </c>
    </row>
    <row r="238" spans="2:65" s="13" customFormat="1" ht="12">
      <c r="B238" s="238"/>
      <c r="C238" s="239"/>
      <c r="D238" s="228" t="s">
        <v>170</v>
      </c>
      <c r="E238" s="240" t="s">
        <v>24</v>
      </c>
      <c r="F238" s="241" t="s">
        <v>419</v>
      </c>
      <c r="G238" s="239"/>
      <c r="H238" s="240" t="s">
        <v>24</v>
      </c>
      <c r="I238" s="242"/>
      <c r="J238" s="242"/>
      <c r="K238" s="239"/>
      <c r="L238" s="239"/>
      <c r="M238" s="243"/>
      <c r="N238" s="244"/>
      <c r="O238" s="245"/>
      <c r="P238" s="245"/>
      <c r="Q238" s="245"/>
      <c r="R238" s="245"/>
      <c r="S238" s="245"/>
      <c r="T238" s="245"/>
      <c r="U238" s="245"/>
      <c r="V238" s="245"/>
      <c r="W238" s="245"/>
      <c r="X238" s="246"/>
      <c r="AT238" s="247" t="s">
        <v>170</v>
      </c>
      <c r="AU238" s="247" t="s">
        <v>168</v>
      </c>
      <c r="AV238" s="13" t="s">
        <v>85</v>
      </c>
      <c r="AW238" s="13" t="s">
        <v>7</v>
      </c>
      <c r="AX238" s="13" t="s">
        <v>78</v>
      </c>
      <c r="AY238" s="247" t="s">
        <v>158</v>
      </c>
    </row>
    <row r="239" spans="2:65" s="12" customFormat="1" ht="12">
      <c r="B239" s="226"/>
      <c r="C239" s="227"/>
      <c r="D239" s="228" t="s">
        <v>170</v>
      </c>
      <c r="E239" s="229" t="s">
        <v>24</v>
      </c>
      <c r="F239" s="230" t="s">
        <v>274</v>
      </c>
      <c r="G239" s="227"/>
      <c r="H239" s="231">
        <v>20</v>
      </c>
      <c r="I239" s="232"/>
      <c r="J239" s="232"/>
      <c r="K239" s="227"/>
      <c r="L239" s="227"/>
      <c r="M239" s="233"/>
      <c r="N239" s="234"/>
      <c r="O239" s="235"/>
      <c r="P239" s="235"/>
      <c r="Q239" s="235"/>
      <c r="R239" s="235"/>
      <c r="S239" s="235"/>
      <c r="T239" s="235"/>
      <c r="U239" s="235"/>
      <c r="V239" s="235"/>
      <c r="W239" s="235"/>
      <c r="X239" s="236"/>
      <c r="AT239" s="237" t="s">
        <v>170</v>
      </c>
      <c r="AU239" s="237" t="s">
        <v>168</v>
      </c>
      <c r="AV239" s="12" t="s">
        <v>87</v>
      </c>
      <c r="AW239" s="12" t="s">
        <v>7</v>
      </c>
      <c r="AX239" s="12" t="s">
        <v>85</v>
      </c>
      <c r="AY239" s="237" t="s">
        <v>158</v>
      </c>
    </row>
    <row r="240" spans="2:65" s="11" customFormat="1" ht="29.9" customHeight="1">
      <c r="B240" s="197"/>
      <c r="C240" s="198"/>
      <c r="D240" s="199" t="s">
        <v>77</v>
      </c>
      <c r="E240" s="212" t="s">
        <v>167</v>
      </c>
      <c r="F240" s="212" t="s">
        <v>420</v>
      </c>
      <c r="G240" s="198"/>
      <c r="H240" s="198"/>
      <c r="I240" s="201"/>
      <c r="J240" s="201"/>
      <c r="K240" s="213">
        <f>BK240</f>
        <v>0</v>
      </c>
      <c r="L240" s="198"/>
      <c r="M240" s="203"/>
      <c r="N240" s="204"/>
      <c r="O240" s="205"/>
      <c r="P240" s="205"/>
      <c r="Q240" s="206">
        <f>Q241</f>
        <v>0</v>
      </c>
      <c r="R240" s="206">
        <f>R241</f>
        <v>0</v>
      </c>
      <c r="S240" s="205"/>
      <c r="T240" s="207">
        <f>T241</f>
        <v>0</v>
      </c>
      <c r="U240" s="205"/>
      <c r="V240" s="207">
        <f>V241</f>
        <v>9.453850000000001</v>
      </c>
      <c r="W240" s="205"/>
      <c r="X240" s="208">
        <f>X241</f>
        <v>0</v>
      </c>
      <c r="AR240" s="209" t="s">
        <v>85</v>
      </c>
      <c r="AT240" s="210" t="s">
        <v>77</v>
      </c>
      <c r="AU240" s="210" t="s">
        <v>85</v>
      </c>
      <c r="AY240" s="209" t="s">
        <v>158</v>
      </c>
      <c r="BK240" s="211">
        <f>BK241</f>
        <v>0</v>
      </c>
    </row>
    <row r="241" spans="2:65" s="11" customFormat="1" ht="14.9" customHeight="1">
      <c r="B241" s="197"/>
      <c r="C241" s="198"/>
      <c r="D241" s="199" t="s">
        <v>77</v>
      </c>
      <c r="E241" s="212" t="s">
        <v>405</v>
      </c>
      <c r="F241" s="212" t="s">
        <v>421</v>
      </c>
      <c r="G241" s="198"/>
      <c r="H241" s="198"/>
      <c r="I241" s="201"/>
      <c r="J241" s="201"/>
      <c r="K241" s="213">
        <f>BK241</f>
        <v>0</v>
      </c>
      <c r="L241" s="198"/>
      <c r="M241" s="203"/>
      <c r="N241" s="204"/>
      <c r="O241" s="205"/>
      <c r="P241" s="205"/>
      <c r="Q241" s="206">
        <f>SUM(Q242:Q244)</f>
        <v>0</v>
      </c>
      <c r="R241" s="206">
        <f>SUM(R242:R244)</f>
        <v>0</v>
      </c>
      <c r="S241" s="205"/>
      <c r="T241" s="207">
        <f>SUM(T242:T244)</f>
        <v>0</v>
      </c>
      <c r="U241" s="205"/>
      <c r="V241" s="207">
        <f>SUM(V242:V244)</f>
        <v>9.453850000000001</v>
      </c>
      <c r="W241" s="205"/>
      <c r="X241" s="208">
        <f>SUM(X242:X244)</f>
        <v>0</v>
      </c>
      <c r="AR241" s="209" t="s">
        <v>85</v>
      </c>
      <c r="AT241" s="210" t="s">
        <v>77</v>
      </c>
      <c r="AU241" s="210" t="s">
        <v>87</v>
      </c>
      <c r="AY241" s="209" t="s">
        <v>158</v>
      </c>
      <c r="BK241" s="211">
        <f>SUM(BK242:BK244)</f>
        <v>0</v>
      </c>
    </row>
    <row r="242" spans="2:65" s="1" customFormat="1" ht="25.5" customHeight="1">
      <c r="B242" s="43"/>
      <c r="C242" s="214" t="s">
        <v>422</v>
      </c>
      <c r="D242" s="214" t="s">
        <v>162</v>
      </c>
      <c r="E242" s="215" t="s">
        <v>423</v>
      </c>
      <c r="F242" s="216" t="s">
        <v>424</v>
      </c>
      <c r="G242" s="217" t="s">
        <v>173</v>
      </c>
      <c r="H242" s="218">
        <v>5</v>
      </c>
      <c r="I242" s="219"/>
      <c r="J242" s="219"/>
      <c r="K242" s="220">
        <f>ROUND(P242*H242,2)</f>
        <v>0</v>
      </c>
      <c r="L242" s="216" t="s">
        <v>178</v>
      </c>
      <c r="M242" s="63"/>
      <c r="N242" s="221" t="s">
        <v>24</v>
      </c>
      <c r="O242" s="222" t="s">
        <v>47</v>
      </c>
      <c r="P242" s="145">
        <f>I242+J242</f>
        <v>0</v>
      </c>
      <c r="Q242" s="145">
        <f>ROUND(I242*H242,2)</f>
        <v>0</v>
      </c>
      <c r="R242" s="145">
        <f>ROUND(J242*H242,2)</f>
        <v>0</v>
      </c>
      <c r="S242" s="44"/>
      <c r="T242" s="223">
        <f>S242*H242</f>
        <v>0</v>
      </c>
      <c r="U242" s="223">
        <v>1.8907700000000001</v>
      </c>
      <c r="V242" s="223">
        <f>U242*H242</f>
        <v>9.453850000000001</v>
      </c>
      <c r="W242" s="223">
        <v>0</v>
      </c>
      <c r="X242" s="224">
        <f>W242*H242</f>
        <v>0</v>
      </c>
      <c r="AR242" s="26" t="s">
        <v>167</v>
      </c>
      <c r="AT242" s="26" t="s">
        <v>162</v>
      </c>
      <c r="AU242" s="26" t="s">
        <v>168</v>
      </c>
      <c r="AY242" s="26" t="s">
        <v>158</v>
      </c>
      <c r="BE242" s="225">
        <f>IF(O242="základní",K242,0)</f>
        <v>0</v>
      </c>
      <c r="BF242" s="225">
        <f>IF(O242="snížená",K242,0)</f>
        <v>0</v>
      </c>
      <c r="BG242" s="225">
        <f>IF(O242="zákl. přenesená",K242,0)</f>
        <v>0</v>
      </c>
      <c r="BH242" s="225">
        <f>IF(O242="sníž. přenesená",K242,0)</f>
        <v>0</v>
      </c>
      <c r="BI242" s="225">
        <f>IF(O242="nulová",K242,0)</f>
        <v>0</v>
      </c>
      <c r="BJ242" s="26" t="s">
        <v>85</v>
      </c>
      <c r="BK242" s="225">
        <f>ROUND(P242*H242,2)</f>
        <v>0</v>
      </c>
      <c r="BL242" s="26" t="s">
        <v>167</v>
      </c>
      <c r="BM242" s="26" t="s">
        <v>425</v>
      </c>
    </row>
    <row r="243" spans="2:65" s="13" customFormat="1" ht="12">
      <c r="B243" s="238"/>
      <c r="C243" s="239"/>
      <c r="D243" s="228" t="s">
        <v>170</v>
      </c>
      <c r="E243" s="240" t="s">
        <v>24</v>
      </c>
      <c r="F243" s="241" t="s">
        <v>426</v>
      </c>
      <c r="G243" s="239"/>
      <c r="H243" s="240" t="s">
        <v>24</v>
      </c>
      <c r="I243" s="242"/>
      <c r="J243" s="242"/>
      <c r="K243" s="239"/>
      <c r="L243" s="239"/>
      <c r="M243" s="243"/>
      <c r="N243" s="244"/>
      <c r="O243" s="245"/>
      <c r="P243" s="245"/>
      <c r="Q243" s="245"/>
      <c r="R243" s="245"/>
      <c r="S243" s="245"/>
      <c r="T243" s="245"/>
      <c r="U243" s="245"/>
      <c r="V243" s="245"/>
      <c r="W243" s="245"/>
      <c r="X243" s="246"/>
      <c r="AT243" s="247" t="s">
        <v>170</v>
      </c>
      <c r="AU243" s="247" t="s">
        <v>168</v>
      </c>
      <c r="AV243" s="13" t="s">
        <v>85</v>
      </c>
      <c r="AW243" s="13" t="s">
        <v>7</v>
      </c>
      <c r="AX243" s="13" t="s">
        <v>78</v>
      </c>
      <c r="AY243" s="247" t="s">
        <v>158</v>
      </c>
    </row>
    <row r="244" spans="2:65" s="12" customFormat="1" ht="12">
      <c r="B244" s="226"/>
      <c r="C244" s="227"/>
      <c r="D244" s="228" t="s">
        <v>170</v>
      </c>
      <c r="E244" s="229" t="s">
        <v>24</v>
      </c>
      <c r="F244" s="230" t="s">
        <v>427</v>
      </c>
      <c r="G244" s="227"/>
      <c r="H244" s="231">
        <v>5</v>
      </c>
      <c r="I244" s="232"/>
      <c r="J244" s="232"/>
      <c r="K244" s="227"/>
      <c r="L244" s="227"/>
      <c r="M244" s="233"/>
      <c r="N244" s="234"/>
      <c r="O244" s="235"/>
      <c r="P244" s="235"/>
      <c r="Q244" s="235"/>
      <c r="R244" s="235"/>
      <c r="S244" s="235"/>
      <c r="T244" s="235"/>
      <c r="U244" s="235"/>
      <c r="V244" s="235"/>
      <c r="W244" s="235"/>
      <c r="X244" s="236"/>
      <c r="AT244" s="237" t="s">
        <v>170</v>
      </c>
      <c r="AU244" s="237" t="s">
        <v>168</v>
      </c>
      <c r="AV244" s="12" t="s">
        <v>87</v>
      </c>
      <c r="AW244" s="12" t="s">
        <v>7</v>
      </c>
      <c r="AX244" s="12" t="s">
        <v>85</v>
      </c>
      <c r="AY244" s="237" t="s">
        <v>158</v>
      </c>
    </row>
    <row r="245" spans="2:65" s="11" customFormat="1" ht="29.9" customHeight="1">
      <c r="B245" s="197"/>
      <c r="C245" s="198"/>
      <c r="D245" s="199" t="s">
        <v>77</v>
      </c>
      <c r="E245" s="212" t="s">
        <v>185</v>
      </c>
      <c r="F245" s="212" t="s">
        <v>428</v>
      </c>
      <c r="G245" s="198"/>
      <c r="H245" s="198"/>
      <c r="I245" s="201"/>
      <c r="J245" s="201"/>
      <c r="K245" s="213">
        <f>BK245</f>
        <v>0</v>
      </c>
      <c r="L245" s="198"/>
      <c r="M245" s="203"/>
      <c r="N245" s="204"/>
      <c r="O245" s="205"/>
      <c r="P245" s="205"/>
      <c r="Q245" s="206">
        <f>Q246+Q270</f>
        <v>0</v>
      </c>
      <c r="R245" s="206">
        <f>R246+R270</f>
        <v>0</v>
      </c>
      <c r="S245" s="205"/>
      <c r="T245" s="207">
        <f>T246+T270</f>
        <v>0</v>
      </c>
      <c r="U245" s="205"/>
      <c r="V245" s="207">
        <f>V246+V270</f>
        <v>2053.9697474000004</v>
      </c>
      <c r="W245" s="205"/>
      <c r="X245" s="208">
        <f>X246+X270</f>
        <v>0</v>
      </c>
      <c r="AR245" s="209" t="s">
        <v>85</v>
      </c>
      <c r="AT245" s="210" t="s">
        <v>77</v>
      </c>
      <c r="AU245" s="210" t="s">
        <v>85</v>
      </c>
      <c r="AY245" s="209" t="s">
        <v>158</v>
      </c>
      <c r="BK245" s="211">
        <f>BK246+BK270</f>
        <v>0</v>
      </c>
    </row>
    <row r="246" spans="2:65" s="11" customFormat="1" ht="14.9" customHeight="1">
      <c r="B246" s="197"/>
      <c r="C246" s="198"/>
      <c r="D246" s="199" t="s">
        <v>77</v>
      </c>
      <c r="E246" s="212" t="s">
        <v>429</v>
      </c>
      <c r="F246" s="212" t="s">
        <v>430</v>
      </c>
      <c r="G246" s="198"/>
      <c r="H246" s="198"/>
      <c r="I246" s="201"/>
      <c r="J246" s="201"/>
      <c r="K246" s="213">
        <f>BK246</f>
        <v>0</v>
      </c>
      <c r="L246" s="198"/>
      <c r="M246" s="203"/>
      <c r="N246" s="204"/>
      <c r="O246" s="205"/>
      <c r="P246" s="205"/>
      <c r="Q246" s="206">
        <f>SUM(Q247:Q269)</f>
        <v>0</v>
      </c>
      <c r="R246" s="206">
        <f>SUM(R247:R269)</f>
        <v>0</v>
      </c>
      <c r="S246" s="205"/>
      <c r="T246" s="207">
        <f>SUM(T247:T269)</f>
        <v>0</v>
      </c>
      <c r="U246" s="205"/>
      <c r="V246" s="207">
        <f>SUM(V247:V269)</f>
        <v>1745.8320274000002</v>
      </c>
      <c r="W246" s="205"/>
      <c r="X246" s="208">
        <f>SUM(X247:X269)</f>
        <v>0</v>
      </c>
      <c r="AR246" s="209" t="s">
        <v>85</v>
      </c>
      <c r="AT246" s="210" t="s">
        <v>77</v>
      </c>
      <c r="AU246" s="210" t="s">
        <v>87</v>
      </c>
      <c r="AY246" s="209" t="s">
        <v>158</v>
      </c>
      <c r="BK246" s="211">
        <f>SUM(BK247:BK269)</f>
        <v>0</v>
      </c>
    </row>
    <row r="247" spans="2:65" s="1" customFormat="1" ht="25.5" customHeight="1">
      <c r="B247" s="43"/>
      <c r="C247" s="214" t="s">
        <v>431</v>
      </c>
      <c r="D247" s="214" t="s">
        <v>162</v>
      </c>
      <c r="E247" s="215" t="s">
        <v>432</v>
      </c>
      <c r="F247" s="216" t="s">
        <v>433</v>
      </c>
      <c r="G247" s="217" t="s">
        <v>165</v>
      </c>
      <c r="H247" s="218">
        <v>1025.2</v>
      </c>
      <c r="I247" s="219"/>
      <c r="J247" s="219"/>
      <c r="K247" s="220">
        <f>ROUND(P247*H247,2)</f>
        <v>0</v>
      </c>
      <c r="L247" s="216" t="s">
        <v>178</v>
      </c>
      <c r="M247" s="63"/>
      <c r="N247" s="221" t="s">
        <v>24</v>
      </c>
      <c r="O247" s="222" t="s">
        <v>47</v>
      </c>
      <c r="P247" s="145">
        <f>I247+J247</f>
        <v>0</v>
      </c>
      <c r="Q247" s="145">
        <f>ROUND(I247*H247,2)</f>
        <v>0</v>
      </c>
      <c r="R247" s="145">
        <f>ROUND(J247*H247,2)</f>
        <v>0</v>
      </c>
      <c r="S247" s="44"/>
      <c r="T247" s="223">
        <f>S247*H247</f>
        <v>0</v>
      </c>
      <c r="U247" s="223">
        <v>0.27994000000000002</v>
      </c>
      <c r="V247" s="223">
        <f>U247*H247</f>
        <v>286.99448800000005</v>
      </c>
      <c r="W247" s="223">
        <v>0</v>
      </c>
      <c r="X247" s="224">
        <f>W247*H247</f>
        <v>0</v>
      </c>
      <c r="AR247" s="26" t="s">
        <v>167</v>
      </c>
      <c r="AT247" s="26" t="s">
        <v>162</v>
      </c>
      <c r="AU247" s="26" t="s">
        <v>168</v>
      </c>
      <c r="AY247" s="26" t="s">
        <v>158</v>
      </c>
      <c r="BE247" s="225">
        <f>IF(O247="základní",K247,0)</f>
        <v>0</v>
      </c>
      <c r="BF247" s="225">
        <f>IF(O247="snížená",K247,0)</f>
        <v>0</v>
      </c>
      <c r="BG247" s="225">
        <f>IF(O247="zákl. přenesená",K247,0)</f>
        <v>0</v>
      </c>
      <c r="BH247" s="225">
        <f>IF(O247="sníž. přenesená",K247,0)</f>
        <v>0</v>
      </c>
      <c r="BI247" s="225">
        <f>IF(O247="nulová",K247,0)</f>
        <v>0</v>
      </c>
      <c r="BJ247" s="26" t="s">
        <v>85</v>
      </c>
      <c r="BK247" s="225">
        <f>ROUND(P247*H247,2)</f>
        <v>0</v>
      </c>
      <c r="BL247" s="26" t="s">
        <v>167</v>
      </c>
      <c r="BM247" s="26" t="s">
        <v>434</v>
      </c>
    </row>
    <row r="248" spans="2:65" s="12" customFormat="1" ht="12">
      <c r="B248" s="226"/>
      <c r="C248" s="227"/>
      <c r="D248" s="228" t="s">
        <v>170</v>
      </c>
      <c r="E248" s="229" t="s">
        <v>24</v>
      </c>
      <c r="F248" s="230" t="s">
        <v>435</v>
      </c>
      <c r="G248" s="227"/>
      <c r="H248" s="231">
        <v>1025.2</v>
      </c>
      <c r="I248" s="232"/>
      <c r="J248" s="232"/>
      <c r="K248" s="227"/>
      <c r="L248" s="227"/>
      <c r="M248" s="233"/>
      <c r="N248" s="234"/>
      <c r="O248" s="235"/>
      <c r="P248" s="235"/>
      <c r="Q248" s="235"/>
      <c r="R248" s="235"/>
      <c r="S248" s="235"/>
      <c r="T248" s="235"/>
      <c r="U248" s="235"/>
      <c r="V248" s="235"/>
      <c r="W248" s="235"/>
      <c r="X248" s="236"/>
      <c r="AT248" s="237" t="s">
        <v>170</v>
      </c>
      <c r="AU248" s="237" t="s">
        <v>168</v>
      </c>
      <c r="AV248" s="12" t="s">
        <v>87</v>
      </c>
      <c r="AW248" s="12" t="s">
        <v>7</v>
      </c>
      <c r="AX248" s="12" t="s">
        <v>85</v>
      </c>
      <c r="AY248" s="237" t="s">
        <v>158</v>
      </c>
    </row>
    <row r="249" spans="2:65" s="1" customFormat="1" ht="25.5" customHeight="1">
      <c r="B249" s="43"/>
      <c r="C249" s="214" t="s">
        <v>436</v>
      </c>
      <c r="D249" s="214" t="s">
        <v>162</v>
      </c>
      <c r="E249" s="215" t="s">
        <v>437</v>
      </c>
      <c r="F249" s="216" t="s">
        <v>438</v>
      </c>
      <c r="G249" s="217" t="s">
        <v>165</v>
      </c>
      <c r="H249" s="218">
        <v>565.1</v>
      </c>
      <c r="I249" s="219"/>
      <c r="J249" s="219"/>
      <c r="K249" s="220">
        <f>ROUND(P249*H249,2)</f>
        <v>0</v>
      </c>
      <c r="L249" s="216" t="s">
        <v>178</v>
      </c>
      <c r="M249" s="63"/>
      <c r="N249" s="221" t="s">
        <v>24</v>
      </c>
      <c r="O249" s="222" t="s">
        <v>47</v>
      </c>
      <c r="P249" s="145">
        <f>I249+J249</f>
        <v>0</v>
      </c>
      <c r="Q249" s="145">
        <f>ROUND(I249*H249,2)</f>
        <v>0</v>
      </c>
      <c r="R249" s="145">
        <f>ROUND(J249*H249,2)</f>
        <v>0</v>
      </c>
      <c r="S249" s="44"/>
      <c r="T249" s="223">
        <f>S249*H249</f>
        <v>0</v>
      </c>
      <c r="U249" s="223">
        <v>0.33445999999999998</v>
      </c>
      <c r="V249" s="223">
        <f>U249*H249</f>
        <v>189.00334599999999</v>
      </c>
      <c r="W249" s="223">
        <v>0</v>
      </c>
      <c r="X249" s="224">
        <f>W249*H249</f>
        <v>0</v>
      </c>
      <c r="AR249" s="26" t="s">
        <v>167</v>
      </c>
      <c r="AT249" s="26" t="s">
        <v>162</v>
      </c>
      <c r="AU249" s="26" t="s">
        <v>168</v>
      </c>
      <c r="AY249" s="26" t="s">
        <v>158</v>
      </c>
      <c r="BE249" s="225">
        <f>IF(O249="základní",K249,0)</f>
        <v>0</v>
      </c>
      <c r="BF249" s="225">
        <f>IF(O249="snížená",K249,0)</f>
        <v>0</v>
      </c>
      <c r="BG249" s="225">
        <f>IF(O249="zákl. přenesená",K249,0)</f>
        <v>0</v>
      </c>
      <c r="BH249" s="225">
        <f>IF(O249="sníž. přenesená",K249,0)</f>
        <v>0</v>
      </c>
      <c r="BI249" s="225">
        <f>IF(O249="nulová",K249,0)</f>
        <v>0</v>
      </c>
      <c r="BJ249" s="26" t="s">
        <v>85</v>
      </c>
      <c r="BK249" s="225">
        <f>ROUND(P249*H249,2)</f>
        <v>0</v>
      </c>
      <c r="BL249" s="26" t="s">
        <v>167</v>
      </c>
      <c r="BM249" s="26" t="s">
        <v>439</v>
      </c>
    </row>
    <row r="250" spans="2:65" s="12" customFormat="1" ht="12">
      <c r="B250" s="226"/>
      <c r="C250" s="227"/>
      <c r="D250" s="228" t="s">
        <v>170</v>
      </c>
      <c r="E250" s="229" t="s">
        <v>24</v>
      </c>
      <c r="F250" s="230" t="s">
        <v>440</v>
      </c>
      <c r="G250" s="227"/>
      <c r="H250" s="231">
        <v>565.1</v>
      </c>
      <c r="I250" s="232"/>
      <c r="J250" s="232"/>
      <c r="K250" s="227"/>
      <c r="L250" s="227"/>
      <c r="M250" s="233"/>
      <c r="N250" s="234"/>
      <c r="O250" s="235"/>
      <c r="P250" s="235"/>
      <c r="Q250" s="235"/>
      <c r="R250" s="235"/>
      <c r="S250" s="235"/>
      <c r="T250" s="235"/>
      <c r="U250" s="235"/>
      <c r="V250" s="235"/>
      <c r="W250" s="235"/>
      <c r="X250" s="236"/>
      <c r="AT250" s="237" t="s">
        <v>170</v>
      </c>
      <c r="AU250" s="237" t="s">
        <v>168</v>
      </c>
      <c r="AV250" s="12" t="s">
        <v>87</v>
      </c>
      <c r="AW250" s="12" t="s">
        <v>7</v>
      </c>
      <c r="AX250" s="12" t="s">
        <v>85</v>
      </c>
      <c r="AY250" s="237" t="s">
        <v>158</v>
      </c>
    </row>
    <row r="251" spans="2:65" s="1" customFormat="1" ht="25.5" customHeight="1">
      <c r="B251" s="43"/>
      <c r="C251" s="214" t="s">
        <v>441</v>
      </c>
      <c r="D251" s="214" t="s">
        <v>162</v>
      </c>
      <c r="E251" s="215" t="s">
        <v>442</v>
      </c>
      <c r="F251" s="216" t="s">
        <v>443</v>
      </c>
      <c r="G251" s="217" t="s">
        <v>165</v>
      </c>
      <c r="H251" s="218">
        <v>844</v>
      </c>
      <c r="I251" s="219"/>
      <c r="J251" s="219"/>
      <c r="K251" s="220">
        <f>ROUND(P251*H251,2)</f>
        <v>0</v>
      </c>
      <c r="L251" s="216" t="s">
        <v>178</v>
      </c>
      <c r="M251" s="63"/>
      <c r="N251" s="221" t="s">
        <v>24</v>
      </c>
      <c r="O251" s="222" t="s">
        <v>47</v>
      </c>
      <c r="P251" s="145">
        <f>I251+J251</f>
        <v>0</v>
      </c>
      <c r="Q251" s="145">
        <f>ROUND(I251*H251,2)</f>
        <v>0</v>
      </c>
      <c r="R251" s="145">
        <f>ROUND(J251*H251,2)</f>
        <v>0</v>
      </c>
      <c r="S251" s="44"/>
      <c r="T251" s="223">
        <f>S251*H251</f>
        <v>0</v>
      </c>
      <c r="U251" s="223">
        <v>0.378</v>
      </c>
      <c r="V251" s="223">
        <f>U251*H251</f>
        <v>319.03199999999998</v>
      </c>
      <c r="W251" s="223">
        <v>0</v>
      </c>
      <c r="X251" s="224">
        <f>W251*H251</f>
        <v>0</v>
      </c>
      <c r="AR251" s="26" t="s">
        <v>167</v>
      </c>
      <c r="AT251" s="26" t="s">
        <v>162</v>
      </c>
      <c r="AU251" s="26" t="s">
        <v>168</v>
      </c>
      <c r="AY251" s="26" t="s">
        <v>158</v>
      </c>
      <c r="BE251" s="225">
        <f>IF(O251="základní",K251,0)</f>
        <v>0</v>
      </c>
      <c r="BF251" s="225">
        <f>IF(O251="snížená",K251,0)</f>
        <v>0</v>
      </c>
      <c r="BG251" s="225">
        <f>IF(O251="zákl. přenesená",K251,0)</f>
        <v>0</v>
      </c>
      <c r="BH251" s="225">
        <f>IF(O251="sníž. přenesená",K251,0)</f>
        <v>0</v>
      </c>
      <c r="BI251" s="225">
        <f>IF(O251="nulová",K251,0)</f>
        <v>0</v>
      </c>
      <c r="BJ251" s="26" t="s">
        <v>85</v>
      </c>
      <c r="BK251" s="225">
        <f>ROUND(P251*H251,2)</f>
        <v>0</v>
      </c>
      <c r="BL251" s="26" t="s">
        <v>167</v>
      </c>
      <c r="BM251" s="26" t="s">
        <v>444</v>
      </c>
    </row>
    <row r="252" spans="2:65" s="12" customFormat="1" ht="12">
      <c r="B252" s="226"/>
      <c r="C252" s="227"/>
      <c r="D252" s="228" t="s">
        <v>170</v>
      </c>
      <c r="E252" s="229" t="s">
        <v>24</v>
      </c>
      <c r="F252" s="230" t="s">
        <v>445</v>
      </c>
      <c r="G252" s="227"/>
      <c r="H252" s="231">
        <v>844</v>
      </c>
      <c r="I252" s="232"/>
      <c r="J252" s="232"/>
      <c r="K252" s="227"/>
      <c r="L252" s="227"/>
      <c r="M252" s="233"/>
      <c r="N252" s="234"/>
      <c r="O252" s="235"/>
      <c r="P252" s="235"/>
      <c r="Q252" s="235"/>
      <c r="R252" s="235"/>
      <c r="S252" s="235"/>
      <c r="T252" s="235"/>
      <c r="U252" s="235"/>
      <c r="V252" s="235"/>
      <c r="W252" s="235"/>
      <c r="X252" s="236"/>
      <c r="AT252" s="237" t="s">
        <v>170</v>
      </c>
      <c r="AU252" s="237" t="s">
        <v>168</v>
      </c>
      <c r="AV252" s="12" t="s">
        <v>87</v>
      </c>
      <c r="AW252" s="12" t="s">
        <v>7</v>
      </c>
      <c r="AX252" s="12" t="s">
        <v>85</v>
      </c>
      <c r="AY252" s="237" t="s">
        <v>158</v>
      </c>
    </row>
    <row r="253" spans="2:65" s="1" customFormat="1" ht="25.5" customHeight="1">
      <c r="B253" s="43"/>
      <c r="C253" s="214" t="s">
        <v>446</v>
      </c>
      <c r="D253" s="214" t="s">
        <v>162</v>
      </c>
      <c r="E253" s="215" t="s">
        <v>447</v>
      </c>
      <c r="F253" s="216" t="s">
        <v>448</v>
      </c>
      <c r="G253" s="217" t="s">
        <v>165</v>
      </c>
      <c r="H253" s="218">
        <v>150</v>
      </c>
      <c r="I253" s="219"/>
      <c r="J253" s="219"/>
      <c r="K253" s="220">
        <f>ROUND(P253*H253,2)</f>
        <v>0</v>
      </c>
      <c r="L253" s="216" t="s">
        <v>178</v>
      </c>
      <c r="M253" s="63"/>
      <c r="N253" s="221" t="s">
        <v>24</v>
      </c>
      <c r="O253" s="222" t="s">
        <v>47</v>
      </c>
      <c r="P253" s="145">
        <f>I253+J253</f>
        <v>0</v>
      </c>
      <c r="Q253" s="145">
        <f>ROUND(I253*H253,2)</f>
        <v>0</v>
      </c>
      <c r="R253" s="145">
        <f>ROUND(J253*H253,2)</f>
        <v>0</v>
      </c>
      <c r="S253" s="44"/>
      <c r="T253" s="223">
        <f>S253*H253</f>
        <v>0</v>
      </c>
      <c r="U253" s="223">
        <v>0.13188</v>
      </c>
      <c r="V253" s="223">
        <f>U253*H253</f>
        <v>19.782</v>
      </c>
      <c r="W253" s="223">
        <v>0</v>
      </c>
      <c r="X253" s="224">
        <f>W253*H253</f>
        <v>0</v>
      </c>
      <c r="AR253" s="26" t="s">
        <v>167</v>
      </c>
      <c r="AT253" s="26" t="s">
        <v>162</v>
      </c>
      <c r="AU253" s="26" t="s">
        <v>168</v>
      </c>
      <c r="AY253" s="26" t="s">
        <v>158</v>
      </c>
      <c r="BE253" s="225">
        <f>IF(O253="základní",K253,0)</f>
        <v>0</v>
      </c>
      <c r="BF253" s="225">
        <f>IF(O253="snížená",K253,0)</f>
        <v>0</v>
      </c>
      <c r="BG253" s="225">
        <f>IF(O253="zákl. přenesená",K253,0)</f>
        <v>0</v>
      </c>
      <c r="BH253" s="225">
        <f>IF(O253="sníž. přenesená",K253,0)</f>
        <v>0</v>
      </c>
      <c r="BI253" s="225">
        <f>IF(O253="nulová",K253,0)</f>
        <v>0</v>
      </c>
      <c r="BJ253" s="26" t="s">
        <v>85</v>
      </c>
      <c r="BK253" s="225">
        <f>ROUND(P253*H253,2)</f>
        <v>0</v>
      </c>
      <c r="BL253" s="26" t="s">
        <v>167</v>
      </c>
      <c r="BM253" s="26" t="s">
        <v>449</v>
      </c>
    </row>
    <row r="254" spans="2:65" s="12" customFormat="1" ht="12">
      <c r="B254" s="226"/>
      <c r="C254" s="227"/>
      <c r="D254" s="228" t="s">
        <v>170</v>
      </c>
      <c r="E254" s="229" t="s">
        <v>24</v>
      </c>
      <c r="F254" s="230" t="s">
        <v>450</v>
      </c>
      <c r="G254" s="227"/>
      <c r="H254" s="231">
        <v>150</v>
      </c>
      <c r="I254" s="232"/>
      <c r="J254" s="232"/>
      <c r="K254" s="227"/>
      <c r="L254" s="227"/>
      <c r="M254" s="233"/>
      <c r="N254" s="234"/>
      <c r="O254" s="235"/>
      <c r="P254" s="235"/>
      <c r="Q254" s="235"/>
      <c r="R254" s="235"/>
      <c r="S254" s="235"/>
      <c r="T254" s="235"/>
      <c r="U254" s="235"/>
      <c r="V254" s="235"/>
      <c r="W254" s="235"/>
      <c r="X254" s="236"/>
      <c r="AT254" s="237" t="s">
        <v>170</v>
      </c>
      <c r="AU254" s="237" t="s">
        <v>168</v>
      </c>
      <c r="AV254" s="12" t="s">
        <v>87</v>
      </c>
      <c r="AW254" s="12" t="s">
        <v>7</v>
      </c>
      <c r="AX254" s="12" t="s">
        <v>85</v>
      </c>
      <c r="AY254" s="237" t="s">
        <v>158</v>
      </c>
    </row>
    <row r="255" spans="2:65" s="1" customFormat="1" ht="25.5" customHeight="1">
      <c r="B255" s="43"/>
      <c r="C255" s="214" t="s">
        <v>451</v>
      </c>
      <c r="D255" s="214" t="s">
        <v>162</v>
      </c>
      <c r="E255" s="215" t="s">
        <v>452</v>
      </c>
      <c r="F255" s="216" t="s">
        <v>453</v>
      </c>
      <c r="G255" s="217" t="s">
        <v>165</v>
      </c>
      <c r="H255" s="218">
        <v>565.1</v>
      </c>
      <c r="I255" s="219"/>
      <c r="J255" s="219"/>
      <c r="K255" s="220">
        <f>ROUND(P255*H255,2)</f>
        <v>0</v>
      </c>
      <c r="L255" s="216" t="s">
        <v>178</v>
      </c>
      <c r="M255" s="63"/>
      <c r="N255" s="221" t="s">
        <v>24</v>
      </c>
      <c r="O255" s="222" t="s">
        <v>47</v>
      </c>
      <c r="P255" s="145">
        <f>I255+J255</f>
        <v>0</v>
      </c>
      <c r="Q255" s="145">
        <f>ROUND(I255*H255,2)</f>
        <v>0</v>
      </c>
      <c r="R255" s="145">
        <f>ROUND(J255*H255,2)</f>
        <v>0</v>
      </c>
      <c r="S255" s="44"/>
      <c r="T255" s="223">
        <f>S255*H255</f>
        <v>0</v>
      </c>
      <c r="U255" s="223">
        <v>0.45977000000000001</v>
      </c>
      <c r="V255" s="223">
        <f>U255*H255</f>
        <v>259.81602700000002</v>
      </c>
      <c r="W255" s="223">
        <v>0</v>
      </c>
      <c r="X255" s="224">
        <f>W255*H255</f>
        <v>0</v>
      </c>
      <c r="AR255" s="26" t="s">
        <v>167</v>
      </c>
      <c r="AT255" s="26" t="s">
        <v>162</v>
      </c>
      <c r="AU255" s="26" t="s">
        <v>168</v>
      </c>
      <c r="AY255" s="26" t="s">
        <v>158</v>
      </c>
      <c r="BE255" s="225">
        <f>IF(O255="základní",K255,0)</f>
        <v>0</v>
      </c>
      <c r="BF255" s="225">
        <f>IF(O255="snížená",K255,0)</f>
        <v>0</v>
      </c>
      <c r="BG255" s="225">
        <f>IF(O255="zákl. přenesená",K255,0)</f>
        <v>0</v>
      </c>
      <c r="BH255" s="225">
        <f>IF(O255="sníž. přenesená",K255,0)</f>
        <v>0</v>
      </c>
      <c r="BI255" s="225">
        <f>IF(O255="nulová",K255,0)</f>
        <v>0</v>
      </c>
      <c r="BJ255" s="26" t="s">
        <v>85</v>
      </c>
      <c r="BK255" s="225">
        <f>ROUND(P255*H255,2)</f>
        <v>0</v>
      </c>
      <c r="BL255" s="26" t="s">
        <v>167</v>
      </c>
      <c r="BM255" s="26" t="s">
        <v>454</v>
      </c>
    </row>
    <row r="256" spans="2:65" s="12" customFormat="1" ht="12">
      <c r="B256" s="226"/>
      <c r="C256" s="227"/>
      <c r="D256" s="228" t="s">
        <v>170</v>
      </c>
      <c r="E256" s="229" t="s">
        <v>24</v>
      </c>
      <c r="F256" s="230" t="s">
        <v>455</v>
      </c>
      <c r="G256" s="227"/>
      <c r="H256" s="231">
        <v>565.1</v>
      </c>
      <c r="I256" s="232"/>
      <c r="J256" s="232"/>
      <c r="K256" s="227"/>
      <c r="L256" s="227"/>
      <c r="M256" s="233"/>
      <c r="N256" s="234"/>
      <c r="O256" s="235"/>
      <c r="P256" s="235"/>
      <c r="Q256" s="235"/>
      <c r="R256" s="235"/>
      <c r="S256" s="235"/>
      <c r="T256" s="235"/>
      <c r="U256" s="235"/>
      <c r="V256" s="235"/>
      <c r="W256" s="235"/>
      <c r="X256" s="236"/>
      <c r="AT256" s="237" t="s">
        <v>170</v>
      </c>
      <c r="AU256" s="237" t="s">
        <v>168</v>
      </c>
      <c r="AV256" s="12" t="s">
        <v>87</v>
      </c>
      <c r="AW256" s="12" t="s">
        <v>7</v>
      </c>
      <c r="AX256" s="12" t="s">
        <v>85</v>
      </c>
      <c r="AY256" s="237" t="s">
        <v>158</v>
      </c>
    </row>
    <row r="257" spans="2:65" s="1" customFormat="1" ht="25.5" customHeight="1">
      <c r="B257" s="43"/>
      <c r="C257" s="214" t="s">
        <v>456</v>
      </c>
      <c r="D257" s="214" t="s">
        <v>162</v>
      </c>
      <c r="E257" s="215" t="s">
        <v>457</v>
      </c>
      <c r="F257" s="216" t="s">
        <v>458</v>
      </c>
      <c r="G257" s="217" t="s">
        <v>165</v>
      </c>
      <c r="H257" s="218">
        <v>1137.7</v>
      </c>
      <c r="I257" s="219"/>
      <c r="J257" s="219"/>
      <c r="K257" s="220">
        <f>ROUND(P257*H257,2)</f>
        <v>0</v>
      </c>
      <c r="L257" s="216" t="s">
        <v>178</v>
      </c>
      <c r="M257" s="63"/>
      <c r="N257" s="221" t="s">
        <v>24</v>
      </c>
      <c r="O257" s="222" t="s">
        <v>47</v>
      </c>
      <c r="P257" s="145">
        <f>I257+J257</f>
        <v>0</v>
      </c>
      <c r="Q257" s="145">
        <f>ROUND(I257*H257,2)</f>
        <v>0</v>
      </c>
      <c r="R257" s="145">
        <f>ROUND(J257*H257,2)</f>
        <v>0</v>
      </c>
      <c r="S257" s="44"/>
      <c r="T257" s="223">
        <f>S257*H257</f>
        <v>0</v>
      </c>
      <c r="U257" s="223">
        <v>3.1E-4</v>
      </c>
      <c r="V257" s="223">
        <f>U257*H257</f>
        <v>0.35268700000000003</v>
      </c>
      <c r="W257" s="223">
        <v>0</v>
      </c>
      <c r="X257" s="224">
        <f>W257*H257</f>
        <v>0</v>
      </c>
      <c r="AR257" s="26" t="s">
        <v>167</v>
      </c>
      <c r="AT257" s="26" t="s">
        <v>162</v>
      </c>
      <c r="AU257" s="26" t="s">
        <v>168</v>
      </c>
      <c r="AY257" s="26" t="s">
        <v>158</v>
      </c>
      <c r="BE257" s="225">
        <f>IF(O257="základní",K257,0)</f>
        <v>0</v>
      </c>
      <c r="BF257" s="225">
        <f>IF(O257="snížená",K257,0)</f>
        <v>0</v>
      </c>
      <c r="BG257" s="225">
        <f>IF(O257="zákl. přenesená",K257,0)</f>
        <v>0</v>
      </c>
      <c r="BH257" s="225">
        <f>IF(O257="sníž. přenesená",K257,0)</f>
        <v>0</v>
      </c>
      <c r="BI257" s="225">
        <f>IF(O257="nulová",K257,0)</f>
        <v>0</v>
      </c>
      <c r="BJ257" s="26" t="s">
        <v>85</v>
      </c>
      <c r="BK257" s="225">
        <f>ROUND(P257*H257,2)</f>
        <v>0</v>
      </c>
      <c r="BL257" s="26" t="s">
        <v>167</v>
      </c>
      <c r="BM257" s="26" t="s">
        <v>459</v>
      </c>
    </row>
    <row r="258" spans="2:65" s="12" customFormat="1" ht="12">
      <c r="B258" s="226"/>
      <c r="C258" s="227"/>
      <c r="D258" s="228" t="s">
        <v>170</v>
      </c>
      <c r="E258" s="229" t="s">
        <v>24</v>
      </c>
      <c r="F258" s="230" t="s">
        <v>460</v>
      </c>
      <c r="G258" s="227"/>
      <c r="H258" s="231">
        <v>1137.7</v>
      </c>
      <c r="I258" s="232"/>
      <c r="J258" s="232"/>
      <c r="K258" s="227"/>
      <c r="L258" s="227"/>
      <c r="M258" s="233"/>
      <c r="N258" s="234"/>
      <c r="O258" s="235"/>
      <c r="P258" s="235"/>
      <c r="Q258" s="235"/>
      <c r="R258" s="235"/>
      <c r="S258" s="235"/>
      <c r="T258" s="235"/>
      <c r="U258" s="235"/>
      <c r="V258" s="235"/>
      <c r="W258" s="235"/>
      <c r="X258" s="236"/>
      <c r="AT258" s="237" t="s">
        <v>170</v>
      </c>
      <c r="AU258" s="237" t="s">
        <v>168</v>
      </c>
      <c r="AV258" s="12" t="s">
        <v>87</v>
      </c>
      <c r="AW258" s="12" t="s">
        <v>7</v>
      </c>
      <c r="AX258" s="12" t="s">
        <v>85</v>
      </c>
      <c r="AY258" s="237" t="s">
        <v>158</v>
      </c>
    </row>
    <row r="259" spans="2:65" s="1" customFormat="1" ht="25.5" customHeight="1">
      <c r="B259" s="43"/>
      <c r="C259" s="214" t="s">
        <v>461</v>
      </c>
      <c r="D259" s="214" t="s">
        <v>162</v>
      </c>
      <c r="E259" s="215" t="s">
        <v>462</v>
      </c>
      <c r="F259" s="216" t="s">
        <v>463</v>
      </c>
      <c r="G259" s="217" t="s">
        <v>165</v>
      </c>
      <c r="H259" s="218">
        <v>1137.7</v>
      </c>
      <c r="I259" s="219"/>
      <c r="J259" s="219"/>
      <c r="K259" s="220">
        <f>ROUND(P259*H259,2)</f>
        <v>0</v>
      </c>
      <c r="L259" s="216" t="s">
        <v>178</v>
      </c>
      <c r="M259" s="63"/>
      <c r="N259" s="221" t="s">
        <v>24</v>
      </c>
      <c r="O259" s="222" t="s">
        <v>47</v>
      </c>
      <c r="P259" s="145">
        <f>I259+J259</f>
        <v>0</v>
      </c>
      <c r="Q259" s="145">
        <f>ROUND(I259*H259,2)</f>
        <v>0</v>
      </c>
      <c r="R259" s="145">
        <f>ROUND(J259*H259,2)</f>
        <v>0</v>
      </c>
      <c r="S259" s="44"/>
      <c r="T259" s="223">
        <f>S259*H259</f>
        <v>0</v>
      </c>
      <c r="U259" s="223">
        <v>6.0999999999999997E-4</v>
      </c>
      <c r="V259" s="223">
        <f>U259*H259</f>
        <v>0.69399699999999998</v>
      </c>
      <c r="W259" s="223">
        <v>0</v>
      </c>
      <c r="X259" s="224">
        <f>W259*H259</f>
        <v>0</v>
      </c>
      <c r="AR259" s="26" t="s">
        <v>167</v>
      </c>
      <c r="AT259" s="26" t="s">
        <v>162</v>
      </c>
      <c r="AU259" s="26" t="s">
        <v>168</v>
      </c>
      <c r="AY259" s="26" t="s">
        <v>158</v>
      </c>
      <c r="BE259" s="225">
        <f>IF(O259="základní",K259,0)</f>
        <v>0</v>
      </c>
      <c r="BF259" s="225">
        <f>IF(O259="snížená",K259,0)</f>
        <v>0</v>
      </c>
      <c r="BG259" s="225">
        <f>IF(O259="zákl. přenesená",K259,0)</f>
        <v>0</v>
      </c>
      <c r="BH259" s="225">
        <f>IF(O259="sníž. přenesená",K259,0)</f>
        <v>0</v>
      </c>
      <c r="BI259" s="225">
        <f>IF(O259="nulová",K259,0)</f>
        <v>0</v>
      </c>
      <c r="BJ259" s="26" t="s">
        <v>85</v>
      </c>
      <c r="BK259" s="225">
        <f>ROUND(P259*H259,2)</f>
        <v>0</v>
      </c>
      <c r="BL259" s="26" t="s">
        <v>167</v>
      </c>
      <c r="BM259" s="26" t="s">
        <v>464</v>
      </c>
    </row>
    <row r="260" spans="2:65" s="12" customFormat="1" ht="12">
      <c r="B260" s="226"/>
      <c r="C260" s="227"/>
      <c r="D260" s="228" t="s">
        <v>170</v>
      </c>
      <c r="E260" s="229" t="s">
        <v>24</v>
      </c>
      <c r="F260" s="230" t="s">
        <v>460</v>
      </c>
      <c r="G260" s="227"/>
      <c r="H260" s="231">
        <v>1137.7</v>
      </c>
      <c r="I260" s="232"/>
      <c r="J260" s="232"/>
      <c r="K260" s="227"/>
      <c r="L260" s="227"/>
      <c r="M260" s="233"/>
      <c r="N260" s="234"/>
      <c r="O260" s="235"/>
      <c r="P260" s="235"/>
      <c r="Q260" s="235"/>
      <c r="R260" s="235"/>
      <c r="S260" s="235"/>
      <c r="T260" s="235"/>
      <c r="U260" s="235"/>
      <c r="V260" s="235"/>
      <c r="W260" s="235"/>
      <c r="X260" s="236"/>
      <c r="AT260" s="237" t="s">
        <v>170</v>
      </c>
      <c r="AU260" s="237" t="s">
        <v>168</v>
      </c>
      <c r="AV260" s="12" t="s">
        <v>87</v>
      </c>
      <c r="AW260" s="12" t="s">
        <v>7</v>
      </c>
      <c r="AX260" s="12" t="s">
        <v>85</v>
      </c>
      <c r="AY260" s="237" t="s">
        <v>158</v>
      </c>
    </row>
    <row r="261" spans="2:65" s="1" customFormat="1" ht="38.25" customHeight="1">
      <c r="B261" s="43"/>
      <c r="C261" s="214" t="s">
        <v>429</v>
      </c>
      <c r="D261" s="214" t="s">
        <v>162</v>
      </c>
      <c r="E261" s="215" t="s">
        <v>465</v>
      </c>
      <c r="F261" s="216" t="s">
        <v>466</v>
      </c>
      <c r="G261" s="217" t="s">
        <v>165</v>
      </c>
      <c r="H261" s="218">
        <v>1220.74</v>
      </c>
      <c r="I261" s="219"/>
      <c r="J261" s="219"/>
      <c r="K261" s="220">
        <f>ROUND(P261*H261,2)</f>
        <v>0</v>
      </c>
      <c r="L261" s="216" t="s">
        <v>178</v>
      </c>
      <c r="M261" s="63"/>
      <c r="N261" s="221" t="s">
        <v>24</v>
      </c>
      <c r="O261" s="222" t="s">
        <v>47</v>
      </c>
      <c r="P261" s="145">
        <f>I261+J261</f>
        <v>0</v>
      </c>
      <c r="Q261" s="145">
        <f>ROUND(I261*H261,2)</f>
        <v>0</v>
      </c>
      <c r="R261" s="145">
        <f>ROUND(J261*H261,2)</f>
        <v>0</v>
      </c>
      <c r="S261" s="44"/>
      <c r="T261" s="223">
        <f>S261*H261</f>
        <v>0</v>
      </c>
      <c r="U261" s="223">
        <v>0.12966</v>
      </c>
      <c r="V261" s="223">
        <f>U261*H261</f>
        <v>158.28114840000001</v>
      </c>
      <c r="W261" s="223">
        <v>0</v>
      </c>
      <c r="X261" s="224">
        <f>W261*H261</f>
        <v>0</v>
      </c>
      <c r="AR261" s="26" t="s">
        <v>167</v>
      </c>
      <c r="AT261" s="26" t="s">
        <v>162</v>
      </c>
      <c r="AU261" s="26" t="s">
        <v>168</v>
      </c>
      <c r="AY261" s="26" t="s">
        <v>158</v>
      </c>
      <c r="BE261" s="225">
        <f>IF(O261="základní",K261,0)</f>
        <v>0</v>
      </c>
      <c r="BF261" s="225">
        <f>IF(O261="snížená",K261,0)</f>
        <v>0</v>
      </c>
      <c r="BG261" s="225">
        <f>IF(O261="zákl. přenesená",K261,0)</f>
        <v>0</v>
      </c>
      <c r="BH261" s="225">
        <f>IF(O261="sníž. přenesená",K261,0)</f>
        <v>0</v>
      </c>
      <c r="BI261" s="225">
        <f>IF(O261="nulová",K261,0)</f>
        <v>0</v>
      </c>
      <c r="BJ261" s="26" t="s">
        <v>85</v>
      </c>
      <c r="BK261" s="225">
        <f>ROUND(P261*H261,2)</f>
        <v>0</v>
      </c>
      <c r="BL261" s="26" t="s">
        <v>167</v>
      </c>
      <c r="BM261" s="26" t="s">
        <v>467</v>
      </c>
    </row>
    <row r="262" spans="2:65" s="12" customFormat="1" ht="12">
      <c r="B262" s="226"/>
      <c r="C262" s="227"/>
      <c r="D262" s="228" t="s">
        <v>170</v>
      </c>
      <c r="E262" s="229" t="s">
        <v>24</v>
      </c>
      <c r="F262" s="230" t="s">
        <v>460</v>
      </c>
      <c r="G262" s="227"/>
      <c r="H262" s="231">
        <v>1137.7</v>
      </c>
      <c r="I262" s="232"/>
      <c r="J262" s="232"/>
      <c r="K262" s="227"/>
      <c r="L262" s="227"/>
      <c r="M262" s="233"/>
      <c r="N262" s="234"/>
      <c r="O262" s="235"/>
      <c r="P262" s="235"/>
      <c r="Q262" s="235"/>
      <c r="R262" s="235"/>
      <c r="S262" s="235"/>
      <c r="T262" s="235"/>
      <c r="U262" s="235"/>
      <c r="V262" s="235"/>
      <c r="W262" s="235"/>
      <c r="X262" s="236"/>
      <c r="AT262" s="237" t="s">
        <v>170</v>
      </c>
      <c r="AU262" s="237" t="s">
        <v>168</v>
      </c>
      <c r="AV262" s="12" t="s">
        <v>87</v>
      </c>
      <c r="AW262" s="12" t="s">
        <v>7</v>
      </c>
      <c r="AX262" s="12" t="s">
        <v>78</v>
      </c>
      <c r="AY262" s="237" t="s">
        <v>158</v>
      </c>
    </row>
    <row r="263" spans="2:65" s="13" customFormat="1" ht="12">
      <c r="B263" s="238"/>
      <c r="C263" s="239"/>
      <c r="D263" s="228" t="s">
        <v>170</v>
      </c>
      <c r="E263" s="240" t="s">
        <v>24</v>
      </c>
      <c r="F263" s="241" t="s">
        <v>468</v>
      </c>
      <c r="G263" s="239"/>
      <c r="H263" s="240" t="s">
        <v>24</v>
      </c>
      <c r="I263" s="242"/>
      <c r="J263" s="242"/>
      <c r="K263" s="239"/>
      <c r="L263" s="239"/>
      <c r="M263" s="243"/>
      <c r="N263" s="244"/>
      <c r="O263" s="245"/>
      <c r="P263" s="245"/>
      <c r="Q263" s="245"/>
      <c r="R263" s="245"/>
      <c r="S263" s="245"/>
      <c r="T263" s="245"/>
      <c r="U263" s="245"/>
      <c r="V263" s="245"/>
      <c r="W263" s="245"/>
      <c r="X263" s="246"/>
      <c r="AT263" s="247" t="s">
        <v>170</v>
      </c>
      <c r="AU263" s="247" t="s">
        <v>168</v>
      </c>
      <c r="AV263" s="13" t="s">
        <v>85</v>
      </c>
      <c r="AW263" s="13" t="s">
        <v>7</v>
      </c>
      <c r="AX263" s="13" t="s">
        <v>78</v>
      </c>
      <c r="AY263" s="247" t="s">
        <v>158</v>
      </c>
    </row>
    <row r="264" spans="2:65" s="12" customFormat="1" ht="12">
      <c r="B264" s="226"/>
      <c r="C264" s="227"/>
      <c r="D264" s="228" t="s">
        <v>170</v>
      </c>
      <c r="E264" s="229" t="s">
        <v>24</v>
      </c>
      <c r="F264" s="230" t="s">
        <v>469</v>
      </c>
      <c r="G264" s="227"/>
      <c r="H264" s="231">
        <v>83.04</v>
      </c>
      <c r="I264" s="232"/>
      <c r="J264" s="232"/>
      <c r="K264" s="227"/>
      <c r="L264" s="227"/>
      <c r="M264" s="233"/>
      <c r="N264" s="234"/>
      <c r="O264" s="235"/>
      <c r="P264" s="235"/>
      <c r="Q264" s="235"/>
      <c r="R264" s="235"/>
      <c r="S264" s="235"/>
      <c r="T264" s="235"/>
      <c r="U264" s="235"/>
      <c r="V264" s="235"/>
      <c r="W264" s="235"/>
      <c r="X264" s="236"/>
      <c r="AT264" s="237" t="s">
        <v>170</v>
      </c>
      <c r="AU264" s="237" t="s">
        <v>168</v>
      </c>
      <c r="AV264" s="12" t="s">
        <v>87</v>
      </c>
      <c r="AW264" s="12" t="s">
        <v>7</v>
      </c>
      <c r="AX264" s="12" t="s">
        <v>78</v>
      </c>
      <c r="AY264" s="237" t="s">
        <v>158</v>
      </c>
    </row>
    <row r="265" spans="2:65" s="14" customFormat="1" ht="12">
      <c r="B265" s="248"/>
      <c r="C265" s="249"/>
      <c r="D265" s="228" t="s">
        <v>170</v>
      </c>
      <c r="E265" s="250" t="s">
        <v>24</v>
      </c>
      <c r="F265" s="251" t="s">
        <v>240</v>
      </c>
      <c r="G265" s="249"/>
      <c r="H265" s="252">
        <v>1220.74</v>
      </c>
      <c r="I265" s="253"/>
      <c r="J265" s="253"/>
      <c r="K265" s="249"/>
      <c r="L265" s="249"/>
      <c r="M265" s="254"/>
      <c r="N265" s="255"/>
      <c r="O265" s="256"/>
      <c r="P265" s="256"/>
      <c r="Q265" s="256"/>
      <c r="R265" s="256"/>
      <c r="S265" s="256"/>
      <c r="T265" s="256"/>
      <c r="U265" s="256"/>
      <c r="V265" s="256"/>
      <c r="W265" s="256"/>
      <c r="X265" s="257"/>
      <c r="AT265" s="258" t="s">
        <v>170</v>
      </c>
      <c r="AU265" s="258" t="s">
        <v>168</v>
      </c>
      <c r="AV265" s="14" t="s">
        <v>167</v>
      </c>
      <c r="AW265" s="14" t="s">
        <v>7</v>
      </c>
      <c r="AX265" s="14" t="s">
        <v>85</v>
      </c>
      <c r="AY265" s="258" t="s">
        <v>158</v>
      </c>
    </row>
    <row r="266" spans="2:65" s="1" customFormat="1" ht="25.5" customHeight="1">
      <c r="B266" s="43"/>
      <c r="C266" s="214" t="s">
        <v>470</v>
      </c>
      <c r="D266" s="214" t="s">
        <v>162</v>
      </c>
      <c r="E266" s="215" t="s">
        <v>471</v>
      </c>
      <c r="F266" s="216" t="s">
        <v>472</v>
      </c>
      <c r="G266" s="217" t="s">
        <v>165</v>
      </c>
      <c r="H266" s="218">
        <v>1137.7</v>
      </c>
      <c r="I266" s="219"/>
      <c r="J266" s="219"/>
      <c r="K266" s="220">
        <f>ROUND(P266*H266,2)</f>
        <v>0</v>
      </c>
      <c r="L266" s="216" t="s">
        <v>178</v>
      </c>
      <c r="M266" s="63"/>
      <c r="N266" s="221" t="s">
        <v>24</v>
      </c>
      <c r="O266" s="222" t="s">
        <v>47</v>
      </c>
      <c r="P266" s="145">
        <f>I266+J266</f>
        <v>0</v>
      </c>
      <c r="Q266" s="145">
        <f>ROUND(I266*H266,2)</f>
        <v>0</v>
      </c>
      <c r="R266" s="145">
        <f>ROUND(J266*H266,2)</f>
        <v>0</v>
      </c>
      <c r="S266" s="44"/>
      <c r="T266" s="223">
        <f>S266*H266</f>
        <v>0</v>
      </c>
      <c r="U266" s="223">
        <v>0.18151999999999999</v>
      </c>
      <c r="V266" s="223">
        <f>U266*H266</f>
        <v>206.51530399999999</v>
      </c>
      <c r="W266" s="223">
        <v>0</v>
      </c>
      <c r="X266" s="224">
        <f>W266*H266</f>
        <v>0</v>
      </c>
      <c r="AR266" s="26" t="s">
        <v>167</v>
      </c>
      <c r="AT266" s="26" t="s">
        <v>162</v>
      </c>
      <c r="AU266" s="26" t="s">
        <v>168</v>
      </c>
      <c r="AY266" s="26" t="s">
        <v>158</v>
      </c>
      <c r="BE266" s="225">
        <f>IF(O266="základní",K266,0)</f>
        <v>0</v>
      </c>
      <c r="BF266" s="225">
        <f>IF(O266="snížená",K266,0)</f>
        <v>0</v>
      </c>
      <c r="BG266" s="225">
        <f>IF(O266="zákl. přenesená",K266,0)</f>
        <v>0</v>
      </c>
      <c r="BH266" s="225">
        <f>IF(O266="sníž. přenesená",K266,0)</f>
        <v>0</v>
      </c>
      <c r="BI266" s="225">
        <f>IF(O266="nulová",K266,0)</f>
        <v>0</v>
      </c>
      <c r="BJ266" s="26" t="s">
        <v>85</v>
      </c>
      <c r="BK266" s="225">
        <f>ROUND(P266*H266,2)</f>
        <v>0</v>
      </c>
      <c r="BL266" s="26" t="s">
        <v>167</v>
      </c>
      <c r="BM266" s="26" t="s">
        <v>473</v>
      </c>
    </row>
    <row r="267" spans="2:65" s="12" customFormat="1" ht="12">
      <c r="B267" s="226"/>
      <c r="C267" s="227"/>
      <c r="D267" s="228" t="s">
        <v>170</v>
      </c>
      <c r="E267" s="229" t="s">
        <v>24</v>
      </c>
      <c r="F267" s="230" t="s">
        <v>460</v>
      </c>
      <c r="G267" s="227"/>
      <c r="H267" s="231">
        <v>1137.7</v>
      </c>
      <c r="I267" s="232"/>
      <c r="J267" s="232"/>
      <c r="K267" s="227"/>
      <c r="L267" s="227"/>
      <c r="M267" s="233"/>
      <c r="N267" s="234"/>
      <c r="O267" s="235"/>
      <c r="P267" s="235"/>
      <c r="Q267" s="235"/>
      <c r="R267" s="235"/>
      <c r="S267" s="235"/>
      <c r="T267" s="235"/>
      <c r="U267" s="235"/>
      <c r="V267" s="235"/>
      <c r="W267" s="235"/>
      <c r="X267" s="236"/>
      <c r="AT267" s="237" t="s">
        <v>170</v>
      </c>
      <c r="AU267" s="237" t="s">
        <v>168</v>
      </c>
      <c r="AV267" s="12" t="s">
        <v>87</v>
      </c>
      <c r="AW267" s="12" t="s">
        <v>7</v>
      </c>
      <c r="AX267" s="12" t="s">
        <v>85</v>
      </c>
      <c r="AY267" s="237" t="s">
        <v>158</v>
      </c>
    </row>
    <row r="268" spans="2:65" s="1" customFormat="1" ht="16.5" customHeight="1">
      <c r="B268" s="43"/>
      <c r="C268" s="214" t="s">
        <v>474</v>
      </c>
      <c r="D268" s="214" t="s">
        <v>162</v>
      </c>
      <c r="E268" s="215" t="s">
        <v>475</v>
      </c>
      <c r="F268" s="216" t="s">
        <v>476</v>
      </c>
      <c r="G268" s="217" t="s">
        <v>165</v>
      </c>
      <c r="H268" s="218">
        <v>533</v>
      </c>
      <c r="I268" s="219"/>
      <c r="J268" s="219"/>
      <c r="K268" s="220">
        <f>ROUND(P268*H268,2)</f>
        <v>0</v>
      </c>
      <c r="L268" s="216" t="s">
        <v>178</v>
      </c>
      <c r="M268" s="63"/>
      <c r="N268" s="221" t="s">
        <v>24</v>
      </c>
      <c r="O268" s="222" t="s">
        <v>47</v>
      </c>
      <c r="P268" s="145">
        <f>I268+J268</f>
        <v>0</v>
      </c>
      <c r="Q268" s="145">
        <f>ROUND(I268*H268,2)</f>
        <v>0</v>
      </c>
      <c r="R268" s="145">
        <f>ROUND(J268*H268,2)</f>
        <v>0</v>
      </c>
      <c r="S268" s="44"/>
      <c r="T268" s="223">
        <f>S268*H268</f>
        <v>0</v>
      </c>
      <c r="U268" s="223">
        <v>0.57291000000000003</v>
      </c>
      <c r="V268" s="223">
        <f>U268*H268</f>
        <v>305.36103000000003</v>
      </c>
      <c r="W268" s="223">
        <v>0</v>
      </c>
      <c r="X268" s="224">
        <f>W268*H268</f>
        <v>0</v>
      </c>
      <c r="AR268" s="26" t="s">
        <v>167</v>
      </c>
      <c r="AT268" s="26" t="s">
        <v>162</v>
      </c>
      <c r="AU268" s="26" t="s">
        <v>168</v>
      </c>
      <c r="AY268" s="26" t="s">
        <v>158</v>
      </c>
      <c r="BE268" s="225">
        <f>IF(O268="základní",K268,0)</f>
        <v>0</v>
      </c>
      <c r="BF268" s="225">
        <f>IF(O268="snížená",K268,0)</f>
        <v>0</v>
      </c>
      <c r="BG268" s="225">
        <f>IF(O268="zákl. přenesená",K268,0)</f>
        <v>0</v>
      </c>
      <c r="BH268" s="225">
        <f>IF(O268="sníž. přenesená",K268,0)</f>
        <v>0</v>
      </c>
      <c r="BI268" s="225">
        <f>IF(O268="nulová",K268,0)</f>
        <v>0</v>
      </c>
      <c r="BJ268" s="26" t="s">
        <v>85</v>
      </c>
      <c r="BK268" s="225">
        <f>ROUND(P268*H268,2)</f>
        <v>0</v>
      </c>
      <c r="BL268" s="26" t="s">
        <v>167</v>
      </c>
      <c r="BM268" s="26" t="s">
        <v>477</v>
      </c>
    </row>
    <row r="269" spans="2:65" s="12" customFormat="1" ht="12">
      <c r="B269" s="226"/>
      <c r="C269" s="227"/>
      <c r="D269" s="228" t="s">
        <v>170</v>
      </c>
      <c r="E269" s="229" t="s">
        <v>24</v>
      </c>
      <c r="F269" s="230" t="s">
        <v>478</v>
      </c>
      <c r="G269" s="227"/>
      <c r="H269" s="231">
        <v>533</v>
      </c>
      <c r="I269" s="232"/>
      <c r="J269" s="232"/>
      <c r="K269" s="227"/>
      <c r="L269" s="227"/>
      <c r="M269" s="233"/>
      <c r="N269" s="234"/>
      <c r="O269" s="235"/>
      <c r="P269" s="235"/>
      <c r="Q269" s="235"/>
      <c r="R269" s="235"/>
      <c r="S269" s="235"/>
      <c r="T269" s="235"/>
      <c r="U269" s="235"/>
      <c r="V269" s="235"/>
      <c r="W269" s="235"/>
      <c r="X269" s="236"/>
      <c r="AT269" s="237" t="s">
        <v>170</v>
      </c>
      <c r="AU269" s="237" t="s">
        <v>168</v>
      </c>
      <c r="AV269" s="12" t="s">
        <v>87</v>
      </c>
      <c r="AW269" s="12" t="s">
        <v>7</v>
      </c>
      <c r="AX269" s="12" t="s">
        <v>85</v>
      </c>
      <c r="AY269" s="237" t="s">
        <v>158</v>
      </c>
    </row>
    <row r="270" spans="2:65" s="11" customFormat="1" ht="22.25" customHeight="1">
      <c r="B270" s="197"/>
      <c r="C270" s="198"/>
      <c r="D270" s="199" t="s">
        <v>77</v>
      </c>
      <c r="E270" s="212" t="s">
        <v>479</v>
      </c>
      <c r="F270" s="212" t="s">
        <v>480</v>
      </c>
      <c r="G270" s="198"/>
      <c r="H270" s="198"/>
      <c r="I270" s="201"/>
      <c r="J270" s="201"/>
      <c r="K270" s="213">
        <f>BK270</f>
        <v>0</v>
      </c>
      <c r="L270" s="198"/>
      <c r="M270" s="203"/>
      <c r="N270" s="204"/>
      <c r="O270" s="205"/>
      <c r="P270" s="205"/>
      <c r="Q270" s="206">
        <f>SUM(Q271:Q311)</f>
        <v>0</v>
      </c>
      <c r="R270" s="206">
        <f>SUM(R271:R311)</f>
        <v>0</v>
      </c>
      <c r="S270" s="205"/>
      <c r="T270" s="207">
        <f>SUM(T271:T311)</f>
        <v>0</v>
      </c>
      <c r="U270" s="205"/>
      <c r="V270" s="207">
        <f>SUM(V271:V311)</f>
        <v>308.13772</v>
      </c>
      <c r="W270" s="205"/>
      <c r="X270" s="208">
        <f>SUM(X271:X311)</f>
        <v>0</v>
      </c>
      <c r="AR270" s="209" t="s">
        <v>85</v>
      </c>
      <c r="AT270" s="210" t="s">
        <v>77</v>
      </c>
      <c r="AU270" s="210" t="s">
        <v>87</v>
      </c>
      <c r="AY270" s="209" t="s">
        <v>158</v>
      </c>
      <c r="BK270" s="211">
        <f>SUM(BK271:BK311)</f>
        <v>0</v>
      </c>
    </row>
    <row r="271" spans="2:65" s="1" customFormat="1" ht="51" customHeight="1">
      <c r="B271" s="43"/>
      <c r="C271" s="214" t="s">
        <v>479</v>
      </c>
      <c r="D271" s="214" t="s">
        <v>162</v>
      </c>
      <c r="E271" s="215" t="s">
        <v>481</v>
      </c>
      <c r="F271" s="216" t="s">
        <v>482</v>
      </c>
      <c r="G271" s="217" t="s">
        <v>165</v>
      </c>
      <c r="H271" s="218">
        <v>844</v>
      </c>
      <c r="I271" s="219"/>
      <c r="J271" s="219"/>
      <c r="K271" s="220">
        <f>ROUND(P271*H271,2)</f>
        <v>0</v>
      </c>
      <c r="L271" s="216" t="s">
        <v>178</v>
      </c>
      <c r="M271" s="63"/>
      <c r="N271" s="221" t="s">
        <v>24</v>
      </c>
      <c r="O271" s="222" t="s">
        <v>47</v>
      </c>
      <c r="P271" s="145">
        <f>I271+J271</f>
        <v>0</v>
      </c>
      <c r="Q271" s="145">
        <f>ROUND(I271*H271,2)</f>
        <v>0</v>
      </c>
      <c r="R271" s="145">
        <f>ROUND(J271*H271,2)</f>
        <v>0</v>
      </c>
      <c r="S271" s="44"/>
      <c r="T271" s="223">
        <f>S271*H271</f>
        <v>0</v>
      </c>
      <c r="U271" s="223">
        <v>8.4250000000000005E-2</v>
      </c>
      <c r="V271" s="223">
        <f>U271*H271</f>
        <v>71.106999999999999</v>
      </c>
      <c r="W271" s="223">
        <v>0</v>
      </c>
      <c r="X271" s="224">
        <f>W271*H271</f>
        <v>0</v>
      </c>
      <c r="AR271" s="26" t="s">
        <v>167</v>
      </c>
      <c r="AT271" s="26" t="s">
        <v>162</v>
      </c>
      <c r="AU271" s="26" t="s">
        <v>168</v>
      </c>
      <c r="AY271" s="26" t="s">
        <v>158</v>
      </c>
      <c r="BE271" s="225">
        <f>IF(O271="základní",K271,0)</f>
        <v>0</v>
      </c>
      <c r="BF271" s="225">
        <f>IF(O271="snížená",K271,0)</f>
        <v>0</v>
      </c>
      <c r="BG271" s="225">
        <f>IF(O271="zákl. přenesená",K271,0)</f>
        <v>0</v>
      </c>
      <c r="BH271" s="225">
        <f>IF(O271="sníž. přenesená",K271,0)</f>
        <v>0</v>
      </c>
      <c r="BI271" s="225">
        <f>IF(O271="nulová",K271,0)</f>
        <v>0</v>
      </c>
      <c r="BJ271" s="26" t="s">
        <v>85</v>
      </c>
      <c r="BK271" s="225">
        <f>ROUND(P271*H271,2)</f>
        <v>0</v>
      </c>
      <c r="BL271" s="26" t="s">
        <v>167</v>
      </c>
      <c r="BM271" s="26" t="s">
        <v>483</v>
      </c>
    </row>
    <row r="272" spans="2:65" s="13" customFormat="1" ht="12">
      <c r="B272" s="238"/>
      <c r="C272" s="239"/>
      <c r="D272" s="228" t="s">
        <v>170</v>
      </c>
      <c r="E272" s="240" t="s">
        <v>24</v>
      </c>
      <c r="F272" s="241" t="s">
        <v>484</v>
      </c>
      <c r="G272" s="239"/>
      <c r="H272" s="240" t="s">
        <v>24</v>
      </c>
      <c r="I272" s="242"/>
      <c r="J272" s="242"/>
      <c r="K272" s="239"/>
      <c r="L272" s="239"/>
      <c r="M272" s="243"/>
      <c r="N272" s="244"/>
      <c r="O272" s="245"/>
      <c r="P272" s="245"/>
      <c r="Q272" s="245"/>
      <c r="R272" s="245"/>
      <c r="S272" s="245"/>
      <c r="T272" s="245"/>
      <c r="U272" s="245"/>
      <c r="V272" s="245"/>
      <c r="W272" s="245"/>
      <c r="X272" s="246"/>
      <c r="AT272" s="247" t="s">
        <v>170</v>
      </c>
      <c r="AU272" s="247" t="s">
        <v>168</v>
      </c>
      <c r="AV272" s="13" t="s">
        <v>85</v>
      </c>
      <c r="AW272" s="13" t="s">
        <v>7</v>
      </c>
      <c r="AX272" s="13" t="s">
        <v>78</v>
      </c>
      <c r="AY272" s="247" t="s">
        <v>158</v>
      </c>
    </row>
    <row r="273" spans="2:65" s="12" customFormat="1" ht="12">
      <c r="B273" s="226"/>
      <c r="C273" s="227"/>
      <c r="D273" s="228" t="s">
        <v>170</v>
      </c>
      <c r="E273" s="229" t="s">
        <v>24</v>
      </c>
      <c r="F273" s="230" t="s">
        <v>485</v>
      </c>
      <c r="G273" s="227"/>
      <c r="H273" s="231">
        <v>730.1</v>
      </c>
      <c r="I273" s="232"/>
      <c r="J273" s="232"/>
      <c r="K273" s="227"/>
      <c r="L273" s="227"/>
      <c r="M273" s="233"/>
      <c r="N273" s="234"/>
      <c r="O273" s="235"/>
      <c r="P273" s="235"/>
      <c r="Q273" s="235"/>
      <c r="R273" s="235"/>
      <c r="S273" s="235"/>
      <c r="T273" s="235"/>
      <c r="U273" s="235"/>
      <c r="V273" s="235"/>
      <c r="W273" s="235"/>
      <c r="X273" s="236"/>
      <c r="AT273" s="237" t="s">
        <v>170</v>
      </c>
      <c r="AU273" s="237" t="s">
        <v>168</v>
      </c>
      <c r="AV273" s="12" t="s">
        <v>87</v>
      </c>
      <c r="AW273" s="12" t="s">
        <v>7</v>
      </c>
      <c r="AX273" s="12" t="s">
        <v>78</v>
      </c>
      <c r="AY273" s="237" t="s">
        <v>158</v>
      </c>
    </row>
    <row r="274" spans="2:65" s="13" customFormat="1" ht="24">
      <c r="B274" s="238"/>
      <c r="C274" s="239"/>
      <c r="D274" s="228" t="s">
        <v>170</v>
      </c>
      <c r="E274" s="240" t="s">
        <v>24</v>
      </c>
      <c r="F274" s="241" t="s">
        <v>486</v>
      </c>
      <c r="G274" s="239"/>
      <c r="H274" s="240" t="s">
        <v>24</v>
      </c>
      <c r="I274" s="242"/>
      <c r="J274" s="242"/>
      <c r="K274" s="239"/>
      <c r="L274" s="239"/>
      <c r="M274" s="243"/>
      <c r="N274" s="244"/>
      <c r="O274" s="245"/>
      <c r="P274" s="245"/>
      <c r="Q274" s="245"/>
      <c r="R274" s="245"/>
      <c r="S274" s="245"/>
      <c r="T274" s="245"/>
      <c r="U274" s="245"/>
      <c r="V274" s="245"/>
      <c r="W274" s="245"/>
      <c r="X274" s="246"/>
      <c r="AT274" s="247" t="s">
        <v>170</v>
      </c>
      <c r="AU274" s="247" t="s">
        <v>168</v>
      </c>
      <c r="AV274" s="13" t="s">
        <v>85</v>
      </c>
      <c r="AW274" s="13" t="s">
        <v>7</v>
      </c>
      <c r="AX274" s="13" t="s">
        <v>78</v>
      </c>
      <c r="AY274" s="247" t="s">
        <v>158</v>
      </c>
    </row>
    <row r="275" spans="2:65" s="12" customFormat="1" ht="12">
      <c r="B275" s="226"/>
      <c r="C275" s="227"/>
      <c r="D275" s="228" t="s">
        <v>170</v>
      </c>
      <c r="E275" s="229" t="s">
        <v>24</v>
      </c>
      <c r="F275" s="230" t="s">
        <v>487</v>
      </c>
      <c r="G275" s="227"/>
      <c r="H275" s="231">
        <v>79.5</v>
      </c>
      <c r="I275" s="232"/>
      <c r="J275" s="232"/>
      <c r="K275" s="227"/>
      <c r="L275" s="227"/>
      <c r="M275" s="233"/>
      <c r="N275" s="234"/>
      <c r="O275" s="235"/>
      <c r="P275" s="235"/>
      <c r="Q275" s="235"/>
      <c r="R275" s="235"/>
      <c r="S275" s="235"/>
      <c r="T275" s="235"/>
      <c r="U275" s="235"/>
      <c r="V275" s="235"/>
      <c r="W275" s="235"/>
      <c r="X275" s="236"/>
      <c r="AT275" s="237" t="s">
        <v>170</v>
      </c>
      <c r="AU275" s="237" t="s">
        <v>168</v>
      </c>
      <c r="AV275" s="12" t="s">
        <v>87</v>
      </c>
      <c r="AW275" s="12" t="s">
        <v>7</v>
      </c>
      <c r="AX275" s="12" t="s">
        <v>78</v>
      </c>
      <c r="AY275" s="237" t="s">
        <v>158</v>
      </c>
    </row>
    <row r="276" spans="2:65" s="13" customFormat="1" ht="12">
      <c r="B276" s="238"/>
      <c r="C276" s="239"/>
      <c r="D276" s="228" t="s">
        <v>170</v>
      </c>
      <c r="E276" s="240" t="s">
        <v>24</v>
      </c>
      <c r="F276" s="241" t="s">
        <v>488</v>
      </c>
      <c r="G276" s="239"/>
      <c r="H276" s="240" t="s">
        <v>24</v>
      </c>
      <c r="I276" s="242"/>
      <c r="J276" s="242"/>
      <c r="K276" s="239"/>
      <c r="L276" s="239"/>
      <c r="M276" s="243"/>
      <c r="N276" s="244"/>
      <c r="O276" s="245"/>
      <c r="P276" s="245"/>
      <c r="Q276" s="245"/>
      <c r="R276" s="245"/>
      <c r="S276" s="245"/>
      <c r="T276" s="245"/>
      <c r="U276" s="245"/>
      <c r="V276" s="245"/>
      <c r="W276" s="245"/>
      <c r="X276" s="246"/>
      <c r="AT276" s="247" t="s">
        <v>170</v>
      </c>
      <c r="AU276" s="247" t="s">
        <v>168</v>
      </c>
      <c r="AV276" s="13" t="s">
        <v>85</v>
      </c>
      <c r="AW276" s="13" t="s">
        <v>7</v>
      </c>
      <c r="AX276" s="13" t="s">
        <v>78</v>
      </c>
      <c r="AY276" s="247" t="s">
        <v>158</v>
      </c>
    </row>
    <row r="277" spans="2:65" s="12" customFormat="1" ht="12">
      <c r="B277" s="226"/>
      <c r="C277" s="227"/>
      <c r="D277" s="228" t="s">
        <v>170</v>
      </c>
      <c r="E277" s="229" t="s">
        <v>24</v>
      </c>
      <c r="F277" s="230" t="s">
        <v>489</v>
      </c>
      <c r="G277" s="227"/>
      <c r="H277" s="231">
        <v>34.4</v>
      </c>
      <c r="I277" s="232"/>
      <c r="J277" s="232"/>
      <c r="K277" s="227"/>
      <c r="L277" s="227"/>
      <c r="M277" s="233"/>
      <c r="N277" s="234"/>
      <c r="O277" s="235"/>
      <c r="P277" s="235"/>
      <c r="Q277" s="235"/>
      <c r="R277" s="235"/>
      <c r="S277" s="235"/>
      <c r="T277" s="235"/>
      <c r="U277" s="235"/>
      <c r="V277" s="235"/>
      <c r="W277" s="235"/>
      <c r="X277" s="236"/>
      <c r="AT277" s="237" t="s">
        <v>170</v>
      </c>
      <c r="AU277" s="237" t="s">
        <v>168</v>
      </c>
      <c r="AV277" s="12" t="s">
        <v>87</v>
      </c>
      <c r="AW277" s="12" t="s">
        <v>7</v>
      </c>
      <c r="AX277" s="12" t="s">
        <v>78</v>
      </c>
      <c r="AY277" s="237" t="s">
        <v>158</v>
      </c>
    </row>
    <row r="278" spans="2:65" s="14" customFormat="1" ht="12">
      <c r="B278" s="248"/>
      <c r="C278" s="249"/>
      <c r="D278" s="228" t="s">
        <v>170</v>
      </c>
      <c r="E278" s="250" t="s">
        <v>24</v>
      </c>
      <c r="F278" s="251" t="s">
        <v>240</v>
      </c>
      <c r="G278" s="249"/>
      <c r="H278" s="252">
        <v>844</v>
      </c>
      <c r="I278" s="253"/>
      <c r="J278" s="253"/>
      <c r="K278" s="249"/>
      <c r="L278" s="249"/>
      <c r="M278" s="254"/>
      <c r="N278" s="255"/>
      <c r="O278" s="256"/>
      <c r="P278" s="256"/>
      <c r="Q278" s="256"/>
      <c r="R278" s="256"/>
      <c r="S278" s="256"/>
      <c r="T278" s="256"/>
      <c r="U278" s="256"/>
      <c r="V278" s="256"/>
      <c r="W278" s="256"/>
      <c r="X278" s="257"/>
      <c r="AT278" s="258" t="s">
        <v>170</v>
      </c>
      <c r="AU278" s="258" t="s">
        <v>168</v>
      </c>
      <c r="AV278" s="14" t="s">
        <v>167</v>
      </c>
      <c r="AW278" s="14" t="s">
        <v>7</v>
      </c>
      <c r="AX278" s="14" t="s">
        <v>85</v>
      </c>
      <c r="AY278" s="258" t="s">
        <v>158</v>
      </c>
    </row>
    <row r="279" spans="2:65" s="1" customFormat="1" ht="16.5" customHeight="1">
      <c r="B279" s="43"/>
      <c r="C279" s="259" t="s">
        <v>490</v>
      </c>
      <c r="D279" s="259" t="s">
        <v>254</v>
      </c>
      <c r="E279" s="260" t="s">
        <v>491</v>
      </c>
      <c r="F279" s="261" t="s">
        <v>492</v>
      </c>
      <c r="G279" s="262" t="s">
        <v>165</v>
      </c>
      <c r="H279" s="263">
        <v>34.744</v>
      </c>
      <c r="I279" s="264"/>
      <c r="J279" s="265"/>
      <c r="K279" s="266">
        <f>ROUND(P279*H279,2)</f>
        <v>0</v>
      </c>
      <c r="L279" s="261" t="s">
        <v>178</v>
      </c>
      <c r="M279" s="267"/>
      <c r="N279" s="268" t="s">
        <v>24</v>
      </c>
      <c r="O279" s="222" t="s">
        <v>47</v>
      </c>
      <c r="P279" s="145">
        <f>I279+J279</f>
        <v>0</v>
      </c>
      <c r="Q279" s="145">
        <f>ROUND(I279*H279,2)</f>
        <v>0</v>
      </c>
      <c r="R279" s="145">
        <f>ROUND(J279*H279,2)</f>
        <v>0</v>
      </c>
      <c r="S279" s="44"/>
      <c r="T279" s="223">
        <f>S279*H279</f>
        <v>0</v>
      </c>
      <c r="U279" s="223">
        <v>0.13100000000000001</v>
      </c>
      <c r="V279" s="223">
        <f>U279*H279</f>
        <v>4.5514640000000002</v>
      </c>
      <c r="W279" s="223">
        <v>0</v>
      </c>
      <c r="X279" s="224">
        <f>W279*H279</f>
        <v>0</v>
      </c>
      <c r="AR279" s="26" t="s">
        <v>199</v>
      </c>
      <c r="AT279" s="26" t="s">
        <v>254</v>
      </c>
      <c r="AU279" s="26" t="s">
        <v>168</v>
      </c>
      <c r="AY279" s="26" t="s">
        <v>158</v>
      </c>
      <c r="BE279" s="225">
        <f>IF(O279="základní",K279,0)</f>
        <v>0</v>
      </c>
      <c r="BF279" s="225">
        <f>IF(O279="snížená",K279,0)</f>
        <v>0</v>
      </c>
      <c r="BG279" s="225">
        <f>IF(O279="zákl. přenesená",K279,0)</f>
        <v>0</v>
      </c>
      <c r="BH279" s="225">
        <f>IF(O279="sníž. přenesená",K279,0)</f>
        <v>0</v>
      </c>
      <c r="BI279" s="225">
        <f>IF(O279="nulová",K279,0)</f>
        <v>0</v>
      </c>
      <c r="BJ279" s="26" t="s">
        <v>85</v>
      </c>
      <c r="BK279" s="225">
        <f>ROUND(P279*H279,2)</f>
        <v>0</v>
      </c>
      <c r="BL279" s="26" t="s">
        <v>167</v>
      </c>
      <c r="BM279" s="26" t="s">
        <v>493</v>
      </c>
    </row>
    <row r="280" spans="2:65" s="13" customFormat="1" ht="12">
      <c r="B280" s="238"/>
      <c r="C280" s="239"/>
      <c r="D280" s="228" t="s">
        <v>170</v>
      </c>
      <c r="E280" s="240" t="s">
        <v>24</v>
      </c>
      <c r="F280" s="241" t="s">
        <v>494</v>
      </c>
      <c r="G280" s="239"/>
      <c r="H280" s="240" t="s">
        <v>24</v>
      </c>
      <c r="I280" s="242"/>
      <c r="J280" s="242"/>
      <c r="K280" s="239"/>
      <c r="L280" s="239"/>
      <c r="M280" s="243"/>
      <c r="N280" s="244"/>
      <c r="O280" s="245"/>
      <c r="P280" s="245"/>
      <c r="Q280" s="245"/>
      <c r="R280" s="245"/>
      <c r="S280" s="245"/>
      <c r="T280" s="245"/>
      <c r="U280" s="245"/>
      <c r="V280" s="245"/>
      <c r="W280" s="245"/>
      <c r="X280" s="246"/>
      <c r="AT280" s="247" t="s">
        <v>170</v>
      </c>
      <c r="AU280" s="247" t="s">
        <v>168</v>
      </c>
      <c r="AV280" s="13" t="s">
        <v>85</v>
      </c>
      <c r="AW280" s="13" t="s">
        <v>7</v>
      </c>
      <c r="AX280" s="13" t="s">
        <v>78</v>
      </c>
      <c r="AY280" s="247" t="s">
        <v>158</v>
      </c>
    </row>
    <row r="281" spans="2:65" s="12" customFormat="1" ht="12">
      <c r="B281" s="226"/>
      <c r="C281" s="227"/>
      <c r="D281" s="228" t="s">
        <v>170</v>
      </c>
      <c r="E281" s="229" t="s">
        <v>24</v>
      </c>
      <c r="F281" s="230" t="s">
        <v>495</v>
      </c>
      <c r="G281" s="227"/>
      <c r="H281" s="231">
        <v>34.744</v>
      </c>
      <c r="I281" s="232"/>
      <c r="J281" s="232"/>
      <c r="K281" s="227"/>
      <c r="L281" s="227"/>
      <c r="M281" s="233"/>
      <c r="N281" s="234"/>
      <c r="O281" s="235"/>
      <c r="P281" s="235"/>
      <c r="Q281" s="235"/>
      <c r="R281" s="235"/>
      <c r="S281" s="235"/>
      <c r="T281" s="235"/>
      <c r="U281" s="235"/>
      <c r="V281" s="235"/>
      <c r="W281" s="235"/>
      <c r="X281" s="236"/>
      <c r="AT281" s="237" t="s">
        <v>170</v>
      </c>
      <c r="AU281" s="237" t="s">
        <v>168</v>
      </c>
      <c r="AV281" s="12" t="s">
        <v>87</v>
      </c>
      <c r="AW281" s="12" t="s">
        <v>7</v>
      </c>
      <c r="AX281" s="12" t="s">
        <v>85</v>
      </c>
      <c r="AY281" s="237" t="s">
        <v>158</v>
      </c>
    </row>
    <row r="282" spans="2:65" s="1" customFormat="1" ht="16.5" customHeight="1">
      <c r="B282" s="43"/>
      <c r="C282" s="259" t="s">
        <v>496</v>
      </c>
      <c r="D282" s="259" t="s">
        <v>254</v>
      </c>
      <c r="E282" s="260" t="s">
        <v>497</v>
      </c>
      <c r="F282" s="261" t="s">
        <v>498</v>
      </c>
      <c r="G282" s="262" t="s">
        <v>165</v>
      </c>
      <c r="H282" s="263">
        <v>737.40099999999995</v>
      </c>
      <c r="I282" s="264"/>
      <c r="J282" s="265"/>
      <c r="K282" s="266">
        <f>ROUND(P282*H282,2)</f>
        <v>0</v>
      </c>
      <c r="L282" s="261" t="s">
        <v>178</v>
      </c>
      <c r="M282" s="267"/>
      <c r="N282" s="268" t="s">
        <v>24</v>
      </c>
      <c r="O282" s="222" t="s">
        <v>47</v>
      </c>
      <c r="P282" s="145">
        <f>I282+J282</f>
        <v>0</v>
      </c>
      <c r="Q282" s="145">
        <f>ROUND(I282*H282,2)</f>
        <v>0</v>
      </c>
      <c r="R282" s="145">
        <f>ROUND(J282*H282,2)</f>
        <v>0</v>
      </c>
      <c r="S282" s="44"/>
      <c r="T282" s="223">
        <f>S282*H282</f>
        <v>0</v>
      </c>
      <c r="U282" s="223">
        <v>0.113</v>
      </c>
      <c r="V282" s="223">
        <f>U282*H282</f>
        <v>83.326312999999999</v>
      </c>
      <c r="W282" s="223">
        <v>0</v>
      </c>
      <c r="X282" s="224">
        <f>W282*H282</f>
        <v>0</v>
      </c>
      <c r="AR282" s="26" t="s">
        <v>199</v>
      </c>
      <c r="AT282" s="26" t="s">
        <v>254</v>
      </c>
      <c r="AU282" s="26" t="s">
        <v>168</v>
      </c>
      <c r="AY282" s="26" t="s">
        <v>158</v>
      </c>
      <c r="BE282" s="225">
        <f>IF(O282="základní",K282,0)</f>
        <v>0</v>
      </c>
      <c r="BF282" s="225">
        <f>IF(O282="snížená",K282,0)</f>
        <v>0</v>
      </c>
      <c r="BG282" s="225">
        <f>IF(O282="zákl. přenesená",K282,0)</f>
        <v>0</v>
      </c>
      <c r="BH282" s="225">
        <f>IF(O282="sníž. přenesená",K282,0)</f>
        <v>0</v>
      </c>
      <c r="BI282" s="225">
        <f>IF(O282="nulová",K282,0)</f>
        <v>0</v>
      </c>
      <c r="BJ282" s="26" t="s">
        <v>85</v>
      </c>
      <c r="BK282" s="225">
        <f>ROUND(P282*H282,2)</f>
        <v>0</v>
      </c>
      <c r="BL282" s="26" t="s">
        <v>167</v>
      </c>
      <c r="BM282" s="26" t="s">
        <v>499</v>
      </c>
    </row>
    <row r="283" spans="2:65" s="13" customFormat="1" ht="12">
      <c r="B283" s="238"/>
      <c r="C283" s="239"/>
      <c r="D283" s="228" t="s">
        <v>170</v>
      </c>
      <c r="E283" s="240" t="s">
        <v>24</v>
      </c>
      <c r="F283" s="241" t="s">
        <v>500</v>
      </c>
      <c r="G283" s="239"/>
      <c r="H283" s="240" t="s">
        <v>24</v>
      </c>
      <c r="I283" s="242"/>
      <c r="J283" s="242"/>
      <c r="K283" s="239"/>
      <c r="L283" s="239"/>
      <c r="M283" s="243"/>
      <c r="N283" s="244"/>
      <c r="O283" s="245"/>
      <c r="P283" s="245"/>
      <c r="Q283" s="245"/>
      <c r="R283" s="245"/>
      <c r="S283" s="245"/>
      <c r="T283" s="245"/>
      <c r="U283" s="245"/>
      <c r="V283" s="245"/>
      <c r="W283" s="245"/>
      <c r="X283" s="246"/>
      <c r="AT283" s="247" t="s">
        <v>170</v>
      </c>
      <c r="AU283" s="247" t="s">
        <v>168</v>
      </c>
      <c r="AV283" s="13" t="s">
        <v>85</v>
      </c>
      <c r="AW283" s="13" t="s">
        <v>7</v>
      </c>
      <c r="AX283" s="13" t="s">
        <v>78</v>
      </c>
      <c r="AY283" s="247" t="s">
        <v>158</v>
      </c>
    </row>
    <row r="284" spans="2:65" s="12" customFormat="1" ht="12">
      <c r="B284" s="226"/>
      <c r="C284" s="227"/>
      <c r="D284" s="228" t="s">
        <v>170</v>
      </c>
      <c r="E284" s="229" t="s">
        <v>24</v>
      </c>
      <c r="F284" s="230" t="s">
        <v>501</v>
      </c>
      <c r="G284" s="227"/>
      <c r="H284" s="231">
        <v>737.40099999999995</v>
      </c>
      <c r="I284" s="232"/>
      <c r="J284" s="232"/>
      <c r="K284" s="227"/>
      <c r="L284" s="227"/>
      <c r="M284" s="233"/>
      <c r="N284" s="234"/>
      <c r="O284" s="235"/>
      <c r="P284" s="235"/>
      <c r="Q284" s="235"/>
      <c r="R284" s="235"/>
      <c r="S284" s="235"/>
      <c r="T284" s="235"/>
      <c r="U284" s="235"/>
      <c r="V284" s="235"/>
      <c r="W284" s="235"/>
      <c r="X284" s="236"/>
      <c r="AT284" s="237" t="s">
        <v>170</v>
      </c>
      <c r="AU284" s="237" t="s">
        <v>168</v>
      </c>
      <c r="AV284" s="12" t="s">
        <v>87</v>
      </c>
      <c r="AW284" s="12" t="s">
        <v>7</v>
      </c>
      <c r="AX284" s="12" t="s">
        <v>85</v>
      </c>
      <c r="AY284" s="237" t="s">
        <v>158</v>
      </c>
    </row>
    <row r="285" spans="2:65" s="1" customFormat="1" ht="16.5" customHeight="1">
      <c r="B285" s="43"/>
      <c r="C285" s="259" t="s">
        <v>502</v>
      </c>
      <c r="D285" s="259" t="s">
        <v>254</v>
      </c>
      <c r="E285" s="260" t="s">
        <v>503</v>
      </c>
      <c r="F285" s="261" t="s">
        <v>504</v>
      </c>
      <c r="G285" s="262" t="s">
        <v>165</v>
      </c>
      <c r="H285" s="263">
        <v>80.295000000000002</v>
      </c>
      <c r="I285" s="264"/>
      <c r="J285" s="265"/>
      <c r="K285" s="266">
        <f>ROUND(P285*H285,2)</f>
        <v>0</v>
      </c>
      <c r="L285" s="261" t="s">
        <v>178</v>
      </c>
      <c r="M285" s="267"/>
      <c r="N285" s="268" t="s">
        <v>24</v>
      </c>
      <c r="O285" s="222" t="s">
        <v>47</v>
      </c>
      <c r="P285" s="145">
        <f>I285+J285</f>
        <v>0</v>
      </c>
      <c r="Q285" s="145">
        <f>ROUND(I285*H285,2)</f>
        <v>0</v>
      </c>
      <c r="R285" s="145">
        <f>ROUND(J285*H285,2)</f>
        <v>0</v>
      </c>
      <c r="S285" s="44"/>
      <c r="T285" s="223">
        <f>S285*H285</f>
        <v>0</v>
      </c>
      <c r="U285" s="223">
        <v>0.191</v>
      </c>
      <c r="V285" s="223">
        <f>U285*H285</f>
        <v>15.336345000000001</v>
      </c>
      <c r="W285" s="223">
        <v>0</v>
      </c>
      <c r="X285" s="224">
        <f>W285*H285</f>
        <v>0</v>
      </c>
      <c r="AR285" s="26" t="s">
        <v>199</v>
      </c>
      <c r="AT285" s="26" t="s">
        <v>254</v>
      </c>
      <c r="AU285" s="26" t="s">
        <v>168</v>
      </c>
      <c r="AY285" s="26" t="s">
        <v>158</v>
      </c>
      <c r="BE285" s="225">
        <f>IF(O285="základní",K285,0)</f>
        <v>0</v>
      </c>
      <c r="BF285" s="225">
        <f>IF(O285="snížená",K285,0)</f>
        <v>0</v>
      </c>
      <c r="BG285" s="225">
        <f>IF(O285="zákl. přenesená",K285,0)</f>
        <v>0</v>
      </c>
      <c r="BH285" s="225">
        <f>IF(O285="sníž. přenesená",K285,0)</f>
        <v>0</v>
      </c>
      <c r="BI285" s="225">
        <f>IF(O285="nulová",K285,0)</f>
        <v>0</v>
      </c>
      <c r="BJ285" s="26" t="s">
        <v>85</v>
      </c>
      <c r="BK285" s="225">
        <f>ROUND(P285*H285,2)</f>
        <v>0</v>
      </c>
      <c r="BL285" s="26" t="s">
        <v>167</v>
      </c>
      <c r="BM285" s="26" t="s">
        <v>505</v>
      </c>
    </row>
    <row r="286" spans="2:65" s="13" customFormat="1" ht="12">
      <c r="B286" s="238"/>
      <c r="C286" s="239"/>
      <c r="D286" s="228" t="s">
        <v>170</v>
      </c>
      <c r="E286" s="240" t="s">
        <v>24</v>
      </c>
      <c r="F286" s="241" t="s">
        <v>506</v>
      </c>
      <c r="G286" s="239"/>
      <c r="H286" s="240" t="s">
        <v>24</v>
      </c>
      <c r="I286" s="242"/>
      <c r="J286" s="242"/>
      <c r="K286" s="239"/>
      <c r="L286" s="239"/>
      <c r="M286" s="243"/>
      <c r="N286" s="244"/>
      <c r="O286" s="245"/>
      <c r="P286" s="245"/>
      <c r="Q286" s="245"/>
      <c r="R286" s="245"/>
      <c r="S286" s="245"/>
      <c r="T286" s="245"/>
      <c r="U286" s="245"/>
      <c r="V286" s="245"/>
      <c r="W286" s="245"/>
      <c r="X286" s="246"/>
      <c r="AT286" s="247" t="s">
        <v>170</v>
      </c>
      <c r="AU286" s="247" t="s">
        <v>168</v>
      </c>
      <c r="AV286" s="13" t="s">
        <v>85</v>
      </c>
      <c r="AW286" s="13" t="s">
        <v>7</v>
      </c>
      <c r="AX286" s="13" t="s">
        <v>78</v>
      </c>
      <c r="AY286" s="247" t="s">
        <v>158</v>
      </c>
    </row>
    <row r="287" spans="2:65" s="12" customFormat="1" ht="12">
      <c r="B287" s="226"/>
      <c r="C287" s="227"/>
      <c r="D287" s="228" t="s">
        <v>170</v>
      </c>
      <c r="E287" s="229" t="s">
        <v>24</v>
      </c>
      <c r="F287" s="230" t="s">
        <v>507</v>
      </c>
      <c r="G287" s="227"/>
      <c r="H287" s="231">
        <v>80.295000000000002</v>
      </c>
      <c r="I287" s="232"/>
      <c r="J287" s="232"/>
      <c r="K287" s="227"/>
      <c r="L287" s="227"/>
      <c r="M287" s="233"/>
      <c r="N287" s="234"/>
      <c r="O287" s="235"/>
      <c r="P287" s="235"/>
      <c r="Q287" s="235"/>
      <c r="R287" s="235"/>
      <c r="S287" s="235"/>
      <c r="T287" s="235"/>
      <c r="U287" s="235"/>
      <c r="V287" s="235"/>
      <c r="W287" s="235"/>
      <c r="X287" s="236"/>
      <c r="AT287" s="237" t="s">
        <v>170</v>
      </c>
      <c r="AU287" s="237" t="s">
        <v>168</v>
      </c>
      <c r="AV287" s="12" t="s">
        <v>87</v>
      </c>
      <c r="AW287" s="12" t="s">
        <v>7</v>
      </c>
      <c r="AX287" s="12" t="s">
        <v>85</v>
      </c>
      <c r="AY287" s="237" t="s">
        <v>158</v>
      </c>
    </row>
    <row r="288" spans="2:65" s="1" customFormat="1" ht="51" customHeight="1">
      <c r="B288" s="43"/>
      <c r="C288" s="214" t="s">
        <v>508</v>
      </c>
      <c r="D288" s="214" t="s">
        <v>162</v>
      </c>
      <c r="E288" s="215" t="s">
        <v>509</v>
      </c>
      <c r="F288" s="216" t="s">
        <v>510</v>
      </c>
      <c r="G288" s="217" t="s">
        <v>165</v>
      </c>
      <c r="H288" s="218">
        <v>512.6</v>
      </c>
      <c r="I288" s="219"/>
      <c r="J288" s="219"/>
      <c r="K288" s="220">
        <f>ROUND(P288*H288,2)</f>
        <v>0</v>
      </c>
      <c r="L288" s="216" t="s">
        <v>178</v>
      </c>
      <c r="M288" s="63"/>
      <c r="N288" s="221" t="s">
        <v>24</v>
      </c>
      <c r="O288" s="222" t="s">
        <v>47</v>
      </c>
      <c r="P288" s="145">
        <f>I288+J288</f>
        <v>0</v>
      </c>
      <c r="Q288" s="145">
        <f>ROUND(I288*H288,2)</f>
        <v>0</v>
      </c>
      <c r="R288" s="145">
        <f>ROUND(J288*H288,2)</f>
        <v>0</v>
      </c>
      <c r="S288" s="44"/>
      <c r="T288" s="223">
        <f>S288*H288</f>
        <v>0</v>
      </c>
      <c r="U288" s="223">
        <v>8.5650000000000004E-2</v>
      </c>
      <c r="V288" s="223">
        <f>U288*H288</f>
        <v>43.904190000000007</v>
      </c>
      <c r="W288" s="223">
        <v>0</v>
      </c>
      <c r="X288" s="224">
        <f>W288*H288</f>
        <v>0</v>
      </c>
      <c r="AR288" s="26" t="s">
        <v>167</v>
      </c>
      <c r="AT288" s="26" t="s">
        <v>162</v>
      </c>
      <c r="AU288" s="26" t="s">
        <v>168</v>
      </c>
      <c r="AY288" s="26" t="s">
        <v>158</v>
      </c>
      <c r="BE288" s="225">
        <f>IF(O288="základní",K288,0)</f>
        <v>0</v>
      </c>
      <c r="BF288" s="225">
        <f>IF(O288="snížená",K288,0)</f>
        <v>0</v>
      </c>
      <c r="BG288" s="225">
        <f>IF(O288="zákl. přenesená",K288,0)</f>
        <v>0</v>
      </c>
      <c r="BH288" s="225">
        <f>IF(O288="sníž. přenesená",K288,0)</f>
        <v>0</v>
      </c>
      <c r="BI288" s="225">
        <f>IF(O288="nulová",K288,0)</f>
        <v>0</v>
      </c>
      <c r="BJ288" s="26" t="s">
        <v>85</v>
      </c>
      <c r="BK288" s="225">
        <f>ROUND(P288*H288,2)</f>
        <v>0</v>
      </c>
      <c r="BL288" s="26" t="s">
        <v>167</v>
      </c>
      <c r="BM288" s="26" t="s">
        <v>511</v>
      </c>
    </row>
    <row r="289" spans="2:65" s="13" customFormat="1" ht="12">
      <c r="B289" s="238"/>
      <c r="C289" s="239"/>
      <c r="D289" s="228" t="s">
        <v>170</v>
      </c>
      <c r="E289" s="240" t="s">
        <v>24</v>
      </c>
      <c r="F289" s="241" t="s">
        <v>512</v>
      </c>
      <c r="G289" s="239"/>
      <c r="H289" s="240" t="s">
        <v>24</v>
      </c>
      <c r="I289" s="242"/>
      <c r="J289" s="242"/>
      <c r="K289" s="239"/>
      <c r="L289" s="239"/>
      <c r="M289" s="243"/>
      <c r="N289" s="244"/>
      <c r="O289" s="245"/>
      <c r="P289" s="245"/>
      <c r="Q289" s="245"/>
      <c r="R289" s="245"/>
      <c r="S289" s="245"/>
      <c r="T289" s="245"/>
      <c r="U289" s="245"/>
      <c r="V289" s="245"/>
      <c r="W289" s="245"/>
      <c r="X289" s="246"/>
      <c r="AT289" s="247" t="s">
        <v>170</v>
      </c>
      <c r="AU289" s="247" t="s">
        <v>168</v>
      </c>
      <c r="AV289" s="13" t="s">
        <v>85</v>
      </c>
      <c r="AW289" s="13" t="s">
        <v>7</v>
      </c>
      <c r="AX289" s="13" t="s">
        <v>78</v>
      </c>
      <c r="AY289" s="247" t="s">
        <v>158</v>
      </c>
    </row>
    <row r="290" spans="2:65" s="12" customFormat="1" ht="12">
      <c r="B290" s="226"/>
      <c r="C290" s="227"/>
      <c r="D290" s="228" t="s">
        <v>170</v>
      </c>
      <c r="E290" s="229" t="s">
        <v>24</v>
      </c>
      <c r="F290" s="230" t="s">
        <v>513</v>
      </c>
      <c r="G290" s="227"/>
      <c r="H290" s="231">
        <v>296.7</v>
      </c>
      <c r="I290" s="232"/>
      <c r="J290" s="232"/>
      <c r="K290" s="227"/>
      <c r="L290" s="227"/>
      <c r="M290" s="233"/>
      <c r="N290" s="234"/>
      <c r="O290" s="235"/>
      <c r="P290" s="235"/>
      <c r="Q290" s="235"/>
      <c r="R290" s="235"/>
      <c r="S290" s="235"/>
      <c r="T290" s="235"/>
      <c r="U290" s="235"/>
      <c r="V290" s="235"/>
      <c r="W290" s="235"/>
      <c r="X290" s="236"/>
      <c r="AT290" s="237" t="s">
        <v>170</v>
      </c>
      <c r="AU290" s="237" t="s">
        <v>168</v>
      </c>
      <c r="AV290" s="12" t="s">
        <v>87</v>
      </c>
      <c r="AW290" s="12" t="s">
        <v>7</v>
      </c>
      <c r="AX290" s="12" t="s">
        <v>78</v>
      </c>
      <c r="AY290" s="237" t="s">
        <v>158</v>
      </c>
    </row>
    <row r="291" spans="2:65" s="13" customFormat="1" ht="12">
      <c r="B291" s="238"/>
      <c r="C291" s="239"/>
      <c r="D291" s="228" t="s">
        <v>170</v>
      </c>
      <c r="E291" s="240" t="s">
        <v>24</v>
      </c>
      <c r="F291" s="241" t="s">
        <v>514</v>
      </c>
      <c r="G291" s="239"/>
      <c r="H291" s="240" t="s">
        <v>24</v>
      </c>
      <c r="I291" s="242"/>
      <c r="J291" s="242"/>
      <c r="K291" s="239"/>
      <c r="L291" s="239"/>
      <c r="M291" s="243"/>
      <c r="N291" s="244"/>
      <c r="O291" s="245"/>
      <c r="P291" s="245"/>
      <c r="Q291" s="245"/>
      <c r="R291" s="245"/>
      <c r="S291" s="245"/>
      <c r="T291" s="245"/>
      <c r="U291" s="245"/>
      <c r="V291" s="245"/>
      <c r="W291" s="245"/>
      <c r="X291" s="246"/>
      <c r="AT291" s="247" t="s">
        <v>170</v>
      </c>
      <c r="AU291" s="247" t="s">
        <v>168</v>
      </c>
      <c r="AV291" s="13" t="s">
        <v>85</v>
      </c>
      <c r="AW291" s="13" t="s">
        <v>7</v>
      </c>
      <c r="AX291" s="13" t="s">
        <v>78</v>
      </c>
      <c r="AY291" s="247" t="s">
        <v>158</v>
      </c>
    </row>
    <row r="292" spans="2:65" s="12" customFormat="1" ht="12">
      <c r="B292" s="226"/>
      <c r="C292" s="227"/>
      <c r="D292" s="228" t="s">
        <v>170</v>
      </c>
      <c r="E292" s="229" t="s">
        <v>24</v>
      </c>
      <c r="F292" s="230" t="s">
        <v>515</v>
      </c>
      <c r="G292" s="227"/>
      <c r="H292" s="231">
        <v>26.6</v>
      </c>
      <c r="I292" s="232"/>
      <c r="J292" s="232"/>
      <c r="K292" s="227"/>
      <c r="L292" s="227"/>
      <c r="M292" s="233"/>
      <c r="N292" s="234"/>
      <c r="O292" s="235"/>
      <c r="P292" s="235"/>
      <c r="Q292" s="235"/>
      <c r="R292" s="235"/>
      <c r="S292" s="235"/>
      <c r="T292" s="235"/>
      <c r="U292" s="235"/>
      <c r="V292" s="235"/>
      <c r="W292" s="235"/>
      <c r="X292" s="236"/>
      <c r="AT292" s="237" t="s">
        <v>170</v>
      </c>
      <c r="AU292" s="237" t="s">
        <v>168</v>
      </c>
      <c r="AV292" s="12" t="s">
        <v>87</v>
      </c>
      <c r="AW292" s="12" t="s">
        <v>7</v>
      </c>
      <c r="AX292" s="12" t="s">
        <v>78</v>
      </c>
      <c r="AY292" s="237" t="s">
        <v>158</v>
      </c>
    </row>
    <row r="293" spans="2:65" s="13" customFormat="1" ht="12">
      <c r="B293" s="238"/>
      <c r="C293" s="239"/>
      <c r="D293" s="228" t="s">
        <v>170</v>
      </c>
      <c r="E293" s="240" t="s">
        <v>24</v>
      </c>
      <c r="F293" s="241" t="s">
        <v>516</v>
      </c>
      <c r="G293" s="239"/>
      <c r="H293" s="240" t="s">
        <v>24</v>
      </c>
      <c r="I293" s="242"/>
      <c r="J293" s="242"/>
      <c r="K293" s="239"/>
      <c r="L293" s="239"/>
      <c r="M293" s="243"/>
      <c r="N293" s="244"/>
      <c r="O293" s="245"/>
      <c r="P293" s="245"/>
      <c r="Q293" s="245"/>
      <c r="R293" s="245"/>
      <c r="S293" s="245"/>
      <c r="T293" s="245"/>
      <c r="U293" s="245"/>
      <c r="V293" s="245"/>
      <c r="W293" s="245"/>
      <c r="X293" s="246"/>
      <c r="AT293" s="247" t="s">
        <v>170</v>
      </c>
      <c r="AU293" s="247" t="s">
        <v>168</v>
      </c>
      <c r="AV293" s="13" t="s">
        <v>85</v>
      </c>
      <c r="AW293" s="13" t="s">
        <v>7</v>
      </c>
      <c r="AX293" s="13" t="s">
        <v>78</v>
      </c>
      <c r="AY293" s="247" t="s">
        <v>158</v>
      </c>
    </row>
    <row r="294" spans="2:65" s="12" customFormat="1" ht="12">
      <c r="B294" s="226"/>
      <c r="C294" s="227"/>
      <c r="D294" s="228" t="s">
        <v>170</v>
      </c>
      <c r="E294" s="229" t="s">
        <v>24</v>
      </c>
      <c r="F294" s="230" t="s">
        <v>517</v>
      </c>
      <c r="G294" s="227"/>
      <c r="H294" s="231">
        <v>189.3</v>
      </c>
      <c r="I294" s="232"/>
      <c r="J294" s="232"/>
      <c r="K294" s="227"/>
      <c r="L294" s="227"/>
      <c r="M294" s="233"/>
      <c r="N294" s="234"/>
      <c r="O294" s="235"/>
      <c r="P294" s="235"/>
      <c r="Q294" s="235"/>
      <c r="R294" s="235"/>
      <c r="S294" s="235"/>
      <c r="T294" s="235"/>
      <c r="U294" s="235"/>
      <c r="V294" s="235"/>
      <c r="W294" s="235"/>
      <c r="X294" s="236"/>
      <c r="AT294" s="237" t="s">
        <v>170</v>
      </c>
      <c r="AU294" s="237" t="s">
        <v>168</v>
      </c>
      <c r="AV294" s="12" t="s">
        <v>87</v>
      </c>
      <c r="AW294" s="12" t="s">
        <v>7</v>
      </c>
      <c r="AX294" s="12" t="s">
        <v>78</v>
      </c>
      <c r="AY294" s="237" t="s">
        <v>158</v>
      </c>
    </row>
    <row r="295" spans="2:65" s="14" customFormat="1" ht="12">
      <c r="B295" s="248"/>
      <c r="C295" s="249"/>
      <c r="D295" s="228" t="s">
        <v>170</v>
      </c>
      <c r="E295" s="250" t="s">
        <v>24</v>
      </c>
      <c r="F295" s="251" t="s">
        <v>240</v>
      </c>
      <c r="G295" s="249"/>
      <c r="H295" s="252">
        <v>512.6</v>
      </c>
      <c r="I295" s="253"/>
      <c r="J295" s="253"/>
      <c r="K295" s="249"/>
      <c r="L295" s="249"/>
      <c r="M295" s="254"/>
      <c r="N295" s="255"/>
      <c r="O295" s="256"/>
      <c r="P295" s="256"/>
      <c r="Q295" s="256"/>
      <c r="R295" s="256"/>
      <c r="S295" s="256"/>
      <c r="T295" s="256"/>
      <c r="U295" s="256"/>
      <c r="V295" s="256"/>
      <c r="W295" s="256"/>
      <c r="X295" s="257"/>
      <c r="AT295" s="258" t="s">
        <v>170</v>
      </c>
      <c r="AU295" s="258" t="s">
        <v>168</v>
      </c>
      <c r="AV295" s="14" t="s">
        <v>167</v>
      </c>
      <c r="AW295" s="14" t="s">
        <v>7</v>
      </c>
      <c r="AX295" s="14" t="s">
        <v>85</v>
      </c>
      <c r="AY295" s="258" t="s">
        <v>158</v>
      </c>
    </row>
    <row r="296" spans="2:65" s="1" customFormat="1" ht="16.5" customHeight="1">
      <c r="B296" s="43"/>
      <c r="C296" s="259" t="s">
        <v>518</v>
      </c>
      <c r="D296" s="259" t="s">
        <v>254</v>
      </c>
      <c r="E296" s="260" t="s">
        <v>519</v>
      </c>
      <c r="F296" s="261" t="s">
        <v>520</v>
      </c>
      <c r="G296" s="262" t="s">
        <v>165</v>
      </c>
      <c r="H296" s="263">
        <v>26.866</v>
      </c>
      <c r="I296" s="264"/>
      <c r="J296" s="265"/>
      <c r="K296" s="266">
        <f>ROUND(P296*H296,2)</f>
        <v>0</v>
      </c>
      <c r="L296" s="261" t="s">
        <v>24</v>
      </c>
      <c r="M296" s="267"/>
      <c r="N296" s="268" t="s">
        <v>24</v>
      </c>
      <c r="O296" s="222" t="s">
        <v>47</v>
      </c>
      <c r="P296" s="145">
        <f>I296+J296</f>
        <v>0</v>
      </c>
      <c r="Q296" s="145">
        <f>ROUND(I296*H296,2)</f>
        <v>0</v>
      </c>
      <c r="R296" s="145">
        <f>ROUND(J296*H296,2)</f>
        <v>0</v>
      </c>
      <c r="S296" s="44"/>
      <c r="T296" s="223">
        <f>S296*H296</f>
        <v>0</v>
      </c>
      <c r="U296" s="223">
        <v>0.2</v>
      </c>
      <c r="V296" s="223">
        <f>U296*H296</f>
        <v>5.3732000000000006</v>
      </c>
      <c r="W296" s="223">
        <v>0</v>
      </c>
      <c r="X296" s="224">
        <f>W296*H296</f>
        <v>0</v>
      </c>
      <c r="AR296" s="26" t="s">
        <v>199</v>
      </c>
      <c r="AT296" s="26" t="s">
        <v>254</v>
      </c>
      <c r="AU296" s="26" t="s">
        <v>168</v>
      </c>
      <c r="AY296" s="26" t="s">
        <v>158</v>
      </c>
      <c r="BE296" s="225">
        <f>IF(O296="základní",K296,0)</f>
        <v>0</v>
      </c>
      <c r="BF296" s="225">
        <f>IF(O296="snížená",K296,0)</f>
        <v>0</v>
      </c>
      <c r="BG296" s="225">
        <f>IF(O296="zákl. přenesená",K296,0)</f>
        <v>0</v>
      </c>
      <c r="BH296" s="225">
        <f>IF(O296="sníž. přenesená",K296,0)</f>
        <v>0</v>
      </c>
      <c r="BI296" s="225">
        <f>IF(O296="nulová",K296,0)</f>
        <v>0</v>
      </c>
      <c r="BJ296" s="26" t="s">
        <v>85</v>
      </c>
      <c r="BK296" s="225">
        <f>ROUND(P296*H296,2)</f>
        <v>0</v>
      </c>
      <c r="BL296" s="26" t="s">
        <v>167</v>
      </c>
      <c r="BM296" s="26" t="s">
        <v>521</v>
      </c>
    </row>
    <row r="297" spans="2:65" s="12" customFormat="1" ht="12">
      <c r="B297" s="226"/>
      <c r="C297" s="227"/>
      <c r="D297" s="228" t="s">
        <v>170</v>
      </c>
      <c r="E297" s="229" t="s">
        <v>24</v>
      </c>
      <c r="F297" s="230" t="s">
        <v>522</v>
      </c>
      <c r="G297" s="227"/>
      <c r="H297" s="231">
        <v>26.866</v>
      </c>
      <c r="I297" s="232"/>
      <c r="J297" s="232"/>
      <c r="K297" s="227"/>
      <c r="L297" s="227"/>
      <c r="M297" s="233"/>
      <c r="N297" s="234"/>
      <c r="O297" s="235"/>
      <c r="P297" s="235"/>
      <c r="Q297" s="235"/>
      <c r="R297" s="235"/>
      <c r="S297" s="235"/>
      <c r="T297" s="235"/>
      <c r="U297" s="235"/>
      <c r="V297" s="235"/>
      <c r="W297" s="235"/>
      <c r="X297" s="236"/>
      <c r="AT297" s="237" t="s">
        <v>170</v>
      </c>
      <c r="AU297" s="237" t="s">
        <v>168</v>
      </c>
      <c r="AV297" s="12" t="s">
        <v>87</v>
      </c>
      <c r="AW297" s="12" t="s">
        <v>7</v>
      </c>
      <c r="AX297" s="12" t="s">
        <v>85</v>
      </c>
      <c r="AY297" s="237" t="s">
        <v>158</v>
      </c>
    </row>
    <row r="298" spans="2:65" s="1" customFormat="1" ht="16.5" customHeight="1">
      <c r="B298" s="43"/>
      <c r="C298" s="259" t="s">
        <v>523</v>
      </c>
      <c r="D298" s="259" t="s">
        <v>254</v>
      </c>
      <c r="E298" s="260" t="s">
        <v>524</v>
      </c>
      <c r="F298" s="261" t="s">
        <v>525</v>
      </c>
      <c r="G298" s="262" t="s">
        <v>165</v>
      </c>
      <c r="H298" s="263">
        <v>278.98200000000003</v>
      </c>
      <c r="I298" s="264"/>
      <c r="J298" s="265"/>
      <c r="K298" s="266">
        <f>ROUND(P298*H298,2)</f>
        <v>0</v>
      </c>
      <c r="L298" s="261" t="s">
        <v>178</v>
      </c>
      <c r="M298" s="267"/>
      <c r="N298" s="268" t="s">
        <v>24</v>
      </c>
      <c r="O298" s="222" t="s">
        <v>47</v>
      </c>
      <c r="P298" s="145">
        <f>I298+J298</f>
        <v>0</v>
      </c>
      <c r="Q298" s="145">
        <f>ROUND(I298*H298,2)</f>
        <v>0</v>
      </c>
      <c r="R298" s="145">
        <f>ROUND(J298*H298,2)</f>
        <v>0</v>
      </c>
      <c r="S298" s="44"/>
      <c r="T298" s="223">
        <f>S298*H298</f>
        <v>0</v>
      </c>
      <c r="U298" s="223">
        <v>0.152</v>
      </c>
      <c r="V298" s="223">
        <f>U298*H298</f>
        <v>42.405264000000003</v>
      </c>
      <c r="W298" s="223">
        <v>0</v>
      </c>
      <c r="X298" s="224">
        <f>W298*H298</f>
        <v>0</v>
      </c>
      <c r="AR298" s="26" t="s">
        <v>199</v>
      </c>
      <c r="AT298" s="26" t="s">
        <v>254</v>
      </c>
      <c r="AU298" s="26" t="s">
        <v>168</v>
      </c>
      <c r="AY298" s="26" t="s">
        <v>158</v>
      </c>
      <c r="BE298" s="225">
        <f>IF(O298="základní",K298,0)</f>
        <v>0</v>
      </c>
      <c r="BF298" s="225">
        <f>IF(O298="snížená",K298,0)</f>
        <v>0</v>
      </c>
      <c r="BG298" s="225">
        <f>IF(O298="zákl. přenesená",K298,0)</f>
        <v>0</v>
      </c>
      <c r="BH298" s="225">
        <f>IF(O298="sníž. přenesená",K298,0)</f>
        <v>0</v>
      </c>
      <c r="BI298" s="225">
        <f>IF(O298="nulová",K298,0)</f>
        <v>0</v>
      </c>
      <c r="BJ298" s="26" t="s">
        <v>85</v>
      </c>
      <c r="BK298" s="225">
        <f>ROUND(P298*H298,2)</f>
        <v>0</v>
      </c>
      <c r="BL298" s="26" t="s">
        <v>167</v>
      </c>
      <c r="BM298" s="26" t="s">
        <v>526</v>
      </c>
    </row>
    <row r="299" spans="2:65" s="13" customFormat="1" ht="12">
      <c r="B299" s="238"/>
      <c r="C299" s="239"/>
      <c r="D299" s="228" t="s">
        <v>170</v>
      </c>
      <c r="E299" s="240" t="s">
        <v>24</v>
      </c>
      <c r="F299" s="241" t="s">
        <v>527</v>
      </c>
      <c r="G299" s="239"/>
      <c r="H299" s="240" t="s">
        <v>24</v>
      </c>
      <c r="I299" s="242"/>
      <c r="J299" s="242"/>
      <c r="K299" s="239"/>
      <c r="L299" s="239"/>
      <c r="M299" s="243"/>
      <c r="N299" s="244"/>
      <c r="O299" s="245"/>
      <c r="P299" s="245"/>
      <c r="Q299" s="245"/>
      <c r="R299" s="245"/>
      <c r="S299" s="245"/>
      <c r="T299" s="245"/>
      <c r="U299" s="245"/>
      <c r="V299" s="245"/>
      <c r="W299" s="245"/>
      <c r="X299" s="246"/>
      <c r="AT299" s="247" t="s">
        <v>170</v>
      </c>
      <c r="AU299" s="247" t="s">
        <v>168</v>
      </c>
      <c r="AV299" s="13" t="s">
        <v>85</v>
      </c>
      <c r="AW299" s="13" t="s">
        <v>7</v>
      </c>
      <c r="AX299" s="13" t="s">
        <v>78</v>
      </c>
      <c r="AY299" s="247" t="s">
        <v>158</v>
      </c>
    </row>
    <row r="300" spans="2:65" s="12" customFormat="1" ht="12">
      <c r="B300" s="226"/>
      <c r="C300" s="227"/>
      <c r="D300" s="228" t="s">
        <v>170</v>
      </c>
      <c r="E300" s="229" t="s">
        <v>24</v>
      </c>
      <c r="F300" s="230" t="s">
        <v>528</v>
      </c>
      <c r="G300" s="227"/>
      <c r="H300" s="231">
        <v>299.66699999999997</v>
      </c>
      <c r="I300" s="232"/>
      <c r="J300" s="232"/>
      <c r="K300" s="227"/>
      <c r="L300" s="227"/>
      <c r="M300" s="233"/>
      <c r="N300" s="234"/>
      <c r="O300" s="235"/>
      <c r="P300" s="235"/>
      <c r="Q300" s="235"/>
      <c r="R300" s="235"/>
      <c r="S300" s="235"/>
      <c r="T300" s="235"/>
      <c r="U300" s="235"/>
      <c r="V300" s="235"/>
      <c r="W300" s="235"/>
      <c r="X300" s="236"/>
      <c r="AT300" s="237" t="s">
        <v>170</v>
      </c>
      <c r="AU300" s="237" t="s">
        <v>168</v>
      </c>
      <c r="AV300" s="12" t="s">
        <v>87</v>
      </c>
      <c r="AW300" s="12" t="s">
        <v>7</v>
      </c>
      <c r="AX300" s="12" t="s">
        <v>78</v>
      </c>
      <c r="AY300" s="237" t="s">
        <v>158</v>
      </c>
    </row>
    <row r="301" spans="2:65" s="13" customFormat="1" ht="12">
      <c r="B301" s="238"/>
      <c r="C301" s="239"/>
      <c r="D301" s="228" t="s">
        <v>170</v>
      </c>
      <c r="E301" s="240" t="s">
        <v>24</v>
      </c>
      <c r="F301" s="241" t="s">
        <v>529</v>
      </c>
      <c r="G301" s="239"/>
      <c r="H301" s="240" t="s">
        <v>24</v>
      </c>
      <c r="I301" s="242"/>
      <c r="J301" s="242"/>
      <c r="K301" s="239"/>
      <c r="L301" s="239"/>
      <c r="M301" s="243"/>
      <c r="N301" s="244"/>
      <c r="O301" s="245"/>
      <c r="P301" s="245"/>
      <c r="Q301" s="245"/>
      <c r="R301" s="245"/>
      <c r="S301" s="245"/>
      <c r="T301" s="245"/>
      <c r="U301" s="245"/>
      <c r="V301" s="245"/>
      <c r="W301" s="245"/>
      <c r="X301" s="246"/>
      <c r="AT301" s="247" t="s">
        <v>170</v>
      </c>
      <c r="AU301" s="247" t="s">
        <v>168</v>
      </c>
      <c r="AV301" s="13" t="s">
        <v>85</v>
      </c>
      <c r="AW301" s="13" t="s">
        <v>7</v>
      </c>
      <c r="AX301" s="13" t="s">
        <v>78</v>
      </c>
      <c r="AY301" s="247" t="s">
        <v>158</v>
      </c>
    </row>
    <row r="302" spans="2:65" s="12" customFormat="1" ht="12">
      <c r="B302" s="226"/>
      <c r="C302" s="227"/>
      <c r="D302" s="228" t="s">
        <v>170</v>
      </c>
      <c r="E302" s="229" t="s">
        <v>24</v>
      </c>
      <c r="F302" s="230" t="s">
        <v>530</v>
      </c>
      <c r="G302" s="227"/>
      <c r="H302" s="231">
        <v>-16.483000000000001</v>
      </c>
      <c r="I302" s="232"/>
      <c r="J302" s="232"/>
      <c r="K302" s="227"/>
      <c r="L302" s="227"/>
      <c r="M302" s="233"/>
      <c r="N302" s="234"/>
      <c r="O302" s="235"/>
      <c r="P302" s="235"/>
      <c r="Q302" s="235"/>
      <c r="R302" s="235"/>
      <c r="S302" s="235"/>
      <c r="T302" s="235"/>
      <c r="U302" s="235"/>
      <c r="V302" s="235"/>
      <c r="W302" s="235"/>
      <c r="X302" s="236"/>
      <c r="AT302" s="237" t="s">
        <v>170</v>
      </c>
      <c r="AU302" s="237" t="s">
        <v>168</v>
      </c>
      <c r="AV302" s="12" t="s">
        <v>87</v>
      </c>
      <c r="AW302" s="12" t="s">
        <v>7</v>
      </c>
      <c r="AX302" s="12" t="s">
        <v>78</v>
      </c>
      <c r="AY302" s="237" t="s">
        <v>158</v>
      </c>
    </row>
    <row r="303" spans="2:65" s="12" customFormat="1" ht="12">
      <c r="B303" s="226"/>
      <c r="C303" s="227"/>
      <c r="D303" s="228" t="s">
        <v>170</v>
      </c>
      <c r="E303" s="229" t="s">
        <v>24</v>
      </c>
      <c r="F303" s="230" t="s">
        <v>531</v>
      </c>
      <c r="G303" s="227"/>
      <c r="H303" s="231">
        <v>-4.202</v>
      </c>
      <c r="I303" s="232"/>
      <c r="J303" s="232"/>
      <c r="K303" s="227"/>
      <c r="L303" s="227"/>
      <c r="M303" s="233"/>
      <c r="N303" s="234"/>
      <c r="O303" s="235"/>
      <c r="P303" s="235"/>
      <c r="Q303" s="235"/>
      <c r="R303" s="235"/>
      <c r="S303" s="235"/>
      <c r="T303" s="235"/>
      <c r="U303" s="235"/>
      <c r="V303" s="235"/>
      <c r="W303" s="235"/>
      <c r="X303" s="236"/>
      <c r="AT303" s="237" t="s">
        <v>170</v>
      </c>
      <c r="AU303" s="237" t="s">
        <v>168</v>
      </c>
      <c r="AV303" s="12" t="s">
        <v>87</v>
      </c>
      <c r="AW303" s="12" t="s">
        <v>7</v>
      </c>
      <c r="AX303" s="12" t="s">
        <v>78</v>
      </c>
      <c r="AY303" s="237" t="s">
        <v>158</v>
      </c>
    </row>
    <row r="304" spans="2:65" s="14" customFormat="1" ht="12">
      <c r="B304" s="248"/>
      <c r="C304" s="249"/>
      <c r="D304" s="228" t="s">
        <v>170</v>
      </c>
      <c r="E304" s="250" t="s">
        <v>24</v>
      </c>
      <c r="F304" s="251" t="s">
        <v>240</v>
      </c>
      <c r="G304" s="249"/>
      <c r="H304" s="252">
        <v>278.98200000000003</v>
      </c>
      <c r="I304" s="253"/>
      <c r="J304" s="253"/>
      <c r="K304" s="249"/>
      <c r="L304" s="249"/>
      <c r="M304" s="254"/>
      <c r="N304" s="255"/>
      <c r="O304" s="256"/>
      <c r="P304" s="256"/>
      <c r="Q304" s="256"/>
      <c r="R304" s="256"/>
      <c r="S304" s="256"/>
      <c r="T304" s="256"/>
      <c r="U304" s="256"/>
      <c r="V304" s="256"/>
      <c r="W304" s="256"/>
      <c r="X304" s="257"/>
      <c r="AT304" s="258" t="s">
        <v>170</v>
      </c>
      <c r="AU304" s="258" t="s">
        <v>168</v>
      </c>
      <c r="AV304" s="14" t="s">
        <v>167</v>
      </c>
      <c r="AW304" s="14" t="s">
        <v>7</v>
      </c>
      <c r="AX304" s="14" t="s">
        <v>85</v>
      </c>
      <c r="AY304" s="258" t="s">
        <v>158</v>
      </c>
    </row>
    <row r="305" spans="2:65" s="1" customFormat="1" ht="16.5" customHeight="1">
      <c r="B305" s="43"/>
      <c r="C305" s="259" t="s">
        <v>532</v>
      </c>
      <c r="D305" s="259" t="s">
        <v>254</v>
      </c>
      <c r="E305" s="260" t="s">
        <v>533</v>
      </c>
      <c r="F305" s="261" t="s">
        <v>534</v>
      </c>
      <c r="G305" s="262" t="s">
        <v>165</v>
      </c>
      <c r="H305" s="263">
        <v>277.197</v>
      </c>
      <c r="I305" s="264"/>
      <c r="J305" s="265"/>
      <c r="K305" s="266">
        <f>ROUND(P305*H305,2)</f>
        <v>0</v>
      </c>
      <c r="L305" s="261" t="s">
        <v>178</v>
      </c>
      <c r="M305" s="267"/>
      <c r="N305" s="268" t="s">
        <v>24</v>
      </c>
      <c r="O305" s="222" t="s">
        <v>47</v>
      </c>
      <c r="P305" s="145">
        <f>I305+J305</f>
        <v>0</v>
      </c>
      <c r="Q305" s="145">
        <f>ROUND(I305*H305,2)</f>
        <v>0</v>
      </c>
      <c r="R305" s="145">
        <f>ROUND(J305*H305,2)</f>
        <v>0</v>
      </c>
      <c r="S305" s="44"/>
      <c r="T305" s="223">
        <f>S305*H305</f>
        <v>0</v>
      </c>
      <c r="U305" s="223">
        <v>0.152</v>
      </c>
      <c r="V305" s="223">
        <f>U305*H305</f>
        <v>42.133944</v>
      </c>
      <c r="W305" s="223">
        <v>0</v>
      </c>
      <c r="X305" s="224">
        <f>W305*H305</f>
        <v>0</v>
      </c>
      <c r="AR305" s="26" t="s">
        <v>199</v>
      </c>
      <c r="AT305" s="26" t="s">
        <v>254</v>
      </c>
      <c r="AU305" s="26" t="s">
        <v>168</v>
      </c>
      <c r="AY305" s="26" t="s">
        <v>158</v>
      </c>
      <c r="BE305" s="225">
        <f>IF(O305="základní",K305,0)</f>
        <v>0</v>
      </c>
      <c r="BF305" s="225">
        <f>IF(O305="snížená",K305,0)</f>
        <v>0</v>
      </c>
      <c r="BG305" s="225">
        <f>IF(O305="zákl. přenesená",K305,0)</f>
        <v>0</v>
      </c>
      <c r="BH305" s="225">
        <f>IF(O305="sníž. přenesená",K305,0)</f>
        <v>0</v>
      </c>
      <c r="BI305" s="225">
        <f>IF(O305="nulová",K305,0)</f>
        <v>0</v>
      </c>
      <c r="BJ305" s="26" t="s">
        <v>85</v>
      </c>
      <c r="BK305" s="225">
        <f>ROUND(P305*H305,2)</f>
        <v>0</v>
      </c>
      <c r="BL305" s="26" t="s">
        <v>167</v>
      </c>
      <c r="BM305" s="26" t="s">
        <v>535</v>
      </c>
    </row>
    <row r="306" spans="2:65" s="13" customFormat="1" ht="24">
      <c r="B306" s="238"/>
      <c r="C306" s="239"/>
      <c r="D306" s="228" t="s">
        <v>170</v>
      </c>
      <c r="E306" s="240" t="s">
        <v>24</v>
      </c>
      <c r="F306" s="241" t="s">
        <v>536</v>
      </c>
      <c r="G306" s="239"/>
      <c r="H306" s="240" t="s">
        <v>24</v>
      </c>
      <c r="I306" s="242"/>
      <c r="J306" s="242"/>
      <c r="K306" s="239"/>
      <c r="L306" s="239"/>
      <c r="M306" s="243"/>
      <c r="N306" s="244"/>
      <c r="O306" s="245"/>
      <c r="P306" s="245"/>
      <c r="Q306" s="245"/>
      <c r="R306" s="245"/>
      <c r="S306" s="245"/>
      <c r="T306" s="245"/>
      <c r="U306" s="245"/>
      <c r="V306" s="245"/>
      <c r="W306" s="245"/>
      <c r="X306" s="246"/>
      <c r="AT306" s="247" t="s">
        <v>170</v>
      </c>
      <c r="AU306" s="247" t="s">
        <v>168</v>
      </c>
      <c r="AV306" s="13" t="s">
        <v>85</v>
      </c>
      <c r="AW306" s="13" t="s">
        <v>7</v>
      </c>
      <c r="AX306" s="13" t="s">
        <v>78</v>
      </c>
      <c r="AY306" s="247" t="s">
        <v>158</v>
      </c>
    </row>
    <row r="307" spans="2:65" s="12" customFormat="1" ht="12">
      <c r="B307" s="226"/>
      <c r="C307" s="227"/>
      <c r="D307" s="228" t="s">
        <v>170</v>
      </c>
      <c r="E307" s="229" t="s">
        <v>24</v>
      </c>
      <c r="F307" s="230" t="s">
        <v>537</v>
      </c>
      <c r="G307" s="227"/>
      <c r="H307" s="231">
        <v>191.19300000000001</v>
      </c>
      <c r="I307" s="232"/>
      <c r="J307" s="232"/>
      <c r="K307" s="227"/>
      <c r="L307" s="227"/>
      <c r="M307" s="233"/>
      <c r="N307" s="234"/>
      <c r="O307" s="235"/>
      <c r="P307" s="235"/>
      <c r="Q307" s="235"/>
      <c r="R307" s="235"/>
      <c r="S307" s="235"/>
      <c r="T307" s="235"/>
      <c r="U307" s="235"/>
      <c r="V307" s="235"/>
      <c r="W307" s="235"/>
      <c r="X307" s="236"/>
      <c r="AT307" s="237" t="s">
        <v>170</v>
      </c>
      <c r="AU307" s="237" t="s">
        <v>168</v>
      </c>
      <c r="AV307" s="12" t="s">
        <v>87</v>
      </c>
      <c r="AW307" s="12" t="s">
        <v>7</v>
      </c>
      <c r="AX307" s="12" t="s">
        <v>78</v>
      </c>
      <c r="AY307" s="237" t="s">
        <v>158</v>
      </c>
    </row>
    <row r="308" spans="2:65" s="13" customFormat="1" ht="12">
      <c r="B308" s="238"/>
      <c r="C308" s="239"/>
      <c r="D308" s="228" t="s">
        <v>170</v>
      </c>
      <c r="E308" s="240" t="s">
        <v>24</v>
      </c>
      <c r="F308" s="241" t="s">
        <v>538</v>
      </c>
      <c r="G308" s="239"/>
      <c r="H308" s="240" t="s">
        <v>24</v>
      </c>
      <c r="I308" s="242"/>
      <c r="J308" s="242"/>
      <c r="K308" s="239"/>
      <c r="L308" s="239"/>
      <c r="M308" s="243"/>
      <c r="N308" s="244"/>
      <c r="O308" s="245"/>
      <c r="P308" s="245"/>
      <c r="Q308" s="245"/>
      <c r="R308" s="245"/>
      <c r="S308" s="245"/>
      <c r="T308" s="245"/>
      <c r="U308" s="245"/>
      <c r="V308" s="245"/>
      <c r="W308" s="245"/>
      <c r="X308" s="246"/>
      <c r="AT308" s="247" t="s">
        <v>170</v>
      </c>
      <c r="AU308" s="247" t="s">
        <v>168</v>
      </c>
      <c r="AV308" s="13" t="s">
        <v>85</v>
      </c>
      <c r="AW308" s="13" t="s">
        <v>7</v>
      </c>
      <c r="AX308" s="13" t="s">
        <v>78</v>
      </c>
      <c r="AY308" s="247" t="s">
        <v>158</v>
      </c>
    </row>
    <row r="309" spans="2:65" s="12" customFormat="1" ht="12">
      <c r="B309" s="226"/>
      <c r="C309" s="227"/>
      <c r="D309" s="228" t="s">
        <v>170</v>
      </c>
      <c r="E309" s="229" t="s">
        <v>24</v>
      </c>
      <c r="F309" s="230" t="s">
        <v>539</v>
      </c>
      <c r="G309" s="227"/>
      <c r="H309" s="231">
        <v>81.802000000000007</v>
      </c>
      <c r="I309" s="232"/>
      <c r="J309" s="232"/>
      <c r="K309" s="227"/>
      <c r="L309" s="227"/>
      <c r="M309" s="233"/>
      <c r="N309" s="234"/>
      <c r="O309" s="235"/>
      <c r="P309" s="235"/>
      <c r="Q309" s="235"/>
      <c r="R309" s="235"/>
      <c r="S309" s="235"/>
      <c r="T309" s="235"/>
      <c r="U309" s="235"/>
      <c r="V309" s="235"/>
      <c r="W309" s="235"/>
      <c r="X309" s="236"/>
      <c r="AT309" s="237" t="s">
        <v>170</v>
      </c>
      <c r="AU309" s="237" t="s">
        <v>168</v>
      </c>
      <c r="AV309" s="12" t="s">
        <v>87</v>
      </c>
      <c r="AW309" s="12" t="s">
        <v>7</v>
      </c>
      <c r="AX309" s="12" t="s">
        <v>78</v>
      </c>
      <c r="AY309" s="237" t="s">
        <v>158</v>
      </c>
    </row>
    <row r="310" spans="2:65" s="12" customFormat="1" ht="12">
      <c r="B310" s="226"/>
      <c r="C310" s="227"/>
      <c r="D310" s="228" t="s">
        <v>170</v>
      </c>
      <c r="E310" s="229" t="s">
        <v>24</v>
      </c>
      <c r="F310" s="230" t="s">
        <v>540</v>
      </c>
      <c r="G310" s="227"/>
      <c r="H310" s="231">
        <v>4.202</v>
      </c>
      <c r="I310" s="232"/>
      <c r="J310" s="232"/>
      <c r="K310" s="227"/>
      <c r="L310" s="227"/>
      <c r="M310" s="233"/>
      <c r="N310" s="234"/>
      <c r="O310" s="235"/>
      <c r="P310" s="235"/>
      <c r="Q310" s="235"/>
      <c r="R310" s="235"/>
      <c r="S310" s="235"/>
      <c r="T310" s="235"/>
      <c r="U310" s="235"/>
      <c r="V310" s="235"/>
      <c r="W310" s="235"/>
      <c r="X310" s="236"/>
      <c r="AT310" s="237" t="s">
        <v>170</v>
      </c>
      <c r="AU310" s="237" t="s">
        <v>168</v>
      </c>
      <c r="AV310" s="12" t="s">
        <v>87</v>
      </c>
      <c r="AW310" s="12" t="s">
        <v>7</v>
      </c>
      <c r="AX310" s="12" t="s">
        <v>78</v>
      </c>
      <c r="AY310" s="237" t="s">
        <v>158</v>
      </c>
    </row>
    <row r="311" spans="2:65" s="14" customFormat="1" ht="12">
      <c r="B311" s="248"/>
      <c r="C311" s="249"/>
      <c r="D311" s="228" t="s">
        <v>170</v>
      </c>
      <c r="E311" s="250" t="s">
        <v>24</v>
      </c>
      <c r="F311" s="251" t="s">
        <v>240</v>
      </c>
      <c r="G311" s="249"/>
      <c r="H311" s="252">
        <v>277.197</v>
      </c>
      <c r="I311" s="253"/>
      <c r="J311" s="253"/>
      <c r="K311" s="249"/>
      <c r="L311" s="249"/>
      <c r="M311" s="254"/>
      <c r="N311" s="255"/>
      <c r="O311" s="256"/>
      <c r="P311" s="256"/>
      <c r="Q311" s="256"/>
      <c r="R311" s="256"/>
      <c r="S311" s="256"/>
      <c r="T311" s="256"/>
      <c r="U311" s="256"/>
      <c r="V311" s="256"/>
      <c r="W311" s="256"/>
      <c r="X311" s="257"/>
      <c r="AT311" s="258" t="s">
        <v>170</v>
      </c>
      <c r="AU311" s="258" t="s">
        <v>168</v>
      </c>
      <c r="AV311" s="14" t="s">
        <v>167</v>
      </c>
      <c r="AW311" s="14" t="s">
        <v>7</v>
      </c>
      <c r="AX311" s="14" t="s">
        <v>85</v>
      </c>
      <c r="AY311" s="258" t="s">
        <v>158</v>
      </c>
    </row>
    <row r="312" spans="2:65" s="11" customFormat="1" ht="29.9" customHeight="1">
      <c r="B312" s="197"/>
      <c r="C312" s="198"/>
      <c r="D312" s="199" t="s">
        <v>77</v>
      </c>
      <c r="E312" s="212" t="s">
        <v>199</v>
      </c>
      <c r="F312" s="212" t="s">
        <v>541</v>
      </c>
      <c r="G312" s="198"/>
      <c r="H312" s="198"/>
      <c r="I312" s="201"/>
      <c r="J312" s="201"/>
      <c r="K312" s="213">
        <f>BK312</f>
        <v>0</v>
      </c>
      <c r="L312" s="198"/>
      <c r="M312" s="203"/>
      <c r="N312" s="204"/>
      <c r="O312" s="205"/>
      <c r="P312" s="205"/>
      <c r="Q312" s="206">
        <f>Q313</f>
        <v>0</v>
      </c>
      <c r="R312" s="206">
        <f>R313</f>
        <v>0</v>
      </c>
      <c r="S312" s="205"/>
      <c r="T312" s="207">
        <f>T313</f>
        <v>0</v>
      </c>
      <c r="U312" s="205"/>
      <c r="V312" s="207">
        <f>V313</f>
        <v>6.1079999999999995E-2</v>
      </c>
      <c r="W312" s="205"/>
      <c r="X312" s="208">
        <f>X313</f>
        <v>0</v>
      </c>
      <c r="AR312" s="209" t="s">
        <v>85</v>
      </c>
      <c r="AT312" s="210" t="s">
        <v>77</v>
      </c>
      <c r="AU312" s="210" t="s">
        <v>85</v>
      </c>
      <c r="AY312" s="209" t="s">
        <v>158</v>
      </c>
      <c r="BK312" s="211">
        <f>BK313</f>
        <v>0</v>
      </c>
    </row>
    <row r="313" spans="2:65" s="11" customFormat="1" ht="14.9" customHeight="1">
      <c r="B313" s="197"/>
      <c r="C313" s="198"/>
      <c r="D313" s="199" t="s">
        <v>77</v>
      </c>
      <c r="E313" s="212" t="s">
        <v>542</v>
      </c>
      <c r="F313" s="212" t="s">
        <v>543</v>
      </c>
      <c r="G313" s="198"/>
      <c r="H313" s="198"/>
      <c r="I313" s="201"/>
      <c r="J313" s="201"/>
      <c r="K313" s="213">
        <f>BK313</f>
        <v>0</v>
      </c>
      <c r="L313" s="198"/>
      <c r="M313" s="203"/>
      <c r="N313" s="204"/>
      <c r="O313" s="205"/>
      <c r="P313" s="205"/>
      <c r="Q313" s="206">
        <f>SUM(Q314:Q322)</f>
        <v>0</v>
      </c>
      <c r="R313" s="206">
        <f>SUM(R314:R322)</f>
        <v>0</v>
      </c>
      <c r="S313" s="205"/>
      <c r="T313" s="207">
        <f>SUM(T314:T322)</f>
        <v>0</v>
      </c>
      <c r="U313" s="205"/>
      <c r="V313" s="207">
        <f>SUM(V314:V322)</f>
        <v>6.1079999999999995E-2</v>
      </c>
      <c r="W313" s="205"/>
      <c r="X313" s="208">
        <f>SUM(X314:X322)</f>
        <v>0</v>
      </c>
      <c r="AR313" s="209" t="s">
        <v>85</v>
      </c>
      <c r="AT313" s="210" t="s">
        <v>77</v>
      </c>
      <c r="AU313" s="210" t="s">
        <v>87</v>
      </c>
      <c r="AY313" s="209" t="s">
        <v>158</v>
      </c>
      <c r="BK313" s="211">
        <f>SUM(BK314:BK322)</f>
        <v>0</v>
      </c>
    </row>
    <row r="314" spans="2:65" s="1" customFormat="1" ht="25.5" customHeight="1">
      <c r="B314" s="43"/>
      <c r="C314" s="214" t="s">
        <v>544</v>
      </c>
      <c r="D314" s="214" t="s">
        <v>162</v>
      </c>
      <c r="E314" s="215" t="s">
        <v>545</v>
      </c>
      <c r="F314" s="216" t="s">
        <v>546</v>
      </c>
      <c r="G314" s="217" t="s">
        <v>213</v>
      </c>
      <c r="H314" s="218">
        <v>20</v>
      </c>
      <c r="I314" s="219"/>
      <c r="J314" s="219"/>
      <c r="K314" s="220">
        <f>ROUND(P314*H314,2)</f>
        <v>0</v>
      </c>
      <c r="L314" s="216" t="s">
        <v>178</v>
      </c>
      <c r="M314" s="63"/>
      <c r="N314" s="221" t="s">
        <v>24</v>
      </c>
      <c r="O314" s="222" t="s">
        <v>47</v>
      </c>
      <c r="P314" s="145">
        <f>I314+J314</f>
        <v>0</v>
      </c>
      <c r="Q314" s="145">
        <f>ROUND(I314*H314,2)</f>
        <v>0</v>
      </c>
      <c r="R314" s="145">
        <f>ROUND(J314*H314,2)</f>
        <v>0</v>
      </c>
      <c r="S314" s="44"/>
      <c r="T314" s="223">
        <f>S314*H314</f>
        <v>0</v>
      </c>
      <c r="U314" s="223">
        <v>1.0000000000000001E-5</v>
      </c>
      <c r="V314" s="223">
        <f>U314*H314</f>
        <v>2.0000000000000001E-4</v>
      </c>
      <c r="W314" s="223">
        <v>0</v>
      </c>
      <c r="X314" s="224">
        <f>W314*H314</f>
        <v>0</v>
      </c>
      <c r="AR314" s="26" t="s">
        <v>167</v>
      </c>
      <c r="AT314" s="26" t="s">
        <v>162</v>
      </c>
      <c r="AU314" s="26" t="s">
        <v>168</v>
      </c>
      <c r="AY314" s="26" t="s">
        <v>158</v>
      </c>
      <c r="BE314" s="225">
        <f>IF(O314="základní",K314,0)</f>
        <v>0</v>
      </c>
      <c r="BF314" s="225">
        <f>IF(O314="snížená",K314,0)</f>
        <v>0</v>
      </c>
      <c r="BG314" s="225">
        <f>IF(O314="zákl. přenesená",K314,0)</f>
        <v>0</v>
      </c>
      <c r="BH314" s="225">
        <f>IF(O314="sníž. přenesená",K314,0)</f>
        <v>0</v>
      </c>
      <c r="BI314" s="225">
        <f>IF(O314="nulová",K314,0)</f>
        <v>0</v>
      </c>
      <c r="BJ314" s="26" t="s">
        <v>85</v>
      </c>
      <c r="BK314" s="225">
        <f>ROUND(P314*H314,2)</f>
        <v>0</v>
      </c>
      <c r="BL314" s="26" t="s">
        <v>167</v>
      </c>
      <c r="BM314" s="26" t="s">
        <v>547</v>
      </c>
    </row>
    <row r="315" spans="2:65" s="13" customFormat="1" ht="12">
      <c r="B315" s="238"/>
      <c r="C315" s="239"/>
      <c r="D315" s="228" t="s">
        <v>170</v>
      </c>
      <c r="E315" s="240" t="s">
        <v>24</v>
      </c>
      <c r="F315" s="241" t="s">
        <v>548</v>
      </c>
      <c r="G315" s="239"/>
      <c r="H315" s="240" t="s">
        <v>24</v>
      </c>
      <c r="I315" s="242"/>
      <c r="J315" s="242"/>
      <c r="K315" s="239"/>
      <c r="L315" s="239"/>
      <c r="M315" s="243"/>
      <c r="N315" s="244"/>
      <c r="O315" s="245"/>
      <c r="P315" s="245"/>
      <c r="Q315" s="245"/>
      <c r="R315" s="245"/>
      <c r="S315" s="245"/>
      <c r="T315" s="245"/>
      <c r="U315" s="245"/>
      <c r="V315" s="245"/>
      <c r="W315" s="245"/>
      <c r="X315" s="246"/>
      <c r="AT315" s="247" t="s">
        <v>170</v>
      </c>
      <c r="AU315" s="247" t="s">
        <v>168</v>
      </c>
      <c r="AV315" s="13" t="s">
        <v>85</v>
      </c>
      <c r="AW315" s="13" t="s">
        <v>7</v>
      </c>
      <c r="AX315" s="13" t="s">
        <v>78</v>
      </c>
      <c r="AY315" s="247" t="s">
        <v>158</v>
      </c>
    </row>
    <row r="316" spans="2:65" s="12" customFormat="1" ht="12">
      <c r="B316" s="226"/>
      <c r="C316" s="227"/>
      <c r="D316" s="228" t="s">
        <v>170</v>
      </c>
      <c r="E316" s="229" t="s">
        <v>24</v>
      </c>
      <c r="F316" s="230" t="s">
        <v>549</v>
      </c>
      <c r="G316" s="227"/>
      <c r="H316" s="231">
        <v>20</v>
      </c>
      <c r="I316" s="232"/>
      <c r="J316" s="232"/>
      <c r="K316" s="227"/>
      <c r="L316" s="227"/>
      <c r="M316" s="233"/>
      <c r="N316" s="234"/>
      <c r="O316" s="235"/>
      <c r="P316" s="235"/>
      <c r="Q316" s="235"/>
      <c r="R316" s="235"/>
      <c r="S316" s="235"/>
      <c r="T316" s="235"/>
      <c r="U316" s="235"/>
      <c r="V316" s="235"/>
      <c r="W316" s="235"/>
      <c r="X316" s="236"/>
      <c r="AT316" s="237" t="s">
        <v>170</v>
      </c>
      <c r="AU316" s="237" t="s">
        <v>168</v>
      </c>
      <c r="AV316" s="12" t="s">
        <v>87</v>
      </c>
      <c r="AW316" s="12" t="s">
        <v>7</v>
      </c>
      <c r="AX316" s="12" t="s">
        <v>85</v>
      </c>
      <c r="AY316" s="237" t="s">
        <v>158</v>
      </c>
    </row>
    <row r="317" spans="2:65" s="1" customFormat="1" ht="16.5" customHeight="1">
      <c r="B317" s="43"/>
      <c r="C317" s="259" t="s">
        <v>550</v>
      </c>
      <c r="D317" s="259" t="s">
        <v>254</v>
      </c>
      <c r="E317" s="260" t="s">
        <v>551</v>
      </c>
      <c r="F317" s="261" t="s">
        <v>552</v>
      </c>
      <c r="G317" s="262" t="s">
        <v>228</v>
      </c>
      <c r="H317" s="263">
        <v>10.199999999999999</v>
      </c>
      <c r="I317" s="264"/>
      <c r="J317" s="265"/>
      <c r="K317" s="266">
        <f>ROUND(P317*H317,2)</f>
        <v>0</v>
      </c>
      <c r="L317" s="261" t="s">
        <v>178</v>
      </c>
      <c r="M317" s="267"/>
      <c r="N317" s="268" t="s">
        <v>24</v>
      </c>
      <c r="O317" s="222" t="s">
        <v>47</v>
      </c>
      <c r="P317" s="145">
        <f>I317+J317</f>
        <v>0</v>
      </c>
      <c r="Q317" s="145">
        <f>ROUND(I317*H317,2)</f>
        <v>0</v>
      </c>
      <c r="R317" s="145">
        <f>ROUND(J317*H317,2)</f>
        <v>0</v>
      </c>
      <c r="S317" s="44"/>
      <c r="T317" s="223">
        <f>S317*H317</f>
        <v>0</v>
      </c>
      <c r="U317" s="223">
        <v>4.4000000000000003E-3</v>
      </c>
      <c r="V317" s="223">
        <f>U317*H317</f>
        <v>4.4879999999999996E-2</v>
      </c>
      <c r="W317" s="223">
        <v>0</v>
      </c>
      <c r="X317" s="224">
        <f>W317*H317</f>
        <v>0</v>
      </c>
      <c r="AR317" s="26" t="s">
        <v>199</v>
      </c>
      <c r="AT317" s="26" t="s">
        <v>254</v>
      </c>
      <c r="AU317" s="26" t="s">
        <v>168</v>
      </c>
      <c r="AY317" s="26" t="s">
        <v>158</v>
      </c>
      <c r="BE317" s="225">
        <f>IF(O317="základní",K317,0)</f>
        <v>0</v>
      </c>
      <c r="BF317" s="225">
        <f>IF(O317="snížená",K317,0)</f>
        <v>0</v>
      </c>
      <c r="BG317" s="225">
        <f>IF(O317="zákl. přenesená",K317,0)</f>
        <v>0</v>
      </c>
      <c r="BH317" s="225">
        <f>IF(O317="sníž. přenesená",K317,0)</f>
        <v>0</v>
      </c>
      <c r="BI317" s="225">
        <f>IF(O317="nulová",K317,0)</f>
        <v>0</v>
      </c>
      <c r="BJ317" s="26" t="s">
        <v>85</v>
      </c>
      <c r="BK317" s="225">
        <f>ROUND(P317*H317,2)</f>
        <v>0</v>
      </c>
      <c r="BL317" s="26" t="s">
        <v>167</v>
      </c>
      <c r="BM317" s="26" t="s">
        <v>553</v>
      </c>
    </row>
    <row r="318" spans="2:65" s="12" customFormat="1" ht="12">
      <c r="B318" s="226"/>
      <c r="C318" s="227"/>
      <c r="D318" s="228" t="s">
        <v>170</v>
      </c>
      <c r="E318" s="229" t="s">
        <v>24</v>
      </c>
      <c r="F318" s="230" t="s">
        <v>554</v>
      </c>
      <c r="G318" s="227"/>
      <c r="H318" s="231">
        <v>10.199999999999999</v>
      </c>
      <c r="I318" s="232"/>
      <c r="J318" s="232"/>
      <c r="K318" s="227"/>
      <c r="L318" s="227"/>
      <c r="M318" s="233"/>
      <c r="N318" s="234"/>
      <c r="O318" s="235"/>
      <c r="P318" s="235"/>
      <c r="Q318" s="235"/>
      <c r="R318" s="235"/>
      <c r="S318" s="235"/>
      <c r="T318" s="235"/>
      <c r="U318" s="235"/>
      <c r="V318" s="235"/>
      <c r="W318" s="235"/>
      <c r="X318" s="236"/>
      <c r="AT318" s="237" t="s">
        <v>170</v>
      </c>
      <c r="AU318" s="237" t="s">
        <v>168</v>
      </c>
      <c r="AV318" s="12" t="s">
        <v>87</v>
      </c>
      <c r="AW318" s="12" t="s">
        <v>7</v>
      </c>
      <c r="AX318" s="12" t="s">
        <v>85</v>
      </c>
      <c r="AY318" s="237" t="s">
        <v>158</v>
      </c>
    </row>
    <row r="319" spans="2:65" s="1" customFormat="1" ht="25.5" customHeight="1">
      <c r="B319" s="43"/>
      <c r="C319" s="214" t="s">
        <v>555</v>
      </c>
      <c r="D319" s="214" t="s">
        <v>162</v>
      </c>
      <c r="E319" s="215" t="s">
        <v>556</v>
      </c>
      <c r="F319" s="216" t="s">
        <v>557</v>
      </c>
      <c r="G319" s="217" t="s">
        <v>228</v>
      </c>
      <c r="H319" s="218">
        <v>20</v>
      </c>
      <c r="I319" s="219"/>
      <c r="J319" s="219"/>
      <c r="K319" s="220">
        <f>ROUND(P319*H319,2)</f>
        <v>0</v>
      </c>
      <c r="L319" s="216" t="s">
        <v>178</v>
      </c>
      <c r="M319" s="63"/>
      <c r="N319" s="221" t="s">
        <v>24</v>
      </c>
      <c r="O319" s="222" t="s">
        <v>47</v>
      </c>
      <c r="P319" s="145">
        <f>I319+J319</f>
        <v>0</v>
      </c>
      <c r="Q319" s="145">
        <f>ROUND(I319*H319,2)</f>
        <v>0</v>
      </c>
      <c r="R319" s="145">
        <f>ROUND(J319*H319,2)</f>
        <v>0</v>
      </c>
      <c r="S319" s="44"/>
      <c r="T319" s="223">
        <f>S319*H319</f>
        <v>0</v>
      </c>
      <c r="U319" s="223">
        <v>0</v>
      </c>
      <c r="V319" s="223">
        <f>U319*H319</f>
        <v>0</v>
      </c>
      <c r="W319" s="223">
        <v>0</v>
      </c>
      <c r="X319" s="224">
        <f>W319*H319</f>
        <v>0</v>
      </c>
      <c r="AR319" s="26" t="s">
        <v>167</v>
      </c>
      <c r="AT319" s="26" t="s">
        <v>162</v>
      </c>
      <c r="AU319" s="26" t="s">
        <v>168</v>
      </c>
      <c r="AY319" s="26" t="s">
        <v>158</v>
      </c>
      <c r="BE319" s="225">
        <f>IF(O319="základní",K319,0)</f>
        <v>0</v>
      </c>
      <c r="BF319" s="225">
        <f>IF(O319="snížená",K319,0)</f>
        <v>0</v>
      </c>
      <c r="BG319" s="225">
        <f>IF(O319="zákl. přenesená",K319,0)</f>
        <v>0</v>
      </c>
      <c r="BH319" s="225">
        <f>IF(O319="sníž. přenesená",K319,0)</f>
        <v>0</v>
      </c>
      <c r="BI319" s="225">
        <f>IF(O319="nulová",K319,0)</f>
        <v>0</v>
      </c>
      <c r="BJ319" s="26" t="s">
        <v>85</v>
      </c>
      <c r="BK319" s="225">
        <f>ROUND(P319*H319,2)</f>
        <v>0</v>
      </c>
      <c r="BL319" s="26" t="s">
        <v>167</v>
      </c>
      <c r="BM319" s="26" t="s">
        <v>558</v>
      </c>
    </row>
    <row r="320" spans="2:65" s="12" customFormat="1" ht="12">
      <c r="B320" s="226"/>
      <c r="C320" s="227"/>
      <c r="D320" s="228" t="s">
        <v>170</v>
      </c>
      <c r="E320" s="229" t="s">
        <v>24</v>
      </c>
      <c r="F320" s="230" t="s">
        <v>549</v>
      </c>
      <c r="G320" s="227"/>
      <c r="H320" s="231">
        <v>20</v>
      </c>
      <c r="I320" s="232"/>
      <c r="J320" s="232"/>
      <c r="K320" s="227"/>
      <c r="L320" s="227"/>
      <c r="M320" s="233"/>
      <c r="N320" s="234"/>
      <c r="O320" s="235"/>
      <c r="P320" s="235"/>
      <c r="Q320" s="235"/>
      <c r="R320" s="235"/>
      <c r="S320" s="235"/>
      <c r="T320" s="235"/>
      <c r="U320" s="235"/>
      <c r="V320" s="235"/>
      <c r="W320" s="235"/>
      <c r="X320" s="236"/>
      <c r="AT320" s="237" t="s">
        <v>170</v>
      </c>
      <c r="AU320" s="237" t="s">
        <v>168</v>
      </c>
      <c r="AV320" s="12" t="s">
        <v>87</v>
      </c>
      <c r="AW320" s="12" t="s">
        <v>7</v>
      </c>
      <c r="AX320" s="12" t="s">
        <v>85</v>
      </c>
      <c r="AY320" s="237" t="s">
        <v>158</v>
      </c>
    </row>
    <row r="321" spans="2:65" s="1" customFormat="1" ht="16.5" customHeight="1">
      <c r="B321" s="43"/>
      <c r="C321" s="259" t="s">
        <v>559</v>
      </c>
      <c r="D321" s="259" t="s">
        <v>254</v>
      </c>
      <c r="E321" s="260" t="s">
        <v>560</v>
      </c>
      <c r="F321" s="261" t="s">
        <v>561</v>
      </c>
      <c r="G321" s="262" t="s">
        <v>228</v>
      </c>
      <c r="H321" s="263">
        <v>20</v>
      </c>
      <c r="I321" s="264"/>
      <c r="J321" s="265"/>
      <c r="K321" s="266">
        <f>ROUND(P321*H321,2)</f>
        <v>0</v>
      </c>
      <c r="L321" s="261" t="s">
        <v>178</v>
      </c>
      <c r="M321" s="267"/>
      <c r="N321" s="268" t="s">
        <v>24</v>
      </c>
      <c r="O321" s="222" t="s">
        <v>47</v>
      </c>
      <c r="P321" s="145">
        <f>I321+J321</f>
        <v>0</v>
      </c>
      <c r="Q321" s="145">
        <f>ROUND(I321*H321,2)</f>
        <v>0</v>
      </c>
      <c r="R321" s="145">
        <f>ROUND(J321*H321,2)</f>
        <v>0</v>
      </c>
      <c r="S321" s="44"/>
      <c r="T321" s="223">
        <f>S321*H321</f>
        <v>0</v>
      </c>
      <c r="U321" s="223">
        <v>8.0000000000000004E-4</v>
      </c>
      <c r="V321" s="223">
        <f>U321*H321</f>
        <v>1.6E-2</v>
      </c>
      <c r="W321" s="223">
        <v>0</v>
      </c>
      <c r="X321" s="224">
        <f>W321*H321</f>
        <v>0</v>
      </c>
      <c r="AR321" s="26" t="s">
        <v>199</v>
      </c>
      <c r="AT321" s="26" t="s">
        <v>254</v>
      </c>
      <c r="AU321" s="26" t="s">
        <v>168</v>
      </c>
      <c r="AY321" s="26" t="s">
        <v>158</v>
      </c>
      <c r="BE321" s="225">
        <f>IF(O321="základní",K321,0)</f>
        <v>0</v>
      </c>
      <c r="BF321" s="225">
        <f>IF(O321="snížená",K321,0)</f>
        <v>0</v>
      </c>
      <c r="BG321" s="225">
        <f>IF(O321="zákl. přenesená",K321,0)</f>
        <v>0</v>
      </c>
      <c r="BH321" s="225">
        <f>IF(O321="sníž. přenesená",K321,0)</f>
        <v>0</v>
      </c>
      <c r="BI321" s="225">
        <f>IF(O321="nulová",K321,0)</f>
        <v>0</v>
      </c>
      <c r="BJ321" s="26" t="s">
        <v>85</v>
      </c>
      <c r="BK321" s="225">
        <f>ROUND(P321*H321,2)</f>
        <v>0</v>
      </c>
      <c r="BL321" s="26" t="s">
        <v>167</v>
      </c>
      <c r="BM321" s="26" t="s">
        <v>562</v>
      </c>
    </row>
    <row r="322" spans="2:65" s="12" customFormat="1" ht="12">
      <c r="B322" s="226"/>
      <c r="C322" s="227"/>
      <c r="D322" s="228" t="s">
        <v>170</v>
      </c>
      <c r="E322" s="229" t="s">
        <v>24</v>
      </c>
      <c r="F322" s="230" t="s">
        <v>549</v>
      </c>
      <c r="G322" s="227"/>
      <c r="H322" s="231">
        <v>20</v>
      </c>
      <c r="I322" s="232"/>
      <c r="J322" s="232"/>
      <c r="K322" s="227"/>
      <c r="L322" s="227"/>
      <c r="M322" s="233"/>
      <c r="N322" s="234"/>
      <c r="O322" s="235"/>
      <c r="P322" s="235"/>
      <c r="Q322" s="235"/>
      <c r="R322" s="235"/>
      <c r="S322" s="235"/>
      <c r="T322" s="235"/>
      <c r="U322" s="235"/>
      <c r="V322" s="235"/>
      <c r="W322" s="235"/>
      <c r="X322" s="236"/>
      <c r="AT322" s="237" t="s">
        <v>170</v>
      </c>
      <c r="AU322" s="237" t="s">
        <v>168</v>
      </c>
      <c r="AV322" s="12" t="s">
        <v>87</v>
      </c>
      <c r="AW322" s="12" t="s">
        <v>7</v>
      </c>
      <c r="AX322" s="12" t="s">
        <v>85</v>
      </c>
      <c r="AY322" s="237" t="s">
        <v>158</v>
      </c>
    </row>
    <row r="323" spans="2:65" s="11" customFormat="1" ht="29.9" customHeight="1">
      <c r="B323" s="197"/>
      <c r="C323" s="198"/>
      <c r="D323" s="199" t="s">
        <v>77</v>
      </c>
      <c r="E323" s="212" t="s">
        <v>563</v>
      </c>
      <c r="F323" s="212" t="s">
        <v>564</v>
      </c>
      <c r="G323" s="198"/>
      <c r="H323" s="198"/>
      <c r="I323" s="201"/>
      <c r="J323" s="201"/>
      <c r="K323" s="213">
        <f>BK323</f>
        <v>0</v>
      </c>
      <c r="L323" s="198"/>
      <c r="M323" s="203"/>
      <c r="N323" s="204"/>
      <c r="O323" s="205"/>
      <c r="P323" s="205"/>
      <c r="Q323" s="206">
        <f>SUM(Q324:Q354)</f>
        <v>0</v>
      </c>
      <c r="R323" s="206">
        <f>SUM(R324:R354)</f>
        <v>0</v>
      </c>
      <c r="S323" s="205"/>
      <c r="T323" s="207">
        <f>SUM(T324:T354)</f>
        <v>0</v>
      </c>
      <c r="U323" s="205"/>
      <c r="V323" s="207">
        <f>SUM(V324:V354)</f>
        <v>23.259400000000003</v>
      </c>
      <c r="W323" s="205"/>
      <c r="X323" s="208">
        <f>SUM(X324:X354)</f>
        <v>0</v>
      </c>
      <c r="AR323" s="209" t="s">
        <v>85</v>
      </c>
      <c r="AT323" s="210" t="s">
        <v>77</v>
      </c>
      <c r="AU323" s="210" t="s">
        <v>85</v>
      </c>
      <c r="AY323" s="209" t="s">
        <v>158</v>
      </c>
      <c r="BK323" s="211">
        <f>SUM(BK324:BK354)</f>
        <v>0</v>
      </c>
    </row>
    <row r="324" spans="2:65" s="1" customFormat="1" ht="25.5" customHeight="1">
      <c r="B324" s="43"/>
      <c r="C324" s="214" t="s">
        <v>565</v>
      </c>
      <c r="D324" s="214" t="s">
        <v>162</v>
      </c>
      <c r="E324" s="215" t="s">
        <v>566</v>
      </c>
      <c r="F324" s="216" t="s">
        <v>567</v>
      </c>
      <c r="G324" s="217" t="s">
        <v>228</v>
      </c>
      <c r="H324" s="218">
        <v>16</v>
      </c>
      <c r="I324" s="219"/>
      <c r="J324" s="219"/>
      <c r="K324" s="220">
        <f>ROUND(P324*H324,2)</f>
        <v>0</v>
      </c>
      <c r="L324" s="216" t="s">
        <v>178</v>
      </c>
      <c r="M324" s="63"/>
      <c r="N324" s="221" t="s">
        <v>24</v>
      </c>
      <c r="O324" s="222" t="s">
        <v>47</v>
      </c>
      <c r="P324" s="145">
        <f>I324+J324</f>
        <v>0</v>
      </c>
      <c r="Q324" s="145">
        <f>ROUND(I324*H324,2)</f>
        <v>0</v>
      </c>
      <c r="R324" s="145">
        <f>ROUND(J324*H324,2)</f>
        <v>0</v>
      </c>
      <c r="S324" s="44"/>
      <c r="T324" s="223">
        <f>S324*H324</f>
        <v>0</v>
      </c>
      <c r="U324" s="223">
        <v>2.7299999999999998E-3</v>
      </c>
      <c r="V324" s="223">
        <f>U324*H324</f>
        <v>4.3679999999999997E-2</v>
      </c>
      <c r="W324" s="223">
        <v>0</v>
      </c>
      <c r="X324" s="224">
        <f>W324*H324</f>
        <v>0</v>
      </c>
      <c r="AR324" s="26" t="s">
        <v>167</v>
      </c>
      <c r="AT324" s="26" t="s">
        <v>162</v>
      </c>
      <c r="AU324" s="26" t="s">
        <v>87</v>
      </c>
      <c r="AY324" s="26" t="s">
        <v>158</v>
      </c>
      <c r="BE324" s="225">
        <f>IF(O324="základní",K324,0)</f>
        <v>0</v>
      </c>
      <c r="BF324" s="225">
        <f>IF(O324="snížená",K324,0)</f>
        <v>0</v>
      </c>
      <c r="BG324" s="225">
        <f>IF(O324="zákl. přenesená",K324,0)</f>
        <v>0</v>
      </c>
      <c r="BH324" s="225">
        <f>IF(O324="sníž. přenesená",K324,0)</f>
        <v>0</v>
      </c>
      <c r="BI324" s="225">
        <f>IF(O324="nulová",K324,0)</f>
        <v>0</v>
      </c>
      <c r="BJ324" s="26" t="s">
        <v>85</v>
      </c>
      <c r="BK324" s="225">
        <f>ROUND(P324*H324,2)</f>
        <v>0</v>
      </c>
      <c r="BL324" s="26" t="s">
        <v>167</v>
      </c>
      <c r="BM324" s="26" t="s">
        <v>568</v>
      </c>
    </row>
    <row r="325" spans="2:65" s="13" customFormat="1" ht="12">
      <c r="B325" s="238"/>
      <c r="C325" s="239"/>
      <c r="D325" s="228" t="s">
        <v>170</v>
      </c>
      <c r="E325" s="240" t="s">
        <v>24</v>
      </c>
      <c r="F325" s="241" t="s">
        <v>569</v>
      </c>
      <c r="G325" s="239"/>
      <c r="H325" s="240" t="s">
        <v>24</v>
      </c>
      <c r="I325" s="242"/>
      <c r="J325" s="242"/>
      <c r="K325" s="239"/>
      <c r="L325" s="239"/>
      <c r="M325" s="243"/>
      <c r="N325" s="244"/>
      <c r="O325" s="245"/>
      <c r="P325" s="245"/>
      <c r="Q325" s="245"/>
      <c r="R325" s="245"/>
      <c r="S325" s="245"/>
      <c r="T325" s="245"/>
      <c r="U325" s="245"/>
      <c r="V325" s="245"/>
      <c r="W325" s="245"/>
      <c r="X325" s="246"/>
      <c r="AT325" s="247" t="s">
        <v>170</v>
      </c>
      <c r="AU325" s="247" t="s">
        <v>87</v>
      </c>
      <c r="AV325" s="13" t="s">
        <v>85</v>
      </c>
      <c r="AW325" s="13" t="s">
        <v>7</v>
      </c>
      <c r="AX325" s="13" t="s">
        <v>78</v>
      </c>
      <c r="AY325" s="247" t="s">
        <v>158</v>
      </c>
    </row>
    <row r="326" spans="2:65" s="12" customFormat="1" ht="12">
      <c r="B326" s="226"/>
      <c r="C326" s="227"/>
      <c r="D326" s="228" t="s">
        <v>170</v>
      </c>
      <c r="E326" s="229" t="s">
        <v>24</v>
      </c>
      <c r="F326" s="230" t="s">
        <v>570</v>
      </c>
      <c r="G326" s="227"/>
      <c r="H326" s="231">
        <v>16</v>
      </c>
      <c r="I326" s="232"/>
      <c r="J326" s="232"/>
      <c r="K326" s="227"/>
      <c r="L326" s="227"/>
      <c r="M326" s="233"/>
      <c r="N326" s="234"/>
      <c r="O326" s="235"/>
      <c r="P326" s="235"/>
      <c r="Q326" s="235"/>
      <c r="R326" s="235"/>
      <c r="S326" s="235"/>
      <c r="T326" s="235"/>
      <c r="U326" s="235"/>
      <c r="V326" s="235"/>
      <c r="W326" s="235"/>
      <c r="X326" s="236"/>
      <c r="AT326" s="237" t="s">
        <v>170</v>
      </c>
      <c r="AU326" s="237" t="s">
        <v>87</v>
      </c>
      <c r="AV326" s="12" t="s">
        <v>87</v>
      </c>
      <c r="AW326" s="12" t="s">
        <v>7</v>
      </c>
      <c r="AX326" s="12" t="s">
        <v>85</v>
      </c>
      <c r="AY326" s="237" t="s">
        <v>158</v>
      </c>
    </row>
    <row r="327" spans="2:65" s="1" customFormat="1" ht="16.5" customHeight="1">
      <c r="B327" s="43"/>
      <c r="C327" s="214" t="s">
        <v>571</v>
      </c>
      <c r="D327" s="214" t="s">
        <v>162</v>
      </c>
      <c r="E327" s="215" t="s">
        <v>572</v>
      </c>
      <c r="F327" s="216" t="s">
        <v>573</v>
      </c>
      <c r="G327" s="217" t="s">
        <v>228</v>
      </c>
      <c r="H327" s="218">
        <v>10</v>
      </c>
      <c r="I327" s="219"/>
      <c r="J327" s="219"/>
      <c r="K327" s="220">
        <f>ROUND(P327*H327,2)</f>
        <v>0</v>
      </c>
      <c r="L327" s="216" t="s">
        <v>178</v>
      </c>
      <c r="M327" s="63"/>
      <c r="N327" s="221" t="s">
        <v>24</v>
      </c>
      <c r="O327" s="222" t="s">
        <v>47</v>
      </c>
      <c r="P327" s="145">
        <f>I327+J327</f>
        <v>0</v>
      </c>
      <c r="Q327" s="145">
        <f>ROUND(I327*H327,2)</f>
        <v>0</v>
      </c>
      <c r="R327" s="145">
        <f>ROUND(J327*H327,2)</f>
        <v>0</v>
      </c>
      <c r="S327" s="44"/>
      <c r="T327" s="223">
        <f>S327*H327</f>
        <v>0</v>
      </c>
      <c r="U327" s="223">
        <v>0.34089999999999998</v>
      </c>
      <c r="V327" s="223">
        <f>U327*H327</f>
        <v>3.4089999999999998</v>
      </c>
      <c r="W327" s="223">
        <v>0</v>
      </c>
      <c r="X327" s="224">
        <f>W327*H327</f>
        <v>0</v>
      </c>
      <c r="AR327" s="26" t="s">
        <v>167</v>
      </c>
      <c r="AT327" s="26" t="s">
        <v>162</v>
      </c>
      <c r="AU327" s="26" t="s">
        <v>87</v>
      </c>
      <c r="AY327" s="26" t="s">
        <v>158</v>
      </c>
      <c r="BE327" s="225">
        <f>IF(O327="základní",K327,0)</f>
        <v>0</v>
      </c>
      <c r="BF327" s="225">
        <f>IF(O327="snížená",K327,0)</f>
        <v>0</v>
      </c>
      <c r="BG327" s="225">
        <f>IF(O327="zákl. přenesená",K327,0)</f>
        <v>0</v>
      </c>
      <c r="BH327" s="225">
        <f>IF(O327="sníž. přenesená",K327,0)</f>
        <v>0</v>
      </c>
      <c r="BI327" s="225">
        <f>IF(O327="nulová",K327,0)</f>
        <v>0</v>
      </c>
      <c r="BJ327" s="26" t="s">
        <v>85</v>
      </c>
      <c r="BK327" s="225">
        <f>ROUND(P327*H327,2)</f>
        <v>0</v>
      </c>
      <c r="BL327" s="26" t="s">
        <v>167</v>
      </c>
      <c r="BM327" s="26" t="s">
        <v>574</v>
      </c>
    </row>
    <row r="328" spans="2:65" s="12" customFormat="1" ht="12">
      <c r="B328" s="226"/>
      <c r="C328" s="227"/>
      <c r="D328" s="228" t="s">
        <v>170</v>
      </c>
      <c r="E328" s="229" t="s">
        <v>24</v>
      </c>
      <c r="F328" s="230" t="s">
        <v>210</v>
      </c>
      <c r="G328" s="227"/>
      <c r="H328" s="231">
        <v>10</v>
      </c>
      <c r="I328" s="232"/>
      <c r="J328" s="232"/>
      <c r="K328" s="227"/>
      <c r="L328" s="227"/>
      <c r="M328" s="233"/>
      <c r="N328" s="234"/>
      <c r="O328" s="235"/>
      <c r="P328" s="235"/>
      <c r="Q328" s="235"/>
      <c r="R328" s="235"/>
      <c r="S328" s="235"/>
      <c r="T328" s="235"/>
      <c r="U328" s="235"/>
      <c r="V328" s="235"/>
      <c r="W328" s="235"/>
      <c r="X328" s="236"/>
      <c r="AT328" s="237" t="s">
        <v>170</v>
      </c>
      <c r="AU328" s="237" t="s">
        <v>87</v>
      </c>
      <c r="AV328" s="12" t="s">
        <v>87</v>
      </c>
      <c r="AW328" s="12" t="s">
        <v>7</v>
      </c>
      <c r="AX328" s="12" t="s">
        <v>85</v>
      </c>
      <c r="AY328" s="237" t="s">
        <v>158</v>
      </c>
    </row>
    <row r="329" spans="2:65" s="1" customFormat="1" ht="16.5" customHeight="1">
      <c r="B329" s="43"/>
      <c r="C329" s="259" t="s">
        <v>575</v>
      </c>
      <c r="D329" s="259" t="s">
        <v>254</v>
      </c>
      <c r="E329" s="260" t="s">
        <v>576</v>
      </c>
      <c r="F329" s="261" t="s">
        <v>577</v>
      </c>
      <c r="G329" s="262" t="s">
        <v>228</v>
      </c>
      <c r="H329" s="263">
        <v>10.1</v>
      </c>
      <c r="I329" s="264"/>
      <c r="J329" s="265"/>
      <c r="K329" s="266">
        <f>ROUND(P329*H329,2)</f>
        <v>0</v>
      </c>
      <c r="L329" s="261" t="s">
        <v>178</v>
      </c>
      <c r="M329" s="267"/>
      <c r="N329" s="268" t="s">
        <v>24</v>
      </c>
      <c r="O329" s="222" t="s">
        <v>47</v>
      </c>
      <c r="P329" s="145">
        <f>I329+J329</f>
        <v>0</v>
      </c>
      <c r="Q329" s="145">
        <f>ROUND(I329*H329,2)</f>
        <v>0</v>
      </c>
      <c r="R329" s="145">
        <f>ROUND(J329*H329,2)</f>
        <v>0</v>
      </c>
      <c r="S329" s="44"/>
      <c r="T329" s="223">
        <f>S329*H329</f>
        <v>0</v>
      </c>
      <c r="U329" s="223">
        <v>0.17</v>
      </c>
      <c r="V329" s="223">
        <f>U329*H329</f>
        <v>1.7170000000000001</v>
      </c>
      <c r="W329" s="223">
        <v>0</v>
      </c>
      <c r="X329" s="224">
        <f>W329*H329</f>
        <v>0</v>
      </c>
      <c r="AR329" s="26" t="s">
        <v>199</v>
      </c>
      <c r="AT329" s="26" t="s">
        <v>254</v>
      </c>
      <c r="AU329" s="26" t="s">
        <v>87</v>
      </c>
      <c r="AY329" s="26" t="s">
        <v>158</v>
      </c>
      <c r="BE329" s="225">
        <f>IF(O329="základní",K329,0)</f>
        <v>0</v>
      </c>
      <c r="BF329" s="225">
        <f>IF(O329="snížená",K329,0)</f>
        <v>0</v>
      </c>
      <c r="BG329" s="225">
        <f>IF(O329="zákl. přenesená",K329,0)</f>
        <v>0</v>
      </c>
      <c r="BH329" s="225">
        <f>IF(O329="sníž. přenesená",K329,0)</f>
        <v>0</v>
      </c>
      <c r="BI329" s="225">
        <f>IF(O329="nulová",K329,0)</f>
        <v>0</v>
      </c>
      <c r="BJ329" s="26" t="s">
        <v>85</v>
      </c>
      <c r="BK329" s="225">
        <f>ROUND(P329*H329,2)</f>
        <v>0</v>
      </c>
      <c r="BL329" s="26" t="s">
        <v>167</v>
      </c>
      <c r="BM329" s="26" t="s">
        <v>578</v>
      </c>
    </row>
    <row r="330" spans="2:65" s="12" customFormat="1" ht="12">
      <c r="B330" s="226"/>
      <c r="C330" s="227"/>
      <c r="D330" s="228" t="s">
        <v>170</v>
      </c>
      <c r="E330" s="229" t="s">
        <v>24</v>
      </c>
      <c r="F330" s="230" t="s">
        <v>579</v>
      </c>
      <c r="G330" s="227"/>
      <c r="H330" s="231">
        <v>10.1</v>
      </c>
      <c r="I330" s="232"/>
      <c r="J330" s="232"/>
      <c r="K330" s="227"/>
      <c r="L330" s="227"/>
      <c r="M330" s="233"/>
      <c r="N330" s="234"/>
      <c r="O330" s="235"/>
      <c r="P330" s="235"/>
      <c r="Q330" s="235"/>
      <c r="R330" s="235"/>
      <c r="S330" s="235"/>
      <c r="T330" s="235"/>
      <c r="U330" s="235"/>
      <c r="V330" s="235"/>
      <c r="W330" s="235"/>
      <c r="X330" s="236"/>
      <c r="AT330" s="237" t="s">
        <v>170</v>
      </c>
      <c r="AU330" s="237" t="s">
        <v>87</v>
      </c>
      <c r="AV330" s="12" t="s">
        <v>87</v>
      </c>
      <c r="AW330" s="12" t="s">
        <v>7</v>
      </c>
      <c r="AX330" s="12" t="s">
        <v>85</v>
      </c>
      <c r="AY330" s="237" t="s">
        <v>158</v>
      </c>
    </row>
    <row r="331" spans="2:65" s="1" customFormat="1" ht="16.5" customHeight="1">
      <c r="B331" s="43"/>
      <c r="C331" s="259" t="s">
        <v>580</v>
      </c>
      <c r="D331" s="259" t="s">
        <v>254</v>
      </c>
      <c r="E331" s="260" t="s">
        <v>581</v>
      </c>
      <c r="F331" s="261" t="s">
        <v>582</v>
      </c>
      <c r="G331" s="262" t="s">
        <v>228</v>
      </c>
      <c r="H331" s="263">
        <v>10.1</v>
      </c>
      <c r="I331" s="264"/>
      <c r="J331" s="265"/>
      <c r="K331" s="266">
        <f>ROUND(P331*H331,2)</f>
        <v>0</v>
      </c>
      <c r="L331" s="261" t="s">
        <v>178</v>
      </c>
      <c r="M331" s="267"/>
      <c r="N331" s="268" t="s">
        <v>24</v>
      </c>
      <c r="O331" s="222" t="s">
        <v>47</v>
      </c>
      <c r="P331" s="145">
        <f>I331+J331</f>
        <v>0</v>
      </c>
      <c r="Q331" s="145">
        <f>ROUND(I331*H331,2)</f>
        <v>0</v>
      </c>
      <c r="R331" s="145">
        <f>ROUND(J331*H331,2)</f>
        <v>0</v>
      </c>
      <c r="S331" s="44"/>
      <c r="T331" s="223">
        <f>S331*H331</f>
        <v>0</v>
      </c>
      <c r="U331" s="223">
        <v>0.10299999999999999</v>
      </c>
      <c r="V331" s="223">
        <f>U331*H331</f>
        <v>1.0403</v>
      </c>
      <c r="W331" s="223">
        <v>0</v>
      </c>
      <c r="X331" s="224">
        <f>W331*H331</f>
        <v>0</v>
      </c>
      <c r="AR331" s="26" t="s">
        <v>199</v>
      </c>
      <c r="AT331" s="26" t="s">
        <v>254</v>
      </c>
      <c r="AU331" s="26" t="s">
        <v>87</v>
      </c>
      <c r="AY331" s="26" t="s">
        <v>158</v>
      </c>
      <c r="BE331" s="225">
        <f>IF(O331="základní",K331,0)</f>
        <v>0</v>
      </c>
      <c r="BF331" s="225">
        <f>IF(O331="snížená",K331,0)</f>
        <v>0</v>
      </c>
      <c r="BG331" s="225">
        <f>IF(O331="zákl. přenesená",K331,0)</f>
        <v>0</v>
      </c>
      <c r="BH331" s="225">
        <f>IF(O331="sníž. přenesená",K331,0)</f>
        <v>0</v>
      </c>
      <c r="BI331" s="225">
        <f>IF(O331="nulová",K331,0)</f>
        <v>0</v>
      </c>
      <c r="BJ331" s="26" t="s">
        <v>85</v>
      </c>
      <c r="BK331" s="225">
        <f>ROUND(P331*H331,2)</f>
        <v>0</v>
      </c>
      <c r="BL331" s="26" t="s">
        <v>167</v>
      </c>
      <c r="BM331" s="26" t="s">
        <v>583</v>
      </c>
    </row>
    <row r="332" spans="2:65" s="12" customFormat="1" ht="12">
      <c r="B332" s="226"/>
      <c r="C332" s="227"/>
      <c r="D332" s="228" t="s">
        <v>170</v>
      </c>
      <c r="E332" s="229" t="s">
        <v>24</v>
      </c>
      <c r="F332" s="230" t="s">
        <v>579</v>
      </c>
      <c r="G332" s="227"/>
      <c r="H332" s="231">
        <v>10.1</v>
      </c>
      <c r="I332" s="232"/>
      <c r="J332" s="232"/>
      <c r="K332" s="227"/>
      <c r="L332" s="227"/>
      <c r="M332" s="233"/>
      <c r="N332" s="234"/>
      <c r="O332" s="235"/>
      <c r="P332" s="235"/>
      <c r="Q332" s="235"/>
      <c r="R332" s="235"/>
      <c r="S332" s="235"/>
      <c r="T332" s="235"/>
      <c r="U332" s="235"/>
      <c r="V332" s="235"/>
      <c r="W332" s="235"/>
      <c r="X332" s="236"/>
      <c r="AT332" s="237" t="s">
        <v>170</v>
      </c>
      <c r="AU332" s="237" t="s">
        <v>87</v>
      </c>
      <c r="AV332" s="12" t="s">
        <v>87</v>
      </c>
      <c r="AW332" s="12" t="s">
        <v>7</v>
      </c>
      <c r="AX332" s="12" t="s">
        <v>85</v>
      </c>
      <c r="AY332" s="237" t="s">
        <v>158</v>
      </c>
    </row>
    <row r="333" spans="2:65" s="1" customFormat="1" ht="16.5" customHeight="1">
      <c r="B333" s="43"/>
      <c r="C333" s="259" t="s">
        <v>584</v>
      </c>
      <c r="D333" s="259" t="s">
        <v>254</v>
      </c>
      <c r="E333" s="260" t="s">
        <v>585</v>
      </c>
      <c r="F333" s="261" t="s">
        <v>586</v>
      </c>
      <c r="G333" s="262" t="s">
        <v>228</v>
      </c>
      <c r="H333" s="263">
        <v>10.1</v>
      </c>
      <c r="I333" s="264"/>
      <c r="J333" s="265"/>
      <c r="K333" s="266">
        <f>ROUND(P333*H333,2)</f>
        <v>0</v>
      </c>
      <c r="L333" s="261" t="s">
        <v>178</v>
      </c>
      <c r="M333" s="267"/>
      <c r="N333" s="268" t="s">
        <v>24</v>
      </c>
      <c r="O333" s="222" t="s">
        <v>47</v>
      </c>
      <c r="P333" s="145">
        <f>I333+J333</f>
        <v>0</v>
      </c>
      <c r="Q333" s="145">
        <f>ROUND(I333*H333,2)</f>
        <v>0</v>
      </c>
      <c r="R333" s="145">
        <f>ROUND(J333*H333,2)</f>
        <v>0</v>
      </c>
      <c r="S333" s="44"/>
      <c r="T333" s="223">
        <f>S333*H333</f>
        <v>0</v>
      </c>
      <c r="U333" s="223">
        <v>8.6999999999999994E-2</v>
      </c>
      <c r="V333" s="223">
        <f>U333*H333</f>
        <v>0.87869999999999993</v>
      </c>
      <c r="W333" s="223">
        <v>0</v>
      </c>
      <c r="X333" s="224">
        <f>W333*H333</f>
        <v>0</v>
      </c>
      <c r="AR333" s="26" t="s">
        <v>199</v>
      </c>
      <c r="AT333" s="26" t="s">
        <v>254</v>
      </c>
      <c r="AU333" s="26" t="s">
        <v>87</v>
      </c>
      <c r="AY333" s="26" t="s">
        <v>158</v>
      </c>
      <c r="BE333" s="225">
        <f>IF(O333="základní",K333,0)</f>
        <v>0</v>
      </c>
      <c r="BF333" s="225">
        <f>IF(O333="snížená",K333,0)</f>
        <v>0</v>
      </c>
      <c r="BG333" s="225">
        <f>IF(O333="zákl. přenesená",K333,0)</f>
        <v>0</v>
      </c>
      <c r="BH333" s="225">
        <f>IF(O333="sníž. přenesená",K333,0)</f>
        <v>0</v>
      </c>
      <c r="BI333" s="225">
        <f>IF(O333="nulová",K333,0)</f>
        <v>0</v>
      </c>
      <c r="BJ333" s="26" t="s">
        <v>85</v>
      </c>
      <c r="BK333" s="225">
        <f>ROUND(P333*H333,2)</f>
        <v>0</v>
      </c>
      <c r="BL333" s="26" t="s">
        <v>167</v>
      </c>
      <c r="BM333" s="26" t="s">
        <v>587</v>
      </c>
    </row>
    <row r="334" spans="2:65" s="12" customFormat="1" ht="12">
      <c r="B334" s="226"/>
      <c r="C334" s="227"/>
      <c r="D334" s="228" t="s">
        <v>170</v>
      </c>
      <c r="E334" s="229" t="s">
        <v>24</v>
      </c>
      <c r="F334" s="230" t="s">
        <v>579</v>
      </c>
      <c r="G334" s="227"/>
      <c r="H334" s="231">
        <v>10.1</v>
      </c>
      <c r="I334" s="232"/>
      <c r="J334" s="232"/>
      <c r="K334" s="227"/>
      <c r="L334" s="227"/>
      <c r="M334" s="233"/>
      <c r="N334" s="234"/>
      <c r="O334" s="235"/>
      <c r="P334" s="235"/>
      <c r="Q334" s="235"/>
      <c r="R334" s="235"/>
      <c r="S334" s="235"/>
      <c r="T334" s="235"/>
      <c r="U334" s="235"/>
      <c r="V334" s="235"/>
      <c r="W334" s="235"/>
      <c r="X334" s="236"/>
      <c r="AT334" s="237" t="s">
        <v>170</v>
      </c>
      <c r="AU334" s="237" t="s">
        <v>87</v>
      </c>
      <c r="AV334" s="12" t="s">
        <v>87</v>
      </c>
      <c r="AW334" s="12" t="s">
        <v>7</v>
      </c>
      <c r="AX334" s="12" t="s">
        <v>85</v>
      </c>
      <c r="AY334" s="237" t="s">
        <v>158</v>
      </c>
    </row>
    <row r="335" spans="2:65" s="1" customFormat="1" ht="16.5" customHeight="1">
      <c r="B335" s="43"/>
      <c r="C335" s="259" t="s">
        <v>588</v>
      </c>
      <c r="D335" s="259" t="s">
        <v>254</v>
      </c>
      <c r="E335" s="260" t="s">
        <v>589</v>
      </c>
      <c r="F335" s="261" t="s">
        <v>590</v>
      </c>
      <c r="G335" s="262" t="s">
        <v>228</v>
      </c>
      <c r="H335" s="263">
        <v>10.1</v>
      </c>
      <c r="I335" s="264"/>
      <c r="J335" s="265"/>
      <c r="K335" s="266">
        <f>ROUND(P335*H335,2)</f>
        <v>0</v>
      </c>
      <c r="L335" s="261" t="s">
        <v>178</v>
      </c>
      <c r="M335" s="267"/>
      <c r="N335" s="268" t="s">
        <v>24</v>
      </c>
      <c r="O335" s="222" t="s">
        <v>47</v>
      </c>
      <c r="P335" s="145">
        <f>I335+J335</f>
        <v>0</v>
      </c>
      <c r="Q335" s="145">
        <f>ROUND(I335*H335,2)</f>
        <v>0</v>
      </c>
      <c r="R335" s="145">
        <f>ROUND(J335*H335,2)</f>
        <v>0</v>
      </c>
      <c r="S335" s="44"/>
      <c r="T335" s="223">
        <f>S335*H335</f>
        <v>0</v>
      </c>
      <c r="U335" s="223">
        <v>0.23200000000000001</v>
      </c>
      <c r="V335" s="223">
        <f>U335*H335</f>
        <v>2.3431999999999999</v>
      </c>
      <c r="W335" s="223">
        <v>0</v>
      </c>
      <c r="X335" s="224">
        <f>W335*H335</f>
        <v>0</v>
      </c>
      <c r="AR335" s="26" t="s">
        <v>199</v>
      </c>
      <c r="AT335" s="26" t="s">
        <v>254</v>
      </c>
      <c r="AU335" s="26" t="s">
        <v>87</v>
      </c>
      <c r="AY335" s="26" t="s">
        <v>158</v>
      </c>
      <c r="BE335" s="225">
        <f>IF(O335="základní",K335,0)</f>
        <v>0</v>
      </c>
      <c r="BF335" s="225">
        <f>IF(O335="snížená",K335,0)</f>
        <v>0</v>
      </c>
      <c r="BG335" s="225">
        <f>IF(O335="zákl. přenesená",K335,0)</f>
        <v>0</v>
      </c>
      <c r="BH335" s="225">
        <f>IF(O335="sníž. přenesená",K335,0)</f>
        <v>0</v>
      </c>
      <c r="BI335" s="225">
        <f>IF(O335="nulová",K335,0)</f>
        <v>0</v>
      </c>
      <c r="BJ335" s="26" t="s">
        <v>85</v>
      </c>
      <c r="BK335" s="225">
        <f>ROUND(P335*H335,2)</f>
        <v>0</v>
      </c>
      <c r="BL335" s="26" t="s">
        <v>167</v>
      </c>
      <c r="BM335" s="26" t="s">
        <v>591</v>
      </c>
    </row>
    <row r="336" spans="2:65" s="12" customFormat="1" ht="12">
      <c r="B336" s="226"/>
      <c r="C336" s="227"/>
      <c r="D336" s="228" t="s">
        <v>170</v>
      </c>
      <c r="E336" s="229" t="s">
        <v>24</v>
      </c>
      <c r="F336" s="230" t="s">
        <v>579</v>
      </c>
      <c r="G336" s="227"/>
      <c r="H336" s="231">
        <v>10.1</v>
      </c>
      <c r="I336" s="232"/>
      <c r="J336" s="232"/>
      <c r="K336" s="227"/>
      <c r="L336" s="227"/>
      <c r="M336" s="233"/>
      <c r="N336" s="234"/>
      <c r="O336" s="235"/>
      <c r="P336" s="235"/>
      <c r="Q336" s="235"/>
      <c r="R336" s="235"/>
      <c r="S336" s="235"/>
      <c r="T336" s="235"/>
      <c r="U336" s="235"/>
      <c r="V336" s="235"/>
      <c r="W336" s="235"/>
      <c r="X336" s="236"/>
      <c r="AT336" s="237" t="s">
        <v>170</v>
      </c>
      <c r="AU336" s="237" t="s">
        <v>87</v>
      </c>
      <c r="AV336" s="12" t="s">
        <v>87</v>
      </c>
      <c r="AW336" s="12" t="s">
        <v>7</v>
      </c>
      <c r="AX336" s="12" t="s">
        <v>85</v>
      </c>
      <c r="AY336" s="237" t="s">
        <v>158</v>
      </c>
    </row>
    <row r="337" spans="2:65" s="1" customFormat="1" ht="16.5" customHeight="1">
      <c r="B337" s="43"/>
      <c r="C337" s="259" t="s">
        <v>592</v>
      </c>
      <c r="D337" s="259" t="s">
        <v>254</v>
      </c>
      <c r="E337" s="260" t="s">
        <v>593</v>
      </c>
      <c r="F337" s="261" t="s">
        <v>594</v>
      </c>
      <c r="G337" s="262" t="s">
        <v>228</v>
      </c>
      <c r="H337" s="263">
        <v>10.1</v>
      </c>
      <c r="I337" s="264"/>
      <c r="J337" s="265"/>
      <c r="K337" s="266">
        <f>ROUND(P337*H337,2)</f>
        <v>0</v>
      </c>
      <c r="L337" s="261" t="s">
        <v>178</v>
      </c>
      <c r="M337" s="267"/>
      <c r="N337" s="268" t="s">
        <v>24</v>
      </c>
      <c r="O337" s="222" t="s">
        <v>47</v>
      </c>
      <c r="P337" s="145">
        <f>I337+J337</f>
        <v>0</v>
      </c>
      <c r="Q337" s="145">
        <f>ROUND(I337*H337,2)</f>
        <v>0</v>
      </c>
      <c r="R337" s="145">
        <f>ROUND(J337*H337,2)</f>
        <v>0</v>
      </c>
      <c r="S337" s="44"/>
      <c r="T337" s="223">
        <f>S337*H337</f>
        <v>0</v>
      </c>
      <c r="U337" s="223">
        <v>2.7E-2</v>
      </c>
      <c r="V337" s="223">
        <f>U337*H337</f>
        <v>0.2727</v>
      </c>
      <c r="W337" s="223">
        <v>0</v>
      </c>
      <c r="X337" s="224">
        <f>W337*H337</f>
        <v>0</v>
      </c>
      <c r="AR337" s="26" t="s">
        <v>199</v>
      </c>
      <c r="AT337" s="26" t="s">
        <v>254</v>
      </c>
      <c r="AU337" s="26" t="s">
        <v>87</v>
      </c>
      <c r="AY337" s="26" t="s">
        <v>158</v>
      </c>
      <c r="BE337" s="225">
        <f>IF(O337="základní",K337,0)</f>
        <v>0</v>
      </c>
      <c r="BF337" s="225">
        <f>IF(O337="snížená",K337,0)</f>
        <v>0</v>
      </c>
      <c r="BG337" s="225">
        <f>IF(O337="zákl. přenesená",K337,0)</f>
        <v>0</v>
      </c>
      <c r="BH337" s="225">
        <f>IF(O337="sníž. přenesená",K337,0)</f>
        <v>0</v>
      </c>
      <c r="BI337" s="225">
        <f>IF(O337="nulová",K337,0)</f>
        <v>0</v>
      </c>
      <c r="BJ337" s="26" t="s">
        <v>85</v>
      </c>
      <c r="BK337" s="225">
        <f>ROUND(P337*H337,2)</f>
        <v>0</v>
      </c>
      <c r="BL337" s="26" t="s">
        <v>167</v>
      </c>
      <c r="BM337" s="26" t="s">
        <v>595</v>
      </c>
    </row>
    <row r="338" spans="2:65" s="12" customFormat="1" ht="12">
      <c r="B338" s="226"/>
      <c r="C338" s="227"/>
      <c r="D338" s="228" t="s">
        <v>170</v>
      </c>
      <c r="E338" s="229" t="s">
        <v>24</v>
      </c>
      <c r="F338" s="230" t="s">
        <v>579</v>
      </c>
      <c r="G338" s="227"/>
      <c r="H338" s="231">
        <v>10.1</v>
      </c>
      <c r="I338" s="232"/>
      <c r="J338" s="232"/>
      <c r="K338" s="227"/>
      <c r="L338" s="227"/>
      <c r="M338" s="233"/>
      <c r="N338" s="234"/>
      <c r="O338" s="235"/>
      <c r="P338" s="235"/>
      <c r="Q338" s="235"/>
      <c r="R338" s="235"/>
      <c r="S338" s="235"/>
      <c r="T338" s="235"/>
      <c r="U338" s="235"/>
      <c r="V338" s="235"/>
      <c r="W338" s="235"/>
      <c r="X338" s="236"/>
      <c r="AT338" s="237" t="s">
        <v>170</v>
      </c>
      <c r="AU338" s="237" t="s">
        <v>87</v>
      </c>
      <c r="AV338" s="12" t="s">
        <v>87</v>
      </c>
      <c r="AW338" s="12" t="s">
        <v>7</v>
      </c>
      <c r="AX338" s="12" t="s">
        <v>85</v>
      </c>
      <c r="AY338" s="237" t="s">
        <v>158</v>
      </c>
    </row>
    <row r="339" spans="2:65" s="1" customFormat="1" ht="25.5" customHeight="1">
      <c r="B339" s="43"/>
      <c r="C339" s="214" t="s">
        <v>596</v>
      </c>
      <c r="D339" s="214" t="s">
        <v>162</v>
      </c>
      <c r="E339" s="215" t="s">
        <v>597</v>
      </c>
      <c r="F339" s="216" t="s">
        <v>598</v>
      </c>
      <c r="G339" s="217" t="s">
        <v>228</v>
      </c>
      <c r="H339" s="218">
        <v>10</v>
      </c>
      <c r="I339" s="219"/>
      <c r="J339" s="219"/>
      <c r="K339" s="220">
        <f>ROUND(P339*H339,2)</f>
        <v>0</v>
      </c>
      <c r="L339" s="216" t="s">
        <v>178</v>
      </c>
      <c r="M339" s="63"/>
      <c r="N339" s="221" t="s">
        <v>24</v>
      </c>
      <c r="O339" s="222" t="s">
        <v>47</v>
      </c>
      <c r="P339" s="145">
        <f>I339+J339</f>
        <v>0</v>
      </c>
      <c r="Q339" s="145">
        <f>ROUND(I339*H339,2)</f>
        <v>0</v>
      </c>
      <c r="R339" s="145">
        <f>ROUND(J339*H339,2)</f>
        <v>0</v>
      </c>
      <c r="S339" s="44"/>
      <c r="T339" s="223">
        <f>S339*H339</f>
        <v>0</v>
      </c>
      <c r="U339" s="223">
        <v>9.3600000000000003E-3</v>
      </c>
      <c r="V339" s="223">
        <f>U339*H339</f>
        <v>9.3600000000000003E-2</v>
      </c>
      <c r="W339" s="223">
        <v>0</v>
      </c>
      <c r="X339" s="224">
        <f>W339*H339</f>
        <v>0</v>
      </c>
      <c r="AR339" s="26" t="s">
        <v>167</v>
      </c>
      <c r="AT339" s="26" t="s">
        <v>162</v>
      </c>
      <c r="AU339" s="26" t="s">
        <v>87</v>
      </c>
      <c r="AY339" s="26" t="s">
        <v>158</v>
      </c>
      <c r="BE339" s="225">
        <f>IF(O339="základní",K339,0)</f>
        <v>0</v>
      </c>
      <c r="BF339" s="225">
        <f>IF(O339="snížená",K339,0)</f>
        <v>0</v>
      </c>
      <c r="BG339" s="225">
        <f>IF(O339="zákl. přenesená",K339,0)</f>
        <v>0</v>
      </c>
      <c r="BH339" s="225">
        <f>IF(O339="sníž. přenesená",K339,0)</f>
        <v>0</v>
      </c>
      <c r="BI339" s="225">
        <f>IF(O339="nulová",K339,0)</f>
        <v>0</v>
      </c>
      <c r="BJ339" s="26" t="s">
        <v>85</v>
      </c>
      <c r="BK339" s="225">
        <f>ROUND(P339*H339,2)</f>
        <v>0</v>
      </c>
      <c r="BL339" s="26" t="s">
        <v>167</v>
      </c>
      <c r="BM339" s="26" t="s">
        <v>599</v>
      </c>
    </row>
    <row r="340" spans="2:65" s="12" customFormat="1" ht="12">
      <c r="B340" s="226"/>
      <c r="C340" s="227"/>
      <c r="D340" s="228" t="s">
        <v>170</v>
      </c>
      <c r="E340" s="229" t="s">
        <v>24</v>
      </c>
      <c r="F340" s="230" t="s">
        <v>210</v>
      </c>
      <c r="G340" s="227"/>
      <c r="H340" s="231">
        <v>10</v>
      </c>
      <c r="I340" s="232"/>
      <c r="J340" s="232"/>
      <c r="K340" s="227"/>
      <c r="L340" s="227"/>
      <c r="M340" s="233"/>
      <c r="N340" s="234"/>
      <c r="O340" s="235"/>
      <c r="P340" s="235"/>
      <c r="Q340" s="235"/>
      <c r="R340" s="235"/>
      <c r="S340" s="235"/>
      <c r="T340" s="235"/>
      <c r="U340" s="235"/>
      <c r="V340" s="235"/>
      <c r="W340" s="235"/>
      <c r="X340" s="236"/>
      <c r="AT340" s="237" t="s">
        <v>170</v>
      </c>
      <c r="AU340" s="237" t="s">
        <v>87</v>
      </c>
      <c r="AV340" s="12" t="s">
        <v>87</v>
      </c>
      <c r="AW340" s="12" t="s">
        <v>7</v>
      </c>
      <c r="AX340" s="12" t="s">
        <v>85</v>
      </c>
      <c r="AY340" s="237" t="s">
        <v>158</v>
      </c>
    </row>
    <row r="341" spans="2:65" s="1" customFormat="1" ht="16.5" customHeight="1">
      <c r="B341" s="43"/>
      <c r="C341" s="259" t="s">
        <v>600</v>
      </c>
      <c r="D341" s="259" t="s">
        <v>254</v>
      </c>
      <c r="E341" s="260" t="s">
        <v>601</v>
      </c>
      <c r="F341" s="261" t="s">
        <v>602</v>
      </c>
      <c r="G341" s="262" t="s">
        <v>603</v>
      </c>
      <c r="H341" s="263">
        <v>10</v>
      </c>
      <c r="I341" s="264"/>
      <c r="J341" s="265"/>
      <c r="K341" s="266">
        <f>ROUND(P341*H341,2)</f>
        <v>0</v>
      </c>
      <c r="L341" s="261" t="s">
        <v>24</v>
      </c>
      <c r="M341" s="267"/>
      <c r="N341" s="268" t="s">
        <v>24</v>
      </c>
      <c r="O341" s="222" t="s">
        <v>47</v>
      </c>
      <c r="P341" s="145">
        <f>I341+J341</f>
        <v>0</v>
      </c>
      <c r="Q341" s="145">
        <f>ROUND(I341*H341,2)</f>
        <v>0</v>
      </c>
      <c r="R341" s="145">
        <f>ROUND(J341*H341,2)</f>
        <v>0</v>
      </c>
      <c r="S341" s="44"/>
      <c r="T341" s="223">
        <f>S341*H341</f>
        <v>0</v>
      </c>
      <c r="U341" s="223">
        <v>0.10100000000000001</v>
      </c>
      <c r="V341" s="223">
        <f>U341*H341</f>
        <v>1.01</v>
      </c>
      <c r="W341" s="223">
        <v>0</v>
      </c>
      <c r="X341" s="224">
        <f>W341*H341</f>
        <v>0</v>
      </c>
      <c r="AR341" s="26" t="s">
        <v>199</v>
      </c>
      <c r="AT341" s="26" t="s">
        <v>254</v>
      </c>
      <c r="AU341" s="26" t="s">
        <v>87</v>
      </c>
      <c r="AY341" s="26" t="s">
        <v>158</v>
      </c>
      <c r="BE341" s="225">
        <f>IF(O341="základní",K341,0)</f>
        <v>0</v>
      </c>
      <c r="BF341" s="225">
        <f>IF(O341="snížená",K341,0)</f>
        <v>0</v>
      </c>
      <c r="BG341" s="225">
        <f>IF(O341="zákl. přenesená",K341,0)</f>
        <v>0</v>
      </c>
      <c r="BH341" s="225">
        <f>IF(O341="sníž. přenesená",K341,0)</f>
        <v>0</v>
      </c>
      <c r="BI341" s="225">
        <f>IF(O341="nulová",K341,0)</f>
        <v>0</v>
      </c>
      <c r="BJ341" s="26" t="s">
        <v>85</v>
      </c>
      <c r="BK341" s="225">
        <f>ROUND(P341*H341,2)</f>
        <v>0</v>
      </c>
      <c r="BL341" s="26" t="s">
        <v>167</v>
      </c>
      <c r="BM341" s="26" t="s">
        <v>604</v>
      </c>
    </row>
    <row r="342" spans="2:65" s="12" customFormat="1" ht="12">
      <c r="B342" s="226"/>
      <c r="C342" s="227"/>
      <c r="D342" s="228" t="s">
        <v>170</v>
      </c>
      <c r="E342" s="229" t="s">
        <v>24</v>
      </c>
      <c r="F342" s="230" t="s">
        <v>210</v>
      </c>
      <c r="G342" s="227"/>
      <c r="H342" s="231">
        <v>10</v>
      </c>
      <c r="I342" s="232"/>
      <c r="J342" s="232"/>
      <c r="K342" s="227"/>
      <c r="L342" s="227"/>
      <c r="M342" s="233"/>
      <c r="N342" s="234"/>
      <c r="O342" s="235"/>
      <c r="P342" s="235"/>
      <c r="Q342" s="235"/>
      <c r="R342" s="235"/>
      <c r="S342" s="235"/>
      <c r="T342" s="235"/>
      <c r="U342" s="235"/>
      <c r="V342" s="235"/>
      <c r="W342" s="235"/>
      <c r="X342" s="236"/>
      <c r="AT342" s="237" t="s">
        <v>170</v>
      </c>
      <c r="AU342" s="237" t="s">
        <v>87</v>
      </c>
      <c r="AV342" s="12" t="s">
        <v>87</v>
      </c>
      <c r="AW342" s="12" t="s">
        <v>7</v>
      </c>
      <c r="AX342" s="12" t="s">
        <v>85</v>
      </c>
      <c r="AY342" s="237" t="s">
        <v>158</v>
      </c>
    </row>
    <row r="343" spans="2:65" s="1" customFormat="1" ht="16.5" customHeight="1">
      <c r="B343" s="43"/>
      <c r="C343" s="259" t="s">
        <v>323</v>
      </c>
      <c r="D343" s="259" t="s">
        <v>254</v>
      </c>
      <c r="E343" s="260" t="s">
        <v>605</v>
      </c>
      <c r="F343" s="261" t="s">
        <v>606</v>
      </c>
      <c r="G343" s="262" t="s">
        <v>603</v>
      </c>
      <c r="H343" s="263">
        <v>10</v>
      </c>
      <c r="I343" s="264"/>
      <c r="J343" s="265"/>
      <c r="K343" s="266">
        <f>ROUND(P343*H343,2)</f>
        <v>0</v>
      </c>
      <c r="L343" s="261" t="s">
        <v>24</v>
      </c>
      <c r="M343" s="267"/>
      <c r="N343" s="268" t="s">
        <v>24</v>
      </c>
      <c r="O343" s="222" t="s">
        <v>47</v>
      </c>
      <c r="P343" s="145">
        <f>I343+J343</f>
        <v>0</v>
      </c>
      <c r="Q343" s="145">
        <f>ROUND(I343*H343,2)</f>
        <v>0</v>
      </c>
      <c r="R343" s="145">
        <f>ROUND(J343*H343,2)</f>
        <v>0</v>
      </c>
      <c r="S343" s="44"/>
      <c r="T343" s="223">
        <f>S343*H343</f>
        <v>0</v>
      </c>
      <c r="U343" s="223">
        <v>3.7999999999999999E-2</v>
      </c>
      <c r="V343" s="223">
        <f>U343*H343</f>
        <v>0.38</v>
      </c>
      <c r="W343" s="223">
        <v>0</v>
      </c>
      <c r="X343" s="224">
        <f>W343*H343</f>
        <v>0</v>
      </c>
      <c r="AR343" s="26" t="s">
        <v>199</v>
      </c>
      <c r="AT343" s="26" t="s">
        <v>254</v>
      </c>
      <c r="AU343" s="26" t="s">
        <v>87</v>
      </c>
      <c r="AY343" s="26" t="s">
        <v>158</v>
      </c>
      <c r="BE343" s="225">
        <f>IF(O343="základní",K343,0)</f>
        <v>0</v>
      </c>
      <c r="BF343" s="225">
        <f>IF(O343="snížená",K343,0)</f>
        <v>0</v>
      </c>
      <c r="BG343" s="225">
        <f>IF(O343="zákl. přenesená",K343,0)</f>
        <v>0</v>
      </c>
      <c r="BH343" s="225">
        <f>IF(O343="sníž. přenesená",K343,0)</f>
        <v>0</v>
      </c>
      <c r="BI343" s="225">
        <f>IF(O343="nulová",K343,0)</f>
        <v>0</v>
      </c>
      <c r="BJ343" s="26" t="s">
        <v>85</v>
      </c>
      <c r="BK343" s="225">
        <f>ROUND(P343*H343,2)</f>
        <v>0</v>
      </c>
      <c r="BL343" s="26" t="s">
        <v>167</v>
      </c>
      <c r="BM343" s="26" t="s">
        <v>607</v>
      </c>
    </row>
    <row r="344" spans="2:65" s="12" customFormat="1" ht="12">
      <c r="B344" s="226"/>
      <c r="C344" s="227"/>
      <c r="D344" s="228" t="s">
        <v>170</v>
      </c>
      <c r="E344" s="229" t="s">
        <v>24</v>
      </c>
      <c r="F344" s="230" t="s">
        <v>210</v>
      </c>
      <c r="G344" s="227"/>
      <c r="H344" s="231">
        <v>10</v>
      </c>
      <c r="I344" s="232"/>
      <c r="J344" s="232"/>
      <c r="K344" s="227"/>
      <c r="L344" s="227"/>
      <c r="M344" s="233"/>
      <c r="N344" s="234"/>
      <c r="O344" s="235"/>
      <c r="P344" s="235"/>
      <c r="Q344" s="235"/>
      <c r="R344" s="235"/>
      <c r="S344" s="235"/>
      <c r="T344" s="235"/>
      <c r="U344" s="235"/>
      <c r="V344" s="235"/>
      <c r="W344" s="235"/>
      <c r="X344" s="236"/>
      <c r="AT344" s="237" t="s">
        <v>170</v>
      </c>
      <c r="AU344" s="237" t="s">
        <v>87</v>
      </c>
      <c r="AV344" s="12" t="s">
        <v>87</v>
      </c>
      <c r="AW344" s="12" t="s">
        <v>7</v>
      </c>
      <c r="AX344" s="12" t="s">
        <v>85</v>
      </c>
      <c r="AY344" s="237" t="s">
        <v>158</v>
      </c>
    </row>
    <row r="345" spans="2:65" s="1" customFormat="1" ht="16.5" customHeight="1">
      <c r="B345" s="43"/>
      <c r="C345" s="214" t="s">
        <v>371</v>
      </c>
      <c r="D345" s="214" t="s">
        <v>162</v>
      </c>
      <c r="E345" s="215" t="s">
        <v>608</v>
      </c>
      <c r="F345" s="216" t="s">
        <v>609</v>
      </c>
      <c r="G345" s="217" t="s">
        <v>228</v>
      </c>
      <c r="H345" s="218">
        <v>8</v>
      </c>
      <c r="I345" s="219"/>
      <c r="J345" s="219"/>
      <c r="K345" s="220">
        <f>ROUND(P345*H345,2)</f>
        <v>0</v>
      </c>
      <c r="L345" s="216" t="s">
        <v>178</v>
      </c>
      <c r="M345" s="63"/>
      <c r="N345" s="221" t="s">
        <v>24</v>
      </c>
      <c r="O345" s="222" t="s">
        <v>47</v>
      </c>
      <c r="P345" s="145">
        <f>I345+J345</f>
        <v>0</v>
      </c>
      <c r="Q345" s="145">
        <f>ROUND(I345*H345,2)</f>
        <v>0</v>
      </c>
      <c r="R345" s="145">
        <f>ROUND(J345*H345,2)</f>
        <v>0</v>
      </c>
      <c r="S345" s="44"/>
      <c r="T345" s="223">
        <f>S345*H345</f>
        <v>0</v>
      </c>
      <c r="U345" s="223">
        <v>0.42080000000000001</v>
      </c>
      <c r="V345" s="223">
        <f>U345*H345</f>
        <v>3.3664000000000001</v>
      </c>
      <c r="W345" s="223">
        <v>0</v>
      </c>
      <c r="X345" s="224">
        <f>W345*H345</f>
        <v>0</v>
      </c>
      <c r="AR345" s="26" t="s">
        <v>167</v>
      </c>
      <c r="AT345" s="26" t="s">
        <v>162</v>
      </c>
      <c r="AU345" s="26" t="s">
        <v>87</v>
      </c>
      <c r="AY345" s="26" t="s">
        <v>158</v>
      </c>
      <c r="BE345" s="225">
        <f>IF(O345="základní",K345,0)</f>
        <v>0</v>
      </c>
      <c r="BF345" s="225">
        <f>IF(O345="snížená",K345,0)</f>
        <v>0</v>
      </c>
      <c r="BG345" s="225">
        <f>IF(O345="zákl. přenesená",K345,0)</f>
        <v>0</v>
      </c>
      <c r="BH345" s="225">
        <f>IF(O345="sníž. přenesená",K345,0)</f>
        <v>0</v>
      </c>
      <c r="BI345" s="225">
        <f>IF(O345="nulová",K345,0)</f>
        <v>0</v>
      </c>
      <c r="BJ345" s="26" t="s">
        <v>85</v>
      </c>
      <c r="BK345" s="225">
        <f>ROUND(P345*H345,2)</f>
        <v>0</v>
      </c>
      <c r="BL345" s="26" t="s">
        <v>167</v>
      </c>
      <c r="BM345" s="26" t="s">
        <v>610</v>
      </c>
    </row>
    <row r="346" spans="2:65" s="12" customFormat="1" ht="12">
      <c r="B346" s="226"/>
      <c r="C346" s="227"/>
      <c r="D346" s="228" t="s">
        <v>170</v>
      </c>
      <c r="E346" s="229" t="s">
        <v>24</v>
      </c>
      <c r="F346" s="230" t="s">
        <v>199</v>
      </c>
      <c r="G346" s="227"/>
      <c r="H346" s="231">
        <v>8</v>
      </c>
      <c r="I346" s="232"/>
      <c r="J346" s="232"/>
      <c r="K346" s="227"/>
      <c r="L346" s="227"/>
      <c r="M346" s="233"/>
      <c r="N346" s="234"/>
      <c r="O346" s="235"/>
      <c r="P346" s="235"/>
      <c r="Q346" s="235"/>
      <c r="R346" s="235"/>
      <c r="S346" s="235"/>
      <c r="T346" s="235"/>
      <c r="U346" s="235"/>
      <c r="V346" s="235"/>
      <c r="W346" s="235"/>
      <c r="X346" s="236"/>
      <c r="AT346" s="237" t="s">
        <v>170</v>
      </c>
      <c r="AU346" s="237" t="s">
        <v>87</v>
      </c>
      <c r="AV346" s="12" t="s">
        <v>87</v>
      </c>
      <c r="AW346" s="12" t="s">
        <v>7</v>
      </c>
      <c r="AX346" s="12" t="s">
        <v>85</v>
      </c>
      <c r="AY346" s="237" t="s">
        <v>158</v>
      </c>
    </row>
    <row r="347" spans="2:65" s="1" customFormat="1" ht="16.5" customHeight="1">
      <c r="B347" s="43"/>
      <c r="C347" s="214" t="s">
        <v>611</v>
      </c>
      <c r="D347" s="214" t="s">
        <v>162</v>
      </c>
      <c r="E347" s="215" t="s">
        <v>612</v>
      </c>
      <c r="F347" s="216" t="s">
        <v>613</v>
      </c>
      <c r="G347" s="217" t="s">
        <v>228</v>
      </c>
      <c r="H347" s="218">
        <v>4</v>
      </c>
      <c r="I347" s="219"/>
      <c r="J347" s="219"/>
      <c r="K347" s="220">
        <f>ROUND(P347*H347,2)</f>
        <v>0</v>
      </c>
      <c r="L347" s="216" t="s">
        <v>178</v>
      </c>
      <c r="M347" s="63"/>
      <c r="N347" s="221" t="s">
        <v>24</v>
      </c>
      <c r="O347" s="222" t="s">
        <v>47</v>
      </c>
      <c r="P347" s="145">
        <f>I347+J347</f>
        <v>0</v>
      </c>
      <c r="Q347" s="145">
        <f>ROUND(I347*H347,2)</f>
        <v>0</v>
      </c>
      <c r="R347" s="145">
        <f>ROUND(J347*H347,2)</f>
        <v>0</v>
      </c>
      <c r="S347" s="44"/>
      <c r="T347" s="223">
        <f>S347*H347</f>
        <v>0</v>
      </c>
      <c r="U347" s="223">
        <v>0.32973999999999998</v>
      </c>
      <c r="V347" s="223">
        <f>U347*H347</f>
        <v>1.3189599999999999</v>
      </c>
      <c r="W347" s="223">
        <v>0</v>
      </c>
      <c r="X347" s="224">
        <f>W347*H347</f>
        <v>0</v>
      </c>
      <c r="AR347" s="26" t="s">
        <v>167</v>
      </c>
      <c r="AT347" s="26" t="s">
        <v>162</v>
      </c>
      <c r="AU347" s="26" t="s">
        <v>87</v>
      </c>
      <c r="AY347" s="26" t="s">
        <v>158</v>
      </c>
      <c r="BE347" s="225">
        <f>IF(O347="základní",K347,0)</f>
        <v>0</v>
      </c>
      <c r="BF347" s="225">
        <f>IF(O347="snížená",K347,0)</f>
        <v>0</v>
      </c>
      <c r="BG347" s="225">
        <f>IF(O347="zákl. přenesená",K347,0)</f>
        <v>0</v>
      </c>
      <c r="BH347" s="225">
        <f>IF(O347="sníž. přenesená",K347,0)</f>
        <v>0</v>
      </c>
      <c r="BI347" s="225">
        <f>IF(O347="nulová",K347,0)</f>
        <v>0</v>
      </c>
      <c r="BJ347" s="26" t="s">
        <v>85</v>
      </c>
      <c r="BK347" s="225">
        <f>ROUND(P347*H347,2)</f>
        <v>0</v>
      </c>
      <c r="BL347" s="26" t="s">
        <v>167</v>
      </c>
      <c r="BM347" s="26" t="s">
        <v>614</v>
      </c>
    </row>
    <row r="348" spans="2:65" s="12" customFormat="1" ht="12">
      <c r="B348" s="226"/>
      <c r="C348" s="227"/>
      <c r="D348" s="228" t="s">
        <v>170</v>
      </c>
      <c r="E348" s="229" t="s">
        <v>24</v>
      </c>
      <c r="F348" s="230" t="s">
        <v>167</v>
      </c>
      <c r="G348" s="227"/>
      <c r="H348" s="231">
        <v>4</v>
      </c>
      <c r="I348" s="232"/>
      <c r="J348" s="232"/>
      <c r="K348" s="227"/>
      <c r="L348" s="227"/>
      <c r="M348" s="233"/>
      <c r="N348" s="234"/>
      <c r="O348" s="235"/>
      <c r="P348" s="235"/>
      <c r="Q348" s="235"/>
      <c r="R348" s="235"/>
      <c r="S348" s="235"/>
      <c r="T348" s="235"/>
      <c r="U348" s="235"/>
      <c r="V348" s="235"/>
      <c r="W348" s="235"/>
      <c r="X348" s="236"/>
      <c r="AT348" s="237" t="s">
        <v>170</v>
      </c>
      <c r="AU348" s="237" t="s">
        <v>87</v>
      </c>
      <c r="AV348" s="12" t="s">
        <v>87</v>
      </c>
      <c r="AW348" s="12" t="s">
        <v>7</v>
      </c>
      <c r="AX348" s="12" t="s">
        <v>85</v>
      </c>
      <c r="AY348" s="237" t="s">
        <v>158</v>
      </c>
    </row>
    <row r="349" spans="2:65" s="1" customFormat="1" ht="25.5" customHeight="1">
      <c r="B349" s="43"/>
      <c r="C349" s="214" t="s">
        <v>615</v>
      </c>
      <c r="D349" s="214" t="s">
        <v>162</v>
      </c>
      <c r="E349" s="215" t="s">
        <v>616</v>
      </c>
      <c r="F349" s="216" t="s">
        <v>617</v>
      </c>
      <c r="G349" s="217" t="s">
        <v>228</v>
      </c>
      <c r="H349" s="218">
        <v>12</v>
      </c>
      <c r="I349" s="219"/>
      <c r="J349" s="219"/>
      <c r="K349" s="220">
        <f>ROUND(P349*H349,2)</f>
        <v>0</v>
      </c>
      <c r="L349" s="216" t="s">
        <v>178</v>
      </c>
      <c r="M349" s="63"/>
      <c r="N349" s="221" t="s">
        <v>24</v>
      </c>
      <c r="O349" s="222" t="s">
        <v>47</v>
      </c>
      <c r="P349" s="145">
        <f>I349+J349</f>
        <v>0</v>
      </c>
      <c r="Q349" s="145">
        <f>ROUND(I349*H349,2)</f>
        <v>0</v>
      </c>
      <c r="R349" s="145">
        <f>ROUND(J349*H349,2)</f>
        <v>0</v>
      </c>
      <c r="S349" s="44"/>
      <c r="T349" s="223">
        <f>S349*H349</f>
        <v>0</v>
      </c>
      <c r="U349" s="223">
        <v>0.31108000000000002</v>
      </c>
      <c r="V349" s="223">
        <f>U349*H349</f>
        <v>3.7329600000000003</v>
      </c>
      <c r="W349" s="223">
        <v>0</v>
      </c>
      <c r="X349" s="224">
        <f>W349*H349</f>
        <v>0</v>
      </c>
      <c r="AR349" s="26" t="s">
        <v>167</v>
      </c>
      <c r="AT349" s="26" t="s">
        <v>162</v>
      </c>
      <c r="AU349" s="26" t="s">
        <v>87</v>
      </c>
      <c r="AY349" s="26" t="s">
        <v>158</v>
      </c>
      <c r="BE349" s="225">
        <f>IF(O349="základní",K349,0)</f>
        <v>0</v>
      </c>
      <c r="BF349" s="225">
        <f>IF(O349="snížená",K349,0)</f>
        <v>0</v>
      </c>
      <c r="BG349" s="225">
        <f>IF(O349="zákl. přenesená",K349,0)</f>
        <v>0</v>
      </c>
      <c r="BH349" s="225">
        <f>IF(O349="sníž. přenesená",K349,0)</f>
        <v>0</v>
      </c>
      <c r="BI349" s="225">
        <f>IF(O349="nulová",K349,0)</f>
        <v>0</v>
      </c>
      <c r="BJ349" s="26" t="s">
        <v>85</v>
      </c>
      <c r="BK349" s="225">
        <f>ROUND(P349*H349,2)</f>
        <v>0</v>
      </c>
      <c r="BL349" s="26" t="s">
        <v>167</v>
      </c>
      <c r="BM349" s="26" t="s">
        <v>618</v>
      </c>
    </row>
    <row r="350" spans="2:65" s="12" customFormat="1" ht="12">
      <c r="B350" s="226"/>
      <c r="C350" s="227"/>
      <c r="D350" s="228" t="s">
        <v>170</v>
      </c>
      <c r="E350" s="229" t="s">
        <v>24</v>
      </c>
      <c r="F350" s="230" t="s">
        <v>220</v>
      </c>
      <c r="G350" s="227"/>
      <c r="H350" s="231">
        <v>12</v>
      </c>
      <c r="I350" s="232"/>
      <c r="J350" s="232"/>
      <c r="K350" s="227"/>
      <c r="L350" s="227"/>
      <c r="M350" s="233"/>
      <c r="N350" s="234"/>
      <c r="O350" s="235"/>
      <c r="P350" s="235"/>
      <c r="Q350" s="235"/>
      <c r="R350" s="235"/>
      <c r="S350" s="235"/>
      <c r="T350" s="235"/>
      <c r="U350" s="235"/>
      <c r="V350" s="235"/>
      <c r="W350" s="235"/>
      <c r="X350" s="236"/>
      <c r="AT350" s="237" t="s">
        <v>170</v>
      </c>
      <c r="AU350" s="237" t="s">
        <v>87</v>
      </c>
      <c r="AV350" s="12" t="s">
        <v>87</v>
      </c>
      <c r="AW350" s="12" t="s">
        <v>7</v>
      </c>
      <c r="AX350" s="12" t="s">
        <v>85</v>
      </c>
      <c r="AY350" s="237" t="s">
        <v>158</v>
      </c>
    </row>
    <row r="351" spans="2:65" s="1" customFormat="1" ht="25.5" customHeight="1">
      <c r="B351" s="43"/>
      <c r="C351" s="214" t="s">
        <v>619</v>
      </c>
      <c r="D351" s="214" t="s">
        <v>162</v>
      </c>
      <c r="E351" s="215" t="s">
        <v>620</v>
      </c>
      <c r="F351" s="216" t="s">
        <v>621</v>
      </c>
      <c r="G351" s="217" t="s">
        <v>228</v>
      </c>
      <c r="H351" s="218">
        <v>7</v>
      </c>
      <c r="I351" s="219"/>
      <c r="J351" s="219"/>
      <c r="K351" s="220">
        <f>ROUND(P351*H351,2)</f>
        <v>0</v>
      </c>
      <c r="L351" s="216" t="s">
        <v>178</v>
      </c>
      <c r="M351" s="63"/>
      <c r="N351" s="221" t="s">
        <v>24</v>
      </c>
      <c r="O351" s="222" t="s">
        <v>47</v>
      </c>
      <c r="P351" s="145">
        <f>I351+J351</f>
        <v>0</v>
      </c>
      <c r="Q351" s="145">
        <f>ROUND(I351*H351,2)</f>
        <v>0</v>
      </c>
      <c r="R351" s="145">
        <f>ROUND(J351*H351,2)</f>
        <v>0</v>
      </c>
      <c r="S351" s="44"/>
      <c r="T351" s="223">
        <f>S351*H351</f>
        <v>0</v>
      </c>
      <c r="U351" s="223">
        <v>0.26469999999999999</v>
      </c>
      <c r="V351" s="223">
        <f>U351*H351</f>
        <v>1.8529</v>
      </c>
      <c r="W351" s="223">
        <v>0</v>
      </c>
      <c r="X351" s="224">
        <f>W351*H351</f>
        <v>0</v>
      </c>
      <c r="AR351" s="26" t="s">
        <v>167</v>
      </c>
      <c r="AT351" s="26" t="s">
        <v>162</v>
      </c>
      <c r="AU351" s="26" t="s">
        <v>87</v>
      </c>
      <c r="AY351" s="26" t="s">
        <v>158</v>
      </c>
      <c r="BE351" s="225">
        <f>IF(O351="základní",K351,0)</f>
        <v>0</v>
      </c>
      <c r="BF351" s="225">
        <f>IF(O351="snížená",K351,0)</f>
        <v>0</v>
      </c>
      <c r="BG351" s="225">
        <f>IF(O351="zákl. přenesená",K351,0)</f>
        <v>0</v>
      </c>
      <c r="BH351" s="225">
        <f>IF(O351="sníž. přenesená",K351,0)</f>
        <v>0</v>
      </c>
      <c r="BI351" s="225">
        <f>IF(O351="nulová",K351,0)</f>
        <v>0</v>
      </c>
      <c r="BJ351" s="26" t="s">
        <v>85</v>
      </c>
      <c r="BK351" s="225">
        <f>ROUND(P351*H351,2)</f>
        <v>0</v>
      </c>
      <c r="BL351" s="26" t="s">
        <v>167</v>
      </c>
      <c r="BM351" s="26" t="s">
        <v>622</v>
      </c>
    </row>
    <row r="352" spans="2:65" s="12" customFormat="1" ht="12">
      <c r="B352" s="226"/>
      <c r="C352" s="227"/>
      <c r="D352" s="228" t="s">
        <v>170</v>
      </c>
      <c r="E352" s="229" t="s">
        <v>24</v>
      </c>
      <c r="F352" s="230" t="s">
        <v>194</v>
      </c>
      <c r="G352" s="227"/>
      <c r="H352" s="231">
        <v>7</v>
      </c>
      <c r="I352" s="232"/>
      <c r="J352" s="232"/>
      <c r="K352" s="227"/>
      <c r="L352" s="227"/>
      <c r="M352" s="233"/>
      <c r="N352" s="234"/>
      <c r="O352" s="235"/>
      <c r="P352" s="235"/>
      <c r="Q352" s="235"/>
      <c r="R352" s="235"/>
      <c r="S352" s="235"/>
      <c r="T352" s="235"/>
      <c r="U352" s="235"/>
      <c r="V352" s="235"/>
      <c r="W352" s="235"/>
      <c r="X352" s="236"/>
      <c r="AT352" s="237" t="s">
        <v>170</v>
      </c>
      <c r="AU352" s="237" t="s">
        <v>87</v>
      </c>
      <c r="AV352" s="12" t="s">
        <v>87</v>
      </c>
      <c r="AW352" s="12" t="s">
        <v>7</v>
      </c>
      <c r="AX352" s="12" t="s">
        <v>85</v>
      </c>
      <c r="AY352" s="237" t="s">
        <v>158</v>
      </c>
    </row>
    <row r="353" spans="2:65" s="1" customFormat="1" ht="16.5" customHeight="1">
      <c r="B353" s="43"/>
      <c r="C353" s="214" t="s">
        <v>623</v>
      </c>
      <c r="D353" s="214" t="s">
        <v>162</v>
      </c>
      <c r="E353" s="215" t="s">
        <v>624</v>
      </c>
      <c r="F353" s="216" t="s">
        <v>625</v>
      </c>
      <c r="G353" s="217" t="s">
        <v>228</v>
      </c>
      <c r="H353" s="218">
        <v>10</v>
      </c>
      <c r="I353" s="219"/>
      <c r="J353" s="219"/>
      <c r="K353" s="220">
        <f>ROUND(P353*H353,2)</f>
        <v>0</v>
      </c>
      <c r="L353" s="216" t="s">
        <v>24</v>
      </c>
      <c r="M353" s="63"/>
      <c r="N353" s="221" t="s">
        <v>24</v>
      </c>
      <c r="O353" s="222" t="s">
        <v>47</v>
      </c>
      <c r="P353" s="145">
        <f>I353+J353</f>
        <v>0</v>
      </c>
      <c r="Q353" s="145">
        <f>ROUND(I353*H353,2)</f>
        <v>0</v>
      </c>
      <c r="R353" s="145">
        <f>ROUND(J353*H353,2)</f>
        <v>0</v>
      </c>
      <c r="S353" s="44"/>
      <c r="T353" s="223">
        <f>S353*H353</f>
        <v>0</v>
      </c>
      <c r="U353" s="223">
        <v>0.18</v>
      </c>
      <c r="V353" s="223">
        <f>U353*H353</f>
        <v>1.7999999999999998</v>
      </c>
      <c r="W353" s="223">
        <v>0</v>
      </c>
      <c r="X353" s="224">
        <f>W353*H353</f>
        <v>0</v>
      </c>
      <c r="AR353" s="26" t="s">
        <v>167</v>
      </c>
      <c r="AT353" s="26" t="s">
        <v>162</v>
      </c>
      <c r="AU353" s="26" t="s">
        <v>87</v>
      </c>
      <c r="AY353" s="26" t="s">
        <v>158</v>
      </c>
      <c r="BE353" s="225">
        <f>IF(O353="základní",K353,0)</f>
        <v>0</v>
      </c>
      <c r="BF353" s="225">
        <f>IF(O353="snížená",K353,0)</f>
        <v>0</v>
      </c>
      <c r="BG353" s="225">
        <f>IF(O353="zákl. přenesená",K353,0)</f>
        <v>0</v>
      </c>
      <c r="BH353" s="225">
        <f>IF(O353="sníž. přenesená",K353,0)</f>
        <v>0</v>
      </c>
      <c r="BI353" s="225">
        <f>IF(O353="nulová",K353,0)</f>
        <v>0</v>
      </c>
      <c r="BJ353" s="26" t="s">
        <v>85</v>
      </c>
      <c r="BK353" s="225">
        <f>ROUND(P353*H353,2)</f>
        <v>0</v>
      </c>
      <c r="BL353" s="26" t="s">
        <v>167</v>
      </c>
      <c r="BM353" s="26" t="s">
        <v>626</v>
      </c>
    </row>
    <row r="354" spans="2:65" s="12" customFormat="1" ht="12">
      <c r="B354" s="226"/>
      <c r="C354" s="227"/>
      <c r="D354" s="228" t="s">
        <v>170</v>
      </c>
      <c r="E354" s="229" t="s">
        <v>24</v>
      </c>
      <c r="F354" s="230" t="s">
        <v>210</v>
      </c>
      <c r="G354" s="227"/>
      <c r="H354" s="231">
        <v>10</v>
      </c>
      <c r="I354" s="232"/>
      <c r="J354" s="232"/>
      <c r="K354" s="227"/>
      <c r="L354" s="227"/>
      <c r="M354" s="233"/>
      <c r="N354" s="234"/>
      <c r="O354" s="235"/>
      <c r="P354" s="235"/>
      <c r="Q354" s="235"/>
      <c r="R354" s="235"/>
      <c r="S354" s="235"/>
      <c r="T354" s="235"/>
      <c r="U354" s="235"/>
      <c r="V354" s="235"/>
      <c r="W354" s="235"/>
      <c r="X354" s="236"/>
      <c r="AT354" s="237" t="s">
        <v>170</v>
      </c>
      <c r="AU354" s="237" t="s">
        <v>87</v>
      </c>
      <c r="AV354" s="12" t="s">
        <v>87</v>
      </c>
      <c r="AW354" s="12" t="s">
        <v>7</v>
      </c>
      <c r="AX354" s="12" t="s">
        <v>85</v>
      </c>
      <c r="AY354" s="237" t="s">
        <v>158</v>
      </c>
    </row>
    <row r="355" spans="2:65" s="11" customFormat="1" ht="29.9" customHeight="1">
      <c r="B355" s="197"/>
      <c r="C355" s="198"/>
      <c r="D355" s="199" t="s">
        <v>77</v>
      </c>
      <c r="E355" s="212" t="s">
        <v>204</v>
      </c>
      <c r="F355" s="212" t="s">
        <v>627</v>
      </c>
      <c r="G355" s="198"/>
      <c r="H355" s="198"/>
      <c r="I355" s="201"/>
      <c r="J355" s="201"/>
      <c r="K355" s="213">
        <f>BK355</f>
        <v>0</v>
      </c>
      <c r="L355" s="198"/>
      <c r="M355" s="203"/>
      <c r="N355" s="204"/>
      <c r="O355" s="205"/>
      <c r="P355" s="205"/>
      <c r="Q355" s="206">
        <f>Q356</f>
        <v>0</v>
      </c>
      <c r="R355" s="206">
        <f>R356</f>
        <v>0</v>
      </c>
      <c r="S355" s="205"/>
      <c r="T355" s="207">
        <f>T356</f>
        <v>0</v>
      </c>
      <c r="U355" s="205"/>
      <c r="V355" s="207">
        <f>V356</f>
        <v>0</v>
      </c>
      <c r="W355" s="205"/>
      <c r="X355" s="208">
        <f>X356</f>
        <v>15.675000000000001</v>
      </c>
      <c r="AR355" s="209" t="s">
        <v>85</v>
      </c>
      <c r="AT355" s="210" t="s">
        <v>77</v>
      </c>
      <c r="AU355" s="210" t="s">
        <v>85</v>
      </c>
      <c r="AY355" s="209" t="s">
        <v>158</v>
      </c>
      <c r="BK355" s="211">
        <f>BK356</f>
        <v>0</v>
      </c>
    </row>
    <row r="356" spans="2:65" s="11" customFormat="1" ht="14.9" customHeight="1">
      <c r="B356" s="197"/>
      <c r="C356" s="198"/>
      <c r="D356" s="199" t="s">
        <v>77</v>
      </c>
      <c r="E356" s="212" t="s">
        <v>628</v>
      </c>
      <c r="F356" s="212" t="s">
        <v>629</v>
      </c>
      <c r="G356" s="198"/>
      <c r="H356" s="198"/>
      <c r="I356" s="201"/>
      <c r="J356" s="201"/>
      <c r="K356" s="213">
        <f>BK356</f>
        <v>0</v>
      </c>
      <c r="L356" s="198"/>
      <c r="M356" s="203"/>
      <c r="N356" s="204"/>
      <c r="O356" s="205"/>
      <c r="P356" s="205"/>
      <c r="Q356" s="206">
        <f>SUM(Q357:Q360)</f>
        <v>0</v>
      </c>
      <c r="R356" s="206">
        <f>SUM(R357:R360)</f>
        <v>0</v>
      </c>
      <c r="S356" s="205"/>
      <c r="T356" s="207">
        <f>SUM(T357:T360)</f>
        <v>0</v>
      </c>
      <c r="U356" s="205"/>
      <c r="V356" s="207">
        <f>SUM(V357:V360)</f>
        <v>0</v>
      </c>
      <c r="W356" s="205"/>
      <c r="X356" s="208">
        <f>SUM(X357:X360)</f>
        <v>15.675000000000001</v>
      </c>
      <c r="AR356" s="209" t="s">
        <v>85</v>
      </c>
      <c r="AT356" s="210" t="s">
        <v>77</v>
      </c>
      <c r="AU356" s="210" t="s">
        <v>87</v>
      </c>
      <c r="AY356" s="209" t="s">
        <v>158</v>
      </c>
      <c r="BK356" s="211">
        <f>SUM(BK357:BK360)</f>
        <v>0</v>
      </c>
    </row>
    <row r="357" spans="2:65" s="1" customFormat="1" ht="16.5" customHeight="1">
      <c r="B357" s="43"/>
      <c r="C357" s="214" t="s">
        <v>630</v>
      </c>
      <c r="D357" s="214" t="s">
        <v>162</v>
      </c>
      <c r="E357" s="215" t="s">
        <v>631</v>
      </c>
      <c r="F357" s="216" t="s">
        <v>632</v>
      </c>
      <c r="G357" s="217" t="s">
        <v>173</v>
      </c>
      <c r="H357" s="218">
        <v>2.2799999999999998</v>
      </c>
      <c r="I357" s="219"/>
      <c r="J357" s="219"/>
      <c r="K357" s="220">
        <f>ROUND(P357*H357,2)</f>
        <v>0</v>
      </c>
      <c r="L357" s="216" t="s">
        <v>178</v>
      </c>
      <c r="M357" s="63"/>
      <c r="N357" s="221" t="s">
        <v>24</v>
      </c>
      <c r="O357" s="222" t="s">
        <v>47</v>
      </c>
      <c r="P357" s="145">
        <f>I357+J357</f>
        <v>0</v>
      </c>
      <c r="Q357" s="145">
        <f>ROUND(I357*H357,2)</f>
        <v>0</v>
      </c>
      <c r="R357" s="145">
        <f>ROUND(J357*H357,2)</f>
        <v>0</v>
      </c>
      <c r="S357" s="44"/>
      <c r="T357" s="223">
        <f>S357*H357</f>
        <v>0</v>
      </c>
      <c r="U357" s="223">
        <v>0</v>
      </c>
      <c r="V357" s="223">
        <f>U357*H357</f>
        <v>0</v>
      </c>
      <c r="W357" s="223">
        <v>2</v>
      </c>
      <c r="X357" s="224">
        <f>W357*H357</f>
        <v>4.5599999999999996</v>
      </c>
      <c r="AR357" s="26" t="s">
        <v>167</v>
      </c>
      <c r="AT357" s="26" t="s">
        <v>162</v>
      </c>
      <c r="AU357" s="26" t="s">
        <v>168</v>
      </c>
      <c r="AY357" s="26" t="s">
        <v>158</v>
      </c>
      <c r="BE357" s="225">
        <f>IF(O357="základní",K357,0)</f>
        <v>0</v>
      </c>
      <c r="BF357" s="225">
        <f>IF(O357="snížená",K357,0)</f>
        <v>0</v>
      </c>
      <c r="BG357" s="225">
        <f>IF(O357="zákl. přenesená",K357,0)</f>
        <v>0</v>
      </c>
      <c r="BH357" s="225">
        <f>IF(O357="sníž. přenesená",K357,0)</f>
        <v>0</v>
      </c>
      <c r="BI357" s="225">
        <f>IF(O357="nulová",K357,0)</f>
        <v>0</v>
      </c>
      <c r="BJ357" s="26" t="s">
        <v>85</v>
      </c>
      <c r="BK357" s="225">
        <f>ROUND(P357*H357,2)</f>
        <v>0</v>
      </c>
      <c r="BL357" s="26" t="s">
        <v>167</v>
      </c>
      <c r="BM357" s="26" t="s">
        <v>633</v>
      </c>
    </row>
    <row r="358" spans="2:65" s="12" customFormat="1" ht="12">
      <c r="B358" s="226"/>
      <c r="C358" s="227"/>
      <c r="D358" s="228" t="s">
        <v>170</v>
      </c>
      <c r="E358" s="229" t="s">
        <v>24</v>
      </c>
      <c r="F358" s="230" t="s">
        <v>634</v>
      </c>
      <c r="G358" s="227"/>
      <c r="H358" s="231">
        <v>2.2799999999999998</v>
      </c>
      <c r="I358" s="232"/>
      <c r="J358" s="232"/>
      <c r="K358" s="227"/>
      <c r="L358" s="227"/>
      <c r="M358" s="233"/>
      <c r="N358" s="234"/>
      <c r="O358" s="235"/>
      <c r="P358" s="235"/>
      <c r="Q358" s="235"/>
      <c r="R358" s="235"/>
      <c r="S358" s="235"/>
      <c r="T358" s="235"/>
      <c r="U358" s="235"/>
      <c r="V358" s="235"/>
      <c r="W358" s="235"/>
      <c r="X358" s="236"/>
      <c r="AT358" s="237" t="s">
        <v>170</v>
      </c>
      <c r="AU358" s="237" t="s">
        <v>168</v>
      </c>
      <c r="AV358" s="12" t="s">
        <v>87</v>
      </c>
      <c r="AW358" s="12" t="s">
        <v>7</v>
      </c>
      <c r="AX358" s="12" t="s">
        <v>85</v>
      </c>
      <c r="AY358" s="237" t="s">
        <v>158</v>
      </c>
    </row>
    <row r="359" spans="2:65" s="1" customFormat="1" ht="25.5" customHeight="1">
      <c r="B359" s="43"/>
      <c r="C359" s="214" t="s">
        <v>542</v>
      </c>
      <c r="D359" s="214" t="s">
        <v>162</v>
      </c>
      <c r="E359" s="215" t="s">
        <v>635</v>
      </c>
      <c r="F359" s="216" t="s">
        <v>636</v>
      </c>
      <c r="G359" s="217" t="s">
        <v>173</v>
      </c>
      <c r="H359" s="218">
        <v>5.7</v>
      </c>
      <c r="I359" s="219"/>
      <c r="J359" s="219"/>
      <c r="K359" s="220">
        <f>ROUND(P359*H359,2)</f>
        <v>0</v>
      </c>
      <c r="L359" s="216" t="s">
        <v>178</v>
      </c>
      <c r="M359" s="63"/>
      <c r="N359" s="221" t="s">
        <v>24</v>
      </c>
      <c r="O359" s="222" t="s">
        <v>47</v>
      </c>
      <c r="P359" s="145">
        <f>I359+J359</f>
        <v>0</v>
      </c>
      <c r="Q359" s="145">
        <f>ROUND(I359*H359,2)</f>
        <v>0</v>
      </c>
      <c r="R359" s="145">
        <f>ROUND(J359*H359,2)</f>
        <v>0</v>
      </c>
      <c r="S359" s="44"/>
      <c r="T359" s="223">
        <f>S359*H359</f>
        <v>0</v>
      </c>
      <c r="U359" s="223">
        <v>0</v>
      </c>
      <c r="V359" s="223">
        <f>U359*H359</f>
        <v>0</v>
      </c>
      <c r="W359" s="223">
        <v>1.95</v>
      </c>
      <c r="X359" s="224">
        <f>W359*H359</f>
        <v>11.115</v>
      </c>
      <c r="AR359" s="26" t="s">
        <v>167</v>
      </c>
      <c r="AT359" s="26" t="s">
        <v>162</v>
      </c>
      <c r="AU359" s="26" t="s">
        <v>168</v>
      </c>
      <c r="AY359" s="26" t="s">
        <v>158</v>
      </c>
      <c r="BE359" s="225">
        <f>IF(O359="základní",K359,0)</f>
        <v>0</v>
      </c>
      <c r="BF359" s="225">
        <f>IF(O359="snížená",K359,0)</f>
        <v>0</v>
      </c>
      <c r="BG359" s="225">
        <f>IF(O359="zákl. přenesená",K359,0)</f>
        <v>0</v>
      </c>
      <c r="BH359" s="225">
        <f>IF(O359="sníž. přenesená",K359,0)</f>
        <v>0</v>
      </c>
      <c r="BI359" s="225">
        <f>IF(O359="nulová",K359,0)</f>
        <v>0</v>
      </c>
      <c r="BJ359" s="26" t="s">
        <v>85</v>
      </c>
      <c r="BK359" s="225">
        <f>ROUND(P359*H359,2)</f>
        <v>0</v>
      </c>
      <c r="BL359" s="26" t="s">
        <v>167</v>
      </c>
      <c r="BM359" s="26" t="s">
        <v>637</v>
      </c>
    </row>
    <row r="360" spans="2:65" s="12" customFormat="1" ht="12">
      <c r="B360" s="226"/>
      <c r="C360" s="227"/>
      <c r="D360" s="228" t="s">
        <v>170</v>
      </c>
      <c r="E360" s="229" t="s">
        <v>24</v>
      </c>
      <c r="F360" s="230" t="s">
        <v>638</v>
      </c>
      <c r="G360" s="227"/>
      <c r="H360" s="231">
        <v>5.7</v>
      </c>
      <c r="I360" s="232"/>
      <c r="J360" s="232"/>
      <c r="K360" s="227"/>
      <c r="L360" s="227"/>
      <c r="M360" s="233"/>
      <c r="N360" s="234"/>
      <c r="O360" s="235"/>
      <c r="P360" s="235"/>
      <c r="Q360" s="235"/>
      <c r="R360" s="235"/>
      <c r="S360" s="235"/>
      <c r="T360" s="235"/>
      <c r="U360" s="235"/>
      <c r="V360" s="235"/>
      <c r="W360" s="235"/>
      <c r="X360" s="236"/>
      <c r="AT360" s="237" t="s">
        <v>170</v>
      </c>
      <c r="AU360" s="237" t="s">
        <v>168</v>
      </c>
      <c r="AV360" s="12" t="s">
        <v>87</v>
      </c>
      <c r="AW360" s="12" t="s">
        <v>7</v>
      </c>
      <c r="AX360" s="12" t="s">
        <v>85</v>
      </c>
      <c r="AY360" s="237" t="s">
        <v>158</v>
      </c>
    </row>
    <row r="361" spans="2:65" s="11" customFormat="1" ht="29.9" customHeight="1">
      <c r="B361" s="197"/>
      <c r="C361" s="198"/>
      <c r="D361" s="199" t="s">
        <v>77</v>
      </c>
      <c r="E361" s="212" t="s">
        <v>639</v>
      </c>
      <c r="F361" s="212" t="s">
        <v>640</v>
      </c>
      <c r="G361" s="198"/>
      <c r="H361" s="198"/>
      <c r="I361" s="201"/>
      <c r="J361" s="201"/>
      <c r="K361" s="213">
        <f>BK361</f>
        <v>0</v>
      </c>
      <c r="L361" s="198"/>
      <c r="M361" s="203"/>
      <c r="N361" s="204"/>
      <c r="O361" s="205"/>
      <c r="P361" s="205"/>
      <c r="Q361" s="206">
        <f>Q362+SUM(Q363:Q439)</f>
        <v>0</v>
      </c>
      <c r="R361" s="206">
        <f>R362+SUM(R363:R439)</f>
        <v>0</v>
      </c>
      <c r="S361" s="205"/>
      <c r="T361" s="207">
        <f>T362+SUM(T363:T439)</f>
        <v>0</v>
      </c>
      <c r="U361" s="205"/>
      <c r="V361" s="207">
        <f>V362+SUM(V363:V439)</f>
        <v>230.86552648999995</v>
      </c>
      <c r="W361" s="205"/>
      <c r="X361" s="208">
        <f>X362+SUM(X363:X439)</f>
        <v>0</v>
      </c>
      <c r="AR361" s="209" t="s">
        <v>85</v>
      </c>
      <c r="AT361" s="210" t="s">
        <v>77</v>
      </c>
      <c r="AU361" s="210" t="s">
        <v>85</v>
      </c>
      <c r="AY361" s="209" t="s">
        <v>158</v>
      </c>
      <c r="BK361" s="211">
        <f>BK362+SUM(BK363:BK439)</f>
        <v>0</v>
      </c>
    </row>
    <row r="362" spans="2:65" s="1" customFormat="1" ht="25.5" customHeight="1">
      <c r="B362" s="43"/>
      <c r="C362" s="214" t="s">
        <v>641</v>
      </c>
      <c r="D362" s="214" t="s">
        <v>162</v>
      </c>
      <c r="E362" s="215" t="s">
        <v>642</v>
      </c>
      <c r="F362" s="216" t="s">
        <v>643</v>
      </c>
      <c r="G362" s="217" t="s">
        <v>228</v>
      </c>
      <c r="H362" s="218">
        <v>12</v>
      </c>
      <c r="I362" s="219"/>
      <c r="J362" s="219"/>
      <c r="K362" s="220">
        <f>ROUND(P362*H362,2)</f>
        <v>0</v>
      </c>
      <c r="L362" s="216" t="s">
        <v>178</v>
      </c>
      <c r="M362" s="63"/>
      <c r="N362" s="221" t="s">
        <v>24</v>
      </c>
      <c r="O362" s="222" t="s">
        <v>47</v>
      </c>
      <c r="P362" s="145">
        <f>I362+J362</f>
        <v>0</v>
      </c>
      <c r="Q362" s="145">
        <f>ROUND(I362*H362,2)</f>
        <v>0</v>
      </c>
      <c r="R362" s="145">
        <f>ROUND(J362*H362,2)</f>
        <v>0</v>
      </c>
      <c r="S362" s="44"/>
      <c r="T362" s="223">
        <f>S362*H362</f>
        <v>0</v>
      </c>
      <c r="U362" s="223">
        <v>6.9999999999999999E-4</v>
      </c>
      <c r="V362" s="223">
        <f>U362*H362</f>
        <v>8.3999999999999995E-3</v>
      </c>
      <c r="W362" s="223">
        <v>0</v>
      </c>
      <c r="X362" s="224">
        <f>W362*H362</f>
        <v>0</v>
      </c>
      <c r="AR362" s="26" t="s">
        <v>167</v>
      </c>
      <c r="AT362" s="26" t="s">
        <v>162</v>
      </c>
      <c r="AU362" s="26" t="s">
        <v>87</v>
      </c>
      <c r="AY362" s="26" t="s">
        <v>158</v>
      </c>
      <c r="BE362" s="225">
        <f>IF(O362="základní",K362,0)</f>
        <v>0</v>
      </c>
      <c r="BF362" s="225">
        <f>IF(O362="snížená",K362,0)</f>
        <v>0</v>
      </c>
      <c r="BG362" s="225">
        <f>IF(O362="zákl. přenesená",K362,0)</f>
        <v>0</v>
      </c>
      <c r="BH362" s="225">
        <f>IF(O362="sníž. přenesená",K362,0)</f>
        <v>0</v>
      </c>
      <c r="BI362" s="225">
        <f>IF(O362="nulová",K362,0)</f>
        <v>0</v>
      </c>
      <c r="BJ362" s="26" t="s">
        <v>85</v>
      </c>
      <c r="BK362" s="225">
        <f>ROUND(P362*H362,2)</f>
        <v>0</v>
      </c>
      <c r="BL362" s="26" t="s">
        <v>167</v>
      </c>
      <c r="BM362" s="26" t="s">
        <v>644</v>
      </c>
    </row>
    <row r="363" spans="2:65" s="12" customFormat="1" ht="12">
      <c r="B363" s="226"/>
      <c r="C363" s="227"/>
      <c r="D363" s="228" t="s">
        <v>170</v>
      </c>
      <c r="E363" s="229" t="s">
        <v>24</v>
      </c>
      <c r="F363" s="230" t="s">
        <v>220</v>
      </c>
      <c r="G363" s="227"/>
      <c r="H363" s="231">
        <v>12</v>
      </c>
      <c r="I363" s="232"/>
      <c r="J363" s="232"/>
      <c r="K363" s="227"/>
      <c r="L363" s="227"/>
      <c r="M363" s="233"/>
      <c r="N363" s="234"/>
      <c r="O363" s="235"/>
      <c r="P363" s="235"/>
      <c r="Q363" s="235"/>
      <c r="R363" s="235"/>
      <c r="S363" s="235"/>
      <c r="T363" s="235"/>
      <c r="U363" s="235"/>
      <c r="V363" s="235"/>
      <c r="W363" s="235"/>
      <c r="X363" s="236"/>
      <c r="AT363" s="237" t="s">
        <v>170</v>
      </c>
      <c r="AU363" s="237" t="s">
        <v>87</v>
      </c>
      <c r="AV363" s="12" t="s">
        <v>87</v>
      </c>
      <c r="AW363" s="12" t="s">
        <v>7</v>
      </c>
      <c r="AX363" s="12" t="s">
        <v>85</v>
      </c>
      <c r="AY363" s="237" t="s">
        <v>158</v>
      </c>
    </row>
    <row r="364" spans="2:65" s="1" customFormat="1" ht="16.5" customHeight="1">
      <c r="B364" s="43"/>
      <c r="C364" s="259" t="s">
        <v>563</v>
      </c>
      <c r="D364" s="259" t="s">
        <v>254</v>
      </c>
      <c r="E364" s="260" t="s">
        <v>645</v>
      </c>
      <c r="F364" s="261" t="s">
        <v>646</v>
      </c>
      <c r="G364" s="262" t="s">
        <v>228</v>
      </c>
      <c r="H364" s="263">
        <v>11</v>
      </c>
      <c r="I364" s="264"/>
      <c r="J364" s="265"/>
      <c r="K364" s="266">
        <f>ROUND(P364*H364,2)</f>
        <v>0</v>
      </c>
      <c r="L364" s="261" t="s">
        <v>178</v>
      </c>
      <c r="M364" s="267"/>
      <c r="N364" s="268" t="s">
        <v>24</v>
      </c>
      <c r="O364" s="222" t="s">
        <v>47</v>
      </c>
      <c r="P364" s="145">
        <f>I364+J364</f>
        <v>0</v>
      </c>
      <c r="Q364" s="145">
        <f>ROUND(I364*H364,2)</f>
        <v>0</v>
      </c>
      <c r="R364" s="145">
        <f>ROUND(J364*H364,2)</f>
        <v>0</v>
      </c>
      <c r="S364" s="44"/>
      <c r="T364" s="223">
        <f>S364*H364</f>
        <v>0</v>
      </c>
      <c r="U364" s="223">
        <v>2.5000000000000001E-3</v>
      </c>
      <c r="V364" s="223">
        <f>U364*H364</f>
        <v>2.75E-2</v>
      </c>
      <c r="W364" s="223">
        <v>0</v>
      </c>
      <c r="X364" s="224">
        <f>W364*H364</f>
        <v>0</v>
      </c>
      <c r="AR364" s="26" t="s">
        <v>199</v>
      </c>
      <c r="AT364" s="26" t="s">
        <v>254</v>
      </c>
      <c r="AU364" s="26" t="s">
        <v>87</v>
      </c>
      <c r="AY364" s="26" t="s">
        <v>158</v>
      </c>
      <c r="BE364" s="225">
        <f>IF(O364="základní",K364,0)</f>
        <v>0</v>
      </c>
      <c r="BF364" s="225">
        <f>IF(O364="snížená",K364,0)</f>
        <v>0</v>
      </c>
      <c r="BG364" s="225">
        <f>IF(O364="zákl. přenesená",K364,0)</f>
        <v>0</v>
      </c>
      <c r="BH364" s="225">
        <f>IF(O364="sníž. přenesená",K364,0)</f>
        <v>0</v>
      </c>
      <c r="BI364" s="225">
        <f>IF(O364="nulová",K364,0)</f>
        <v>0</v>
      </c>
      <c r="BJ364" s="26" t="s">
        <v>85</v>
      </c>
      <c r="BK364" s="225">
        <f>ROUND(P364*H364,2)</f>
        <v>0</v>
      </c>
      <c r="BL364" s="26" t="s">
        <v>167</v>
      </c>
      <c r="BM364" s="26" t="s">
        <v>647</v>
      </c>
    </row>
    <row r="365" spans="2:65" s="12" customFormat="1" ht="12">
      <c r="B365" s="226"/>
      <c r="C365" s="227"/>
      <c r="D365" s="228" t="s">
        <v>170</v>
      </c>
      <c r="E365" s="229" t="s">
        <v>24</v>
      </c>
      <c r="F365" s="230" t="s">
        <v>160</v>
      </c>
      <c r="G365" s="227"/>
      <c r="H365" s="231">
        <v>11</v>
      </c>
      <c r="I365" s="232"/>
      <c r="J365" s="232"/>
      <c r="K365" s="227"/>
      <c r="L365" s="227"/>
      <c r="M365" s="233"/>
      <c r="N365" s="234"/>
      <c r="O365" s="235"/>
      <c r="P365" s="235"/>
      <c r="Q365" s="235"/>
      <c r="R365" s="235"/>
      <c r="S365" s="235"/>
      <c r="T365" s="235"/>
      <c r="U365" s="235"/>
      <c r="V365" s="235"/>
      <c r="W365" s="235"/>
      <c r="X365" s="236"/>
      <c r="AT365" s="237" t="s">
        <v>170</v>
      </c>
      <c r="AU365" s="237" t="s">
        <v>87</v>
      </c>
      <c r="AV365" s="12" t="s">
        <v>87</v>
      </c>
      <c r="AW365" s="12" t="s">
        <v>7</v>
      </c>
      <c r="AX365" s="12" t="s">
        <v>85</v>
      </c>
      <c r="AY365" s="237" t="s">
        <v>158</v>
      </c>
    </row>
    <row r="366" spans="2:65" s="1" customFormat="1" ht="16.5" customHeight="1">
      <c r="B366" s="43"/>
      <c r="C366" s="259" t="s">
        <v>648</v>
      </c>
      <c r="D366" s="259" t="s">
        <v>254</v>
      </c>
      <c r="E366" s="260" t="s">
        <v>649</v>
      </c>
      <c r="F366" s="261" t="s">
        <v>650</v>
      </c>
      <c r="G366" s="262" t="s">
        <v>228</v>
      </c>
      <c r="H366" s="263">
        <v>11</v>
      </c>
      <c r="I366" s="264"/>
      <c r="J366" s="265"/>
      <c r="K366" s="266">
        <f>ROUND(P366*H366,2)</f>
        <v>0</v>
      </c>
      <c r="L366" s="261" t="s">
        <v>178</v>
      </c>
      <c r="M366" s="267"/>
      <c r="N366" s="268" t="s">
        <v>24</v>
      </c>
      <c r="O366" s="222" t="s">
        <v>47</v>
      </c>
      <c r="P366" s="145">
        <f>I366+J366</f>
        <v>0</v>
      </c>
      <c r="Q366" s="145">
        <f>ROUND(I366*H366,2)</f>
        <v>0</v>
      </c>
      <c r="R366" s="145">
        <f>ROUND(J366*H366,2)</f>
        <v>0</v>
      </c>
      <c r="S366" s="44"/>
      <c r="T366" s="223">
        <f>S366*H366</f>
        <v>0</v>
      </c>
      <c r="U366" s="223">
        <v>3.0000000000000001E-3</v>
      </c>
      <c r="V366" s="223">
        <f>U366*H366</f>
        <v>3.3000000000000002E-2</v>
      </c>
      <c r="W366" s="223">
        <v>0</v>
      </c>
      <c r="X366" s="224">
        <f>W366*H366</f>
        <v>0</v>
      </c>
      <c r="AR366" s="26" t="s">
        <v>199</v>
      </c>
      <c r="AT366" s="26" t="s">
        <v>254</v>
      </c>
      <c r="AU366" s="26" t="s">
        <v>87</v>
      </c>
      <c r="AY366" s="26" t="s">
        <v>158</v>
      </c>
      <c r="BE366" s="225">
        <f>IF(O366="základní",K366,0)</f>
        <v>0</v>
      </c>
      <c r="BF366" s="225">
        <f>IF(O366="snížená",K366,0)</f>
        <v>0</v>
      </c>
      <c r="BG366" s="225">
        <f>IF(O366="zákl. přenesená",K366,0)</f>
        <v>0</v>
      </c>
      <c r="BH366" s="225">
        <f>IF(O366="sníž. přenesená",K366,0)</f>
        <v>0</v>
      </c>
      <c r="BI366" s="225">
        <f>IF(O366="nulová",K366,0)</f>
        <v>0</v>
      </c>
      <c r="BJ366" s="26" t="s">
        <v>85</v>
      </c>
      <c r="BK366" s="225">
        <f>ROUND(P366*H366,2)</f>
        <v>0</v>
      </c>
      <c r="BL366" s="26" t="s">
        <v>167</v>
      </c>
      <c r="BM366" s="26" t="s">
        <v>651</v>
      </c>
    </row>
    <row r="367" spans="2:65" s="12" customFormat="1" ht="12">
      <c r="B367" s="226"/>
      <c r="C367" s="227"/>
      <c r="D367" s="228" t="s">
        <v>170</v>
      </c>
      <c r="E367" s="229" t="s">
        <v>24</v>
      </c>
      <c r="F367" s="230" t="s">
        <v>160</v>
      </c>
      <c r="G367" s="227"/>
      <c r="H367" s="231">
        <v>11</v>
      </c>
      <c r="I367" s="232"/>
      <c r="J367" s="232"/>
      <c r="K367" s="227"/>
      <c r="L367" s="227"/>
      <c r="M367" s="233"/>
      <c r="N367" s="234"/>
      <c r="O367" s="235"/>
      <c r="P367" s="235"/>
      <c r="Q367" s="235"/>
      <c r="R367" s="235"/>
      <c r="S367" s="235"/>
      <c r="T367" s="235"/>
      <c r="U367" s="235"/>
      <c r="V367" s="235"/>
      <c r="W367" s="235"/>
      <c r="X367" s="236"/>
      <c r="AT367" s="237" t="s">
        <v>170</v>
      </c>
      <c r="AU367" s="237" t="s">
        <v>87</v>
      </c>
      <c r="AV367" s="12" t="s">
        <v>87</v>
      </c>
      <c r="AW367" s="12" t="s">
        <v>7</v>
      </c>
      <c r="AX367" s="12" t="s">
        <v>85</v>
      </c>
      <c r="AY367" s="237" t="s">
        <v>158</v>
      </c>
    </row>
    <row r="368" spans="2:65" s="1" customFormat="1" ht="16.5" customHeight="1">
      <c r="B368" s="43"/>
      <c r="C368" s="259" t="s">
        <v>639</v>
      </c>
      <c r="D368" s="259" t="s">
        <v>254</v>
      </c>
      <c r="E368" s="260" t="s">
        <v>652</v>
      </c>
      <c r="F368" s="261" t="s">
        <v>653</v>
      </c>
      <c r="G368" s="262" t="s">
        <v>228</v>
      </c>
      <c r="H368" s="263">
        <v>11</v>
      </c>
      <c r="I368" s="264"/>
      <c r="J368" s="265"/>
      <c r="K368" s="266">
        <f>ROUND(P368*H368,2)</f>
        <v>0</v>
      </c>
      <c r="L368" s="261" t="s">
        <v>178</v>
      </c>
      <c r="M368" s="267"/>
      <c r="N368" s="268" t="s">
        <v>24</v>
      </c>
      <c r="O368" s="222" t="s">
        <v>47</v>
      </c>
      <c r="P368" s="145">
        <f>I368+J368</f>
        <v>0</v>
      </c>
      <c r="Q368" s="145">
        <f>ROUND(I368*H368,2)</f>
        <v>0</v>
      </c>
      <c r="R368" s="145">
        <f>ROUND(J368*H368,2)</f>
        <v>0</v>
      </c>
      <c r="S368" s="44"/>
      <c r="T368" s="223">
        <f>S368*H368</f>
        <v>0</v>
      </c>
      <c r="U368" s="223">
        <v>1E-4</v>
      </c>
      <c r="V368" s="223">
        <f>U368*H368</f>
        <v>1.1000000000000001E-3</v>
      </c>
      <c r="W368" s="223">
        <v>0</v>
      </c>
      <c r="X368" s="224">
        <f>W368*H368</f>
        <v>0</v>
      </c>
      <c r="AR368" s="26" t="s">
        <v>199</v>
      </c>
      <c r="AT368" s="26" t="s">
        <v>254</v>
      </c>
      <c r="AU368" s="26" t="s">
        <v>87</v>
      </c>
      <c r="AY368" s="26" t="s">
        <v>158</v>
      </c>
      <c r="BE368" s="225">
        <f>IF(O368="základní",K368,0)</f>
        <v>0</v>
      </c>
      <c r="BF368" s="225">
        <f>IF(O368="snížená",K368,0)</f>
        <v>0</v>
      </c>
      <c r="BG368" s="225">
        <f>IF(O368="zákl. přenesená",K368,0)</f>
        <v>0</v>
      </c>
      <c r="BH368" s="225">
        <f>IF(O368="sníž. přenesená",K368,0)</f>
        <v>0</v>
      </c>
      <c r="BI368" s="225">
        <f>IF(O368="nulová",K368,0)</f>
        <v>0</v>
      </c>
      <c r="BJ368" s="26" t="s">
        <v>85</v>
      </c>
      <c r="BK368" s="225">
        <f>ROUND(P368*H368,2)</f>
        <v>0</v>
      </c>
      <c r="BL368" s="26" t="s">
        <v>167</v>
      </c>
      <c r="BM368" s="26" t="s">
        <v>654</v>
      </c>
    </row>
    <row r="369" spans="2:65" s="12" customFormat="1" ht="12">
      <c r="B369" s="226"/>
      <c r="C369" s="227"/>
      <c r="D369" s="228" t="s">
        <v>170</v>
      </c>
      <c r="E369" s="229" t="s">
        <v>24</v>
      </c>
      <c r="F369" s="230" t="s">
        <v>160</v>
      </c>
      <c r="G369" s="227"/>
      <c r="H369" s="231">
        <v>11</v>
      </c>
      <c r="I369" s="232"/>
      <c r="J369" s="232"/>
      <c r="K369" s="227"/>
      <c r="L369" s="227"/>
      <c r="M369" s="233"/>
      <c r="N369" s="234"/>
      <c r="O369" s="235"/>
      <c r="P369" s="235"/>
      <c r="Q369" s="235"/>
      <c r="R369" s="235"/>
      <c r="S369" s="235"/>
      <c r="T369" s="235"/>
      <c r="U369" s="235"/>
      <c r="V369" s="235"/>
      <c r="W369" s="235"/>
      <c r="X369" s="236"/>
      <c r="AT369" s="237" t="s">
        <v>170</v>
      </c>
      <c r="AU369" s="237" t="s">
        <v>87</v>
      </c>
      <c r="AV369" s="12" t="s">
        <v>87</v>
      </c>
      <c r="AW369" s="12" t="s">
        <v>7</v>
      </c>
      <c r="AX369" s="12" t="s">
        <v>85</v>
      </c>
      <c r="AY369" s="237" t="s">
        <v>158</v>
      </c>
    </row>
    <row r="370" spans="2:65" s="1" customFormat="1" ht="16.5" customHeight="1">
      <c r="B370" s="43"/>
      <c r="C370" s="259" t="s">
        <v>655</v>
      </c>
      <c r="D370" s="259" t="s">
        <v>254</v>
      </c>
      <c r="E370" s="260" t="s">
        <v>656</v>
      </c>
      <c r="F370" s="261" t="s">
        <v>657</v>
      </c>
      <c r="G370" s="262" t="s">
        <v>228</v>
      </c>
      <c r="H370" s="263">
        <v>22</v>
      </c>
      <c r="I370" s="264"/>
      <c r="J370" s="265"/>
      <c r="K370" s="266">
        <f>ROUND(P370*H370,2)</f>
        <v>0</v>
      </c>
      <c r="L370" s="261" t="s">
        <v>178</v>
      </c>
      <c r="M370" s="267"/>
      <c r="N370" s="268" t="s">
        <v>24</v>
      </c>
      <c r="O370" s="222" t="s">
        <v>47</v>
      </c>
      <c r="P370" s="145">
        <f>I370+J370</f>
        <v>0</v>
      </c>
      <c r="Q370" s="145">
        <f>ROUND(I370*H370,2)</f>
        <v>0</v>
      </c>
      <c r="R370" s="145">
        <f>ROUND(J370*H370,2)</f>
        <v>0</v>
      </c>
      <c r="S370" s="44"/>
      <c r="T370" s="223">
        <f>S370*H370</f>
        <v>0</v>
      </c>
      <c r="U370" s="223">
        <v>3.5E-4</v>
      </c>
      <c r="V370" s="223">
        <f>U370*H370</f>
        <v>7.7000000000000002E-3</v>
      </c>
      <c r="W370" s="223">
        <v>0</v>
      </c>
      <c r="X370" s="224">
        <f>W370*H370</f>
        <v>0</v>
      </c>
      <c r="AR370" s="26" t="s">
        <v>199</v>
      </c>
      <c r="AT370" s="26" t="s">
        <v>254</v>
      </c>
      <c r="AU370" s="26" t="s">
        <v>87</v>
      </c>
      <c r="AY370" s="26" t="s">
        <v>158</v>
      </c>
      <c r="BE370" s="225">
        <f>IF(O370="základní",K370,0)</f>
        <v>0</v>
      </c>
      <c r="BF370" s="225">
        <f>IF(O370="snížená",K370,0)</f>
        <v>0</v>
      </c>
      <c r="BG370" s="225">
        <f>IF(O370="zákl. přenesená",K370,0)</f>
        <v>0</v>
      </c>
      <c r="BH370" s="225">
        <f>IF(O370="sníž. přenesená",K370,0)</f>
        <v>0</v>
      </c>
      <c r="BI370" s="225">
        <f>IF(O370="nulová",K370,0)</f>
        <v>0</v>
      </c>
      <c r="BJ370" s="26" t="s">
        <v>85</v>
      </c>
      <c r="BK370" s="225">
        <f>ROUND(P370*H370,2)</f>
        <v>0</v>
      </c>
      <c r="BL370" s="26" t="s">
        <v>167</v>
      </c>
      <c r="BM370" s="26" t="s">
        <v>658</v>
      </c>
    </row>
    <row r="371" spans="2:65" s="12" customFormat="1" ht="12">
      <c r="B371" s="226"/>
      <c r="C371" s="227"/>
      <c r="D371" s="228" t="s">
        <v>170</v>
      </c>
      <c r="E371" s="229" t="s">
        <v>24</v>
      </c>
      <c r="F371" s="230" t="s">
        <v>659</v>
      </c>
      <c r="G371" s="227"/>
      <c r="H371" s="231">
        <v>22</v>
      </c>
      <c r="I371" s="232"/>
      <c r="J371" s="232"/>
      <c r="K371" s="227"/>
      <c r="L371" s="227"/>
      <c r="M371" s="233"/>
      <c r="N371" s="234"/>
      <c r="O371" s="235"/>
      <c r="P371" s="235"/>
      <c r="Q371" s="235"/>
      <c r="R371" s="235"/>
      <c r="S371" s="235"/>
      <c r="T371" s="235"/>
      <c r="U371" s="235"/>
      <c r="V371" s="235"/>
      <c r="W371" s="235"/>
      <c r="X371" s="236"/>
      <c r="AT371" s="237" t="s">
        <v>170</v>
      </c>
      <c r="AU371" s="237" t="s">
        <v>87</v>
      </c>
      <c r="AV371" s="12" t="s">
        <v>87</v>
      </c>
      <c r="AW371" s="12" t="s">
        <v>7</v>
      </c>
      <c r="AX371" s="12" t="s">
        <v>85</v>
      </c>
      <c r="AY371" s="237" t="s">
        <v>158</v>
      </c>
    </row>
    <row r="372" spans="2:65" s="1" customFormat="1" ht="16.5" customHeight="1">
      <c r="B372" s="43"/>
      <c r="C372" s="259" t="s">
        <v>660</v>
      </c>
      <c r="D372" s="259" t="s">
        <v>254</v>
      </c>
      <c r="E372" s="260" t="s">
        <v>661</v>
      </c>
      <c r="F372" s="261" t="s">
        <v>662</v>
      </c>
      <c r="G372" s="262" t="s">
        <v>228</v>
      </c>
      <c r="H372" s="263">
        <v>4</v>
      </c>
      <c r="I372" s="264"/>
      <c r="J372" s="265"/>
      <c r="K372" s="266">
        <f>ROUND(P372*H372,2)</f>
        <v>0</v>
      </c>
      <c r="L372" s="261" t="s">
        <v>178</v>
      </c>
      <c r="M372" s="267"/>
      <c r="N372" s="268" t="s">
        <v>24</v>
      </c>
      <c r="O372" s="222" t="s">
        <v>47</v>
      </c>
      <c r="P372" s="145">
        <f>I372+J372</f>
        <v>0</v>
      </c>
      <c r="Q372" s="145">
        <f>ROUND(I372*H372,2)</f>
        <v>0</v>
      </c>
      <c r="R372" s="145">
        <f>ROUND(J372*H372,2)</f>
        <v>0</v>
      </c>
      <c r="S372" s="44"/>
      <c r="T372" s="223">
        <f>S372*H372</f>
        <v>0</v>
      </c>
      <c r="U372" s="223">
        <v>3.5000000000000001E-3</v>
      </c>
      <c r="V372" s="223">
        <f>U372*H372</f>
        <v>1.4E-2</v>
      </c>
      <c r="W372" s="223">
        <v>0</v>
      </c>
      <c r="X372" s="224">
        <f>W372*H372</f>
        <v>0</v>
      </c>
      <c r="AR372" s="26" t="s">
        <v>199</v>
      </c>
      <c r="AT372" s="26" t="s">
        <v>254</v>
      </c>
      <c r="AU372" s="26" t="s">
        <v>87</v>
      </c>
      <c r="AY372" s="26" t="s">
        <v>158</v>
      </c>
      <c r="BE372" s="225">
        <f>IF(O372="základní",K372,0)</f>
        <v>0</v>
      </c>
      <c r="BF372" s="225">
        <f>IF(O372="snížená",K372,0)</f>
        <v>0</v>
      </c>
      <c r="BG372" s="225">
        <f>IF(O372="zákl. přenesená",K372,0)</f>
        <v>0</v>
      </c>
      <c r="BH372" s="225">
        <f>IF(O372="sníž. přenesená",K372,0)</f>
        <v>0</v>
      </c>
      <c r="BI372" s="225">
        <f>IF(O372="nulová",K372,0)</f>
        <v>0</v>
      </c>
      <c r="BJ372" s="26" t="s">
        <v>85</v>
      </c>
      <c r="BK372" s="225">
        <f>ROUND(P372*H372,2)</f>
        <v>0</v>
      </c>
      <c r="BL372" s="26" t="s">
        <v>167</v>
      </c>
      <c r="BM372" s="26" t="s">
        <v>663</v>
      </c>
    </row>
    <row r="373" spans="2:65" s="13" customFormat="1" ht="12">
      <c r="B373" s="238"/>
      <c r="C373" s="239"/>
      <c r="D373" s="228" t="s">
        <v>170</v>
      </c>
      <c r="E373" s="240" t="s">
        <v>24</v>
      </c>
      <c r="F373" s="241" t="s">
        <v>664</v>
      </c>
      <c r="G373" s="239"/>
      <c r="H373" s="240" t="s">
        <v>24</v>
      </c>
      <c r="I373" s="242"/>
      <c r="J373" s="242"/>
      <c r="K373" s="239"/>
      <c r="L373" s="239"/>
      <c r="M373" s="243"/>
      <c r="N373" s="244"/>
      <c r="O373" s="245"/>
      <c r="P373" s="245"/>
      <c r="Q373" s="245"/>
      <c r="R373" s="245"/>
      <c r="S373" s="245"/>
      <c r="T373" s="245"/>
      <c r="U373" s="245"/>
      <c r="V373" s="245"/>
      <c r="W373" s="245"/>
      <c r="X373" s="246"/>
      <c r="AT373" s="247" t="s">
        <v>170</v>
      </c>
      <c r="AU373" s="247" t="s">
        <v>87</v>
      </c>
      <c r="AV373" s="13" t="s">
        <v>85</v>
      </c>
      <c r="AW373" s="13" t="s">
        <v>7</v>
      </c>
      <c r="AX373" s="13" t="s">
        <v>78</v>
      </c>
      <c r="AY373" s="247" t="s">
        <v>158</v>
      </c>
    </row>
    <row r="374" spans="2:65" s="12" customFormat="1" ht="12">
      <c r="B374" s="226"/>
      <c r="C374" s="227"/>
      <c r="D374" s="228" t="s">
        <v>170</v>
      </c>
      <c r="E374" s="229" t="s">
        <v>24</v>
      </c>
      <c r="F374" s="230" t="s">
        <v>87</v>
      </c>
      <c r="G374" s="227"/>
      <c r="H374" s="231">
        <v>2</v>
      </c>
      <c r="I374" s="232"/>
      <c r="J374" s="232"/>
      <c r="K374" s="227"/>
      <c r="L374" s="227"/>
      <c r="M374" s="233"/>
      <c r="N374" s="234"/>
      <c r="O374" s="235"/>
      <c r="P374" s="235"/>
      <c r="Q374" s="235"/>
      <c r="R374" s="235"/>
      <c r="S374" s="235"/>
      <c r="T374" s="235"/>
      <c r="U374" s="235"/>
      <c r="V374" s="235"/>
      <c r="W374" s="235"/>
      <c r="X374" s="236"/>
      <c r="AT374" s="237" t="s">
        <v>170</v>
      </c>
      <c r="AU374" s="237" t="s">
        <v>87</v>
      </c>
      <c r="AV374" s="12" t="s">
        <v>87</v>
      </c>
      <c r="AW374" s="12" t="s">
        <v>7</v>
      </c>
      <c r="AX374" s="12" t="s">
        <v>78</v>
      </c>
      <c r="AY374" s="237" t="s">
        <v>158</v>
      </c>
    </row>
    <row r="375" spans="2:65" s="13" customFormat="1" ht="12">
      <c r="B375" s="238"/>
      <c r="C375" s="239"/>
      <c r="D375" s="228" t="s">
        <v>170</v>
      </c>
      <c r="E375" s="240" t="s">
        <v>24</v>
      </c>
      <c r="F375" s="241" t="s">
        <v>665</v>
      </c>
      <c r="G375" s="239"/>
      <c r="H375" s="240" t="s">
        <v>24</v>
      </c>
      <c r="I375" s="242"/>
      <c r="J375" s="242"/>
      <c r="K375" s="239"/>
      <c r="L375" s="239"/>
      <c r="M375" s="243"/>
      <c r="N375" s="244"/>
      <c r="O375" s="245"/>
      <c r="P375" s="245"/>
      <c r="Q375" s="245"/>
      <c r="R375" s="245"/>
      <c r="S375" s="245"/>
      <c r="T375" s="245"/>
      <c r="U375" s="245"/>
      <c r="V375" s="245"/>
      <c r="W375" s="245"/>
      <c r="X375" s="246"/>
      <c r="AT375" s="247" t="s">
        <v>170</v>
      </c>
      <c r="AU375" s="247" t="s">
        <v>87</v>
      </c>
      <c r="AV375" s="13" t="s">
        <v>85</v>
      </c>
      <c r="AW375" s="13" t="s">
        <v>7</v>
      </c>
      <c r="AX375" s="13" t="s">
        <v>78</v>
      </c>
      <c r="AY375" s="247" t="s">
        <v>158</v>
      </c>
    </row>
    <row r="376" spans="2:65" s="12" customFormat="1" ht="12">
      <c r="B376" s="226"/>
      <c r="C376" s="227"/>
      <c r="D376" s="228" t="s">
        <v>170</v>
      </c>
      <c r="E376" s="229" t="s">
        <v>24</v>
      </c>
      <c r="F376" s="230" t="s">
        <v>87</v>
      </c>
      <c r="G376" s="227"/>
      <c r="H376" s="231">
        <v>2</v>
      </c>
      <c r="I376" s="232"/>
      <c r="J376" s="232"/>
      <c r="K376" s="227"/>
      <c r="L376" s="227"/>
      <c r="M376" s="233"/>
      <c r="N376" s="234"/>
      <c r="O376" s="235"/>
      <c r="P376" s="235"/>
      <c r="Q376" s="235"/>
      <c r="R376" s="235"/>
      <c r="S376" s="235"/>
      <c r="T376" s="235"/>
      <c r="U376" s="235"/>
      <c r="V376" s="235"/>
      <c r="W376" s="235"/>
      <c r="X376" s="236"/>
      <c r="AT376" s="237" t="s">
        <v>170</v>
      </c>
      <c r="AU376" s="237" t="s">
        <v>87</v>
      </c>
      <c r="AV376" s="12" t="s">
        <v>87</v>
      </c>
      <c r="AW376" s="12" t="s">
        <v>7</v>
      </c>
      <c r="AX376" s="12" t="s">
        <v>78</v>
      </c>
      <c r="AY376" s="237" t="s">
        <v>158</v>
      </c>
    </row>
    <row r="377" spans="2:65" s="14" customFormat="1" ht="12">
      <c r="B377" s="248"/>
      <c r="C377" s="249"/>
      <c r="D377" s="228" t="s">
        <v>170</v>
      </c>
      <c r="E377" s="250" t="s">
        <v>24</v>
      </c>
      <c r="F377" s="251" t="s">
        <v>240</v>
      </c>
      <c r="G377" s="249"/>
      <c r="H377" s="252">
        <v>4</v>
      </c>
      <c r="I377" s="253"/>
      <c r="J377" s="253"/>
      <c r="K377" s="249"/>
      <c r="L377" s="249"/>
      <c r="M377" s="254"/>
      <c r="N377" s="255"/>
      <c r="O377" s="256"/>
      <c r="P377" s="256"/>
      <c r="Q377" s="256"/>
      <c r="R377" s="256"/>
      <c r="S377" s="256"/>
      <c r="T377" s="256"/>
      <c r="U377" s="256"/>
      <c r="V377" s="256"/>
      <c r="W377" s="256"/>
      <c r="X377" s="257"/>
      <c r="AT377" s="258" t="s">
        <v>170</v>
      </c>
      <c r="AU377" s="258" t="s">
        <v>87</v>
      </c>
      <c r="AV377" s="14" t="s">
        <v>167</v>
      </c>
      <c r="AW377" s="14" t="s">
        <v>7</v>
      </c>
      <c r="AX377" s="14" t="s">
        <v>85</v>
      </c>
      <c r="AY377" s="258" t="s">
        <v>158</v>
      </c>
    </row>
    <row r="378" spans="2:65" s="1" customFormat="1" ht="16.5" customHeight="1">
      <c r="B378" s="43"/>
      <c r="C378" s="259" t="s">
        <v>666</v>
      </c>
      <c r="D378" s="259" t="s">
        <v>254</v>
      </c>
      <c r="E378" s="260" t="s">
        <v>667</v>
      </c>
      <c r="F378" s="261" t="s">
        <v>668</v>
      </c>
      <c r="G378" s="262" t="s">
        <v>228</v>
      </c>
      <c r="H378" s="263">
        <v>1</v>
      </c>
      <c r="I378" s="264"/>
      <c r="J378" s="265"/>
      <c r="K378" s="266">
        <f>ROUND(P378*H378,2)</f>
        <v>0</v>
      </c>
      <c r="L378" s="261" t="s">
        <v>178</v>
      </c>
      <c r="M378" s="267"/>
      <c r="N378" s="268" t="s">
        <v>24</v>
      </c>
      <c r="O378" s="222" t="s">
        <v>47</v>
      </c>
      <c r="P378" s="145">
        <f>I378+J378</f>
        <v>0</v>
      </c>
      <c r="Q378" s="145">
        <f>ROUND(I378*H378,2)</f>
        <v>0</v>
      </c>
      <c r="R378" s="145">
        <f>ROUND(J378*H378,2)</f>
        <v>0</v>
      </c>
      <c r="S378" s="44"/>
      <c r="T378" s="223">
        <f>S378*H378</f>
        <v>0</v>
      </c>
      <c r="U378" s="223">
        <v>2.3999999999999998E-3</v>
      </c>
      <c r="V378" s="223">
        <f>U378*H378</f>
        <v>2.3999999999999998E-3</v>
      </c>
      <c r="W378" s="223">
        <v>0</v>
      </c>
      <c r="X378" s="224">
        <f>W378*H378</f>
        <v>0</v>
      </c>
      <c r="AR378" s="26" t="s">
        <v>199</v>
      </c>
      <c r="AT378" s="26" t="s">
        <v>254</v>
      </c>
      <c r="AU378" s="26" t="s">
        <v>87</v>
      </c>
      <c r="AY378" s="26" t="s">
        <v>158</v>
      </c>
      <c r="BE378" s="225">
        <f>IF(O378="základní",K378,0)</f>
        <v>0</v>
      </c>
      <c r="BF378" s="225">
        <f>IF(O378="snížená",K378,0)</f>
        <v>0</v>
      </c>
      <c r="BG378" s="225">
        <f>IF(O378="zákl. přenesená",K378,0)</f>
        <v>0</v>
      </c>
      <c r="BH378" s="225">
        <f>IF(O378="sníž. přenesená",K378,0)</f>
        <v>0</v>
      </c>
      <c r="BI378" s="225">
        <f>IF(O378="nulová",K378,0)</f>
        <v>0</v>
      </c>
      <c r="BJ378" s="26" t="s">
        <v>85</v>
      </c>
      <c r="BK378" s="225">
        <f>ROUND(P378*H378,2)</f>
        <v>0</v>
      </c>
      <c r="BL378" s="26" t="s">
        <v>167</v>
      </c>
      <c r="BM378" s="26" t="s">
        <v>669</v>
      </c>
    </row>
    <row r="379" spans="2:65" s="13" customFormat="1" ht="12">
      <c r="B379" s="238"/>
      <c r="C379" s="239"/>
      <c r="D379" s="228" t="s">
        <v>170</v>
      </c>
      <c r="E379" s="240" t="s">
        <v>24</v>
      </c>
      <c r="F379" s="241" t="s">
        <v>670</v>
      </c>
      <c r="G379" s="239"/>
      <c r="H379" s="240" t="s">
        <v>24</v>
      </c>
      <c r="I379" s="242"/>
      <c r="J379" s="242"/>
      <c r="K379" s="239"/>
      <c r="L379" s="239"/>
      <c r="M379" s="243"/>
      <c r="N379" s="244"/>
      <c r="O379" s="245"/>
      <c r="P379" s="245"/>
      <c r="Q379" s="245"/>
      <c r="R379" s="245"/>
      <c r="S379" s="245"/>
      <c r="T379" s="245"/>
      <c r="U379" s="245"/>
      <c r="V379" s="245"/>
      <c r="W379" s="245"/>
      <c r="X379" s="246"/>
      <c r="AT379" s="247" t="s">
        <v>170</v>
      </c>
      <c r="AU379" s="247" t="s">
        <v>87</v>
      </c>
      <c r="AV379" s="13" t="s">
        <v>85</v>
      </c>
      <c r="AW379" s="13" t="s">
        <v>7</v>
      </c>
      <c r="AX379" s="13" t="s">
        <v>78</v>
      </c>
      <c r="AY379" s="247" t="s">
        <v>158</v>
      </c>
    </row>
    <row r="380" spans="2:65" s="12" customFormat="1" ht="12">
      <c r="B380" s="226"/>
      <c r="C380" s="227"/>
      <c r="D380" s="228" t="s">
        <v>170</v>
      </c>
      <c r="E380" s="229" t="s">
        <v>24</v>
      </c>
      <c r="F380" s="230" t="s">
        <v>85</v>
      </c>
      <c r="G380" s="227"/>
      <c r="H380" s="231">
        <v>1</v>
      </c>
      <c r="I380" s="232"/>
      <c r="J380" s="232"/>
      <c r="K380" s="227"/>
      <c r="L380" s="227"/>
      <c r="M380" s="233"/>
      <c r="N380" s="234"/>
      <c r="O380" s="235"/>
      <c r="P380" s="235"/>
      <c r="Q380" s="235"/>
      <c r="R380" s="235"/>
      <c r="S380" s="235"/>
      <c r="T380" s="235"/>
      <c r="U380" s="235"/>
      <c r="V380" s="235"/>
      <c r="W380" s="235"/>
      <c r="X380" s="236"/>
      <c r="AT380" s="237" t="s">
        <v>170</v>
      </c>
      <c r="AU380" s="237" t="s">
        <v>87</v>
      </c>
      <c r="AV380" s="12" t="s">
        <v>87</v>
      </c>
      <c r="AW380" s="12" t="s">
        <v>7</v>
      </c>
      <c r="AX380" s="12" t="s">
        <v>85</v>
      </c>
      <c r="AY380" s="237" t="s">
        <v>158</v>
      </c>
    </row>
    <row r="381" spans="2:65" s="1" customFormat="1" ht="25.5" customHeight="1">
      <c r="B381" s="43"/>
      <c r="C381" s="259" t="s">
        <v>671</v>
      </c>
      <c r="D381" s="259" t="s">
        <v>254</v>
      </c>
      <c r="E381" s="260" t="s">
        <v>672</v>
      </c>
      <c r="F381" s="261" t="s">
        <v>673</v>
      </c>
      <c r="G381" s="262" t="s">
        <v>228</v>
      </c>
      <c r="H381" s="263">
        <v>2</v>
      </c>
      <c r="I381" s="264"/>
      <c r="J381" s="265"/>
      <c r="K381" s="266">
        <f>ROUND(P381*H381,2)</f>
        <v>0</v>
      </c>
      <c r="L381" s="261" t="s">
        <v>178</v>
      </c>
      <c r="M381" s="267"/>
      <c r="N381" s="268" t="s">
        <v>24</v>
      </c>
      <c r="O381" s="222" t="s">
        <v>47</v>
      </c>
      <c r="P381" s="145">
        <f>I381+J381</f>
        <v>0</v>
      </c>
      <c r="Q381" s="145">
        <f>ROUND(I381*H381,2)</f>
        <v>0</v>
      </c>
      <c r="R381" s="145">
        <f>ROUND(J381*H381,2)</f>
        <v>0</v>
      </c>
      <c r="S381" s="44"/>
      <c r="T381" s="223">
        <f>S381*H381</f>
        <v>0</v>
      </c>
      <c r="U381" s="223">
        <v>5.1999999999999998E-3</v>
      </c>
      <c r="V381" s="223">
        <f>U381*H381</f>
        <v>1.04E-2</v>
      </c>
      <c r="W381" s="223">
        <v>0</v>
      </c>
      <c r="X381" s="224">
        <f>W381*H381</f>
        <v>0</v>
      </c>
      <c r="AR381" s="26" t="s">
        <v>199</v>
      </c>
      <c r="AT381" s="26" t="s">
        <v>254</v>
      </c>
      <c r="AU381" s="26" t="s">
        <v>87</v>
      </c>
      <c r="AY381" s="26" t="s">
        <v>158</v>
      </c>
      <c r="BE381" s="225">
        <f>IF(O381="základní",K381,0)</f>
        <v>0</v>
      </c>
      <c r="BF381" s="225">
        <f>IF(O381="snížená",K381,0)</f>
        <v>0</v>
      </c>
      <c r="BG381" s="225">
        <f>IF(O381="zákl. přenesená",K381,0)</f>
        <v>0</v>
      </c>
      <c r="BH381" s="225">
        <f>IF(O381="sníž. přenesená",K381,0)</f>
        <v>0</v>
      </c>
      <c r="BI381" s="225">
        <f>IF(O381="nulová",K381,0)</f>
        <v>0</v>
      </c>
      <c r="BJ381" s="26" t="s">
        <v>85</v>
      </c>
      <c r="BK381" s="225">
        <f>ROUND(P381*H381,2)</f>
        <v>0</v>
      </c>
      <c r="BL381" s="26" t="s">
        <v>167</v>
      </c>
      <c r="BM381" s="26" t="s">
        <v>674</v>
      </c>
    </row>
    <row r="382" spans="2:65" s="13" customFormat="1" ht="12">
      <c r="B382" s="238"/>
      <c r="C382" s="239"/>
      <c r="D382" s="228" t="s">
        <v>170</v>
      </c>
      <c r="E382" s="240" t="s">
        <v>24</v>
      </c>
      <c r="F382" s="241" t="s">
        <v>675</v>
      </c>
      <c r="G382" s="239"/>
      <c r="H382" s="240" t="s">
        <v>24</v>
      </c>
      <c r="I382" s="242"/>
      <c r="J382" s="242"/>
      <c r="K382" s="239"/>
      <c r="L382" s="239"/>
      <c r="M382" s="243"/>
      <c r="N382" s="244"/>
      <c r="O382" s="245"/>
      <c r="P382" s="245"/>
      <c r="Q382" s="245"/>
      <c r="R382" s="245"/>
      <c r="S382" s="245"/>
      <c r="T382" s="245"/>
      <c r="U382" s="245"/>
      <c r="V382" s="245"/>
      <c r="W382" s="245"/>
      <c r="X382" s="246"/>
      <c r="AT382" s="247" t="s">
        <v>170</v>
      </c>
      <c r="AU382" s="247" t="s">
        <v>87</v>
      </c>
      <c r="AV382" s="13" t="s">
        <v>85</v>
      </c>
      <c r="AW382" s="13" t="s">
        <v>7</v>
      </c>
      <c r="AX382" s="13" t="s">
        <v>78</v>
      </c>
      <c r="AY382" s="247" t="s">
        <v>158</v>
      </c>
    </row>
    <row r="383" spans="2:65" s="12" customFormat="1" ht="12">
      <c r="B383" s="226"/>
      <c r="C383" s="227"/>
      <c r="D383" s="228" t="s">
        <v>170</v>
      </c>
      <c r="E383" s="229" t="s">
        <v>24</v>
      </c>
      <c r="F383" s="230" t="s">
        <v>85</v>
      </c>
      <c r="G383" s="227"/>
      <c r="H383" s="231">
        <v>1</v>
      </c>
      <c r="I383" s="232"/>
      <c r="J383" s="232"/>
      <c r="K383" s="227"/>
      <c r="L383" s="227"/>
      <c r="M383" s="233"/>
      <c r="N383" s="234"/>
      <c r="O383" s="235"/>
      <c r="P383" s="235"/>
      <c r="Q383" s="235"/>
      <c r="R383" s="235"/>
      <c r="S383" s="235"/>
      <c r="T383" s="235"/>
      <c r="U383" s="235"/>
      <c r="V383" s="235"/>
      <c r="W383" s="235"/>
      <c r="X383" s="236"/>
      <c r="AT383" s="237" t="s">
        <v>170</v>
      </c>
      <c r="AU383" s="237" t="s">
        <v>87</v>
      </c>
      <c r="AV383" s="12" t="s">
        <v>87</v>
      </c>
      <c r="AW383" s="12" t="s">
        <v>7</v>
      </c>
      <c r="AX383" s="12" t="s">
        <v>78</v>
      </c>
      <c r="AY383" s="237" t="s">
        <v>158</v>
      </c>
    </row>
    <row r="384" spans="2:65" s="13" customFormat="1" ht="12">
      <c r="B384" s="238"/>
      <c r="C384" s="239"/>
      <c r="D384" s="228" t="s">
        <v>170</v>
      </c>
      <c r="E384" s="240" t="s">
        <v>24</v>
      </c>
      <c r="F384" s="241" t="s">
        <v>676</v>
      </c>
      <c r="G384" s="239"/>
      <c r="H384" s="240" t="s">
        <v>24</v>
      </c>
      <c r="I384" s="242"/>
      <c r="J384" s="242"/>
      <c r="K384" s="239"/>
      <c r="L384" s="239"/>
      <c r="M384" s="243"/>
      <c r="N384" s="244"/>
      <c r="O384" s="245"/>
      <c r="P384" s="245"/>
      <c r="Q384" s="245"/>
      <c r="R384" s="245"/>
      <c r="S384" s="245"/>
      <c r="T384" s="245"/>
      <c r="U384" s="245"/>
      <c r="V384" s="245"/>
      <c r="W384" s="245"/>
      <c r="X384" s="246"/>
      <c r="AT384" s="247" t="s">
        <v>170</v>
      </c>
      <c r="AU384" s="247" t="s">
        <v>87</v>
      </c>
      <c r="AV384" s="13" t="s">
        <v>85</v>
      </c>
      <c r="AW384" s="13" t="s">
        <v>7</v>
      </c>
      <c r="AX384" s="13" t="s">
        <v>78</v>
      </c>
      <c r="AY384" s="247" t="s">
        <v>158</v>
      </c>
    </row>
    <row r="385" spans="2:65" s="12" customFormat="1" ht="12">
      <c r="B385" s="226"/>
      <c r="C385" s="227"/>
      <c r="D385" s="228" t="s">
        <v>170</v>
      </c>
      <c r="E385" s="229" t="s">
        <v>24</v>
      </c>
      <c r="F385" s="230" t="s">
        <v>85</v>
      </c>
      <c r="G385" s="227"/>
      <c r="H385" s="231">
        <v>1</v>
      </c>
      <c r="I385" s="232"/>
      <c r="J385" s="232"/>
      <c r="K385" s="227"/>
      <c r="L385" s="227"/>
      <c r="M385" s="233"/>
      <c r="N385" s="234"/>
      <c r="O385" s="235"/>
      <c r="P385" s="235"/>
      <c r="Q385" s="235"/>
      <c r="R385" s="235"/>
      <c r="S385" s="235"/>
      <c r="T385" s="235"/>
      <c r="U385" s="235"/>
      <c r="V385" s="235"/>
      <c r="W385" s="235"/>
      <c r="X385" s="236"/>
      <c r="AT385" s="237" t="s">
        <v>170</v>
      </c>
      <c r="AU385" s="237" t="s">
        <v>87</v>
      </c>
      <c r="AV385" s="12" t="s">
        <v>87</v>
      </c>
      <c r="AW385" s="12" t="s">
        <v>7</v>
      </c>
      <c r="AX385" s="12" t="s">
        <v>78</v>
      </c>
      <c r="AY385" s="237" t="s">
        <v>158</v>
      </c>
    </row>
    <row r="386" spans="2:65" s="14" customFormat="1" ht="12">
      <c r="B386" s="248"/>
      <c r="C386" s="249"/>
      <c r="D386" s="228" t="s">
        <v>170</v>
      </c>
      <c r="E386" s="250" t="s">
        <v>24</v>
      </c>
      <c r="F386" s="251" t="s">
        <v>240</v>
      </c>
      <c r="G386" s="249"/>
      <c r="H386" s="252">
        <v>2</v>
      </c>
      <c r="I386" s="253"/>
      <c r="J386" s="253"/>
      <c r="K386" s="249"/>
      <c r="L386" s="249"/>
      <c r="M386" s="254"/>
      <c r="N386" s="255"/>
      <c r="O386" s="256"/>
      <c r="P386" s="256"/>
      <c r="Q386" s="256"/>
      <c r="R386" s="256"/>
      <c r="S386" s="256"/>
      <c r="T386" s="256"/>
      <c r="U386" s="256"/>
      <c r="V386" s="256"/>
      <c r="W386" s="256"/>
      <c r="X386" s="257"/>
      <c r="AT386" s="258" t="s">
        <v>170</v>
      </c>
      <c r="AU386" s="258" t="s">
        <v>87</v>
      </c>
      <c r="AV386" s="14" t="s">
        <v>167</v>
      </c>
      <c r="AW386" s="14" t="s">
        <v>7</v>
      </c>
      <c r="AX386" s="14" t="s">
        <v>85</v>
      </c>
      <c r="AY386" s="258" t="s">
        <v>158</v>
      </c>
    </row>
    <row r="387" spans="2:65" s="1" customFormat="1" ht="16.5" customHeight="1">
      <c r="B387" s="43"/>
      <c r="C387" s="259" t="s">
        <v>628</v>
      </c>
      <c r="D387" s="259" t="s">
        <v>254</v>
      </c>
      <c r="E387" s="260" t="s">
        <v>677</v>
      </c>
      <c r="F387" s="261" t="s">
        <v>678</v>
      </c>
      <c r="G387" s="262" t="s">
        <v>228</v>
      </c>
      <c r="H387" s="263">
        <v>4</v>
      </c>
      <c r="I387" s="264"/>
      <c r="J387" s="265"/>
      <c r="K387" s="266">
        <f>ROUND(P387*H387,2)</f>
        <v>0</v>
      </c>
      <c r="L387" s="261" t="s">
        <v>178</v>
      </c>
      <c r="M387" s="267"/>
      <c r="N387" s="268" t="s">
        <v>24</v>
      </c>
      <c r="O387" s="222" t="s">
        <v>47</v>
      </c>
      <c r="P387" s="145">
        <f>I387+J387</f>
        <v>0</v>
      </c>
      <c r="Q387" s="145">
        <f>ROUND(I387*H387,2)</f>
        <v>0</v>
      </c>
      <c r="R387" s="145">
        <f>ROUND(J387*H387,2)</f>
        <v>0</v>
      </c>
      <c r="S387" s="44"/>
      <c r="T387" s="223">
        <f>S387*H387</f>
        <v>0</v>
      </c>
      <c r="U387" s="223">
        <v>2.5000000000000001E-3</v>
      </c>
      <c r="V387" s="223">
        <f>U387*H387</f>
        <v>0.01</v>
      </c>
      <c r="W387" s="223">
        <v>0</v>
      </c>
      <c r="X387" s="224">
        <f>W387*H387</f>
        <v>0</v>
      </c>
      <c r="AR387" s="26" t="s">
        <v>199</v>
      </c>
      <c r="AT387" s="26" t="s">
        <v>254</v>
      </c>
      <c r="AU387" s="26" t="s">
        <v>87</v>
      </c>
      <c r="AY387" s="26" t="s">
        <v>158</v>
      </c>
      <c r="BE387" s="225">
        <f>IF(O387="základní",K387,0)</f>
        <v>0</v>
      </c>
      <c r="BF387" s="225">
        <f>IF(O387="snížená",K387,0)</f>
        <v>0</v>
      </c>
      <c r="BG387" s="225">
        <f>IF(O387="zákl. přenesená",K387,0)</f>
        <v>0</v>
      </c>
      <c r="BH387" s="225">
        <f>IF(O387="sníž. přenesená",K387,0)</f>
        <v>0</v>
      </c>
      <c r="BI387" s="225">
        <f>IF(O387="nulová",K387,0)</f>
        <v>0</v>
      </c>
      <c r="BJ387" s="26" t="s">
        <v>85</v>
      </c>
      <c r="BK387" s="225">
        <f>ROUND(P387*H387,2)</f>
        <v>0</v>
      </c>
      <c r="BL387" s="26" t="s">
        <v>167</v>
      </c>
      <c r="BM387" s="26" t="s">
        <v>679</v>
      </c>
    </row>
    <row r="388" spans="2:65" s="13" customFormat="1" ht="12">
      <c r="B388" s="238"/>
      <c r="C388" s="239"/>
      <c r="D388" s="228" t="s">
        <v>170</v>
      </c>
      <c r="E388" s="240" t="s">
        <v>24</v>
      </c>
      <c r="F388" s="241" t="s">
        <v>680</v>
      </c>
      <c r="G388" s="239"/>
      <c r="H388" s="240" t="s">
        <v>24</v>
      </c>
      <c r="I388" s="242"/>
      <c r="J388" s="242"/>
      <c r="K388" s="239"/>
      <c r="L388" s="239"/>
      <c r="M388" s="243"/>
      <c r="N388" s="244"/>
      <c r="O388" s="245"/>
      <c r="P388" s="245"/>
      <c r="Q388" s="245"/>
      <c r="R388" s="245"/>
      <c r="S388" s="245"/>
      <c r="T388" s="245"/>
      <c r="U388" s="245"/>
      <c r="V388" s="245"/>
      <c r="W388" s="245"/>
      <c r="X388" s="246"/>
      <c r="AT388" s="247" t="s">
        <v>170</v>
      </c>
      <c r="AU388" s="247" t="s">
        <v>87</v>
      </c>
      <c r="AV388" s="13" t="s">
        <v>85</v>
      </c>
      <c r="AW388" s="13" t="s">
        <v>7</v>
      </c>
      <c r="AX388" s="13" t="s">
        <v>78</v>
      </c>
      <c r="AY388" s="247" t="s">
        <v>158</v>
      </c>
    </row>
    <row r="389" spans="2:65" s="12" customFormat="1" ht="12">
      <c r="B389" s="226"/>
      <c r="C389" s="227"/>
      <c r="D389" s="228" t="s">
        <v>170</v>
      </c>
      <c r="E389" s="229" t="s">
        <v>24</v>
      </c>
      <c r="F389" s="230" t="s">
        <v>167</v>
      </c>
      <c r="G389" s="227"/>
      <c r="H389" s="231">
        <v>4</v>
      </c>
      <c r="I389" s="232"/>
      <c r="J389" s="232"/>
      <c r="K389" s="227"/>
      <c r="L389" s="227"/>
      <c r="M389" s="233"/>
      <c r="N389" s="234"/>
      <c r="O389" s="235"/>
      <c r="P389" s="235"/>
      <c r="Q389" s="235"/>
      <c r="R389" s="235"/>
      <c r="S389" s="235"/>
      <c r="T389" s="235"/>
      <c r="U389" s="235"/>
      <c r="V389" s="235"/>
      <c r="W389" s="235"/>
      <c r="X389" s="236"/>
      <c r="AT389" s="237" t="s">
        <v>170</v>
      </c>
      <c r="AU389" s="237" t="s">
        <v>87</v>
      </c>
      <c r="AV389" s="12" t="s">
        <v>87</v>
      </c>
      <c r="AW389" s="12" t="s">
        <v>7</v>
      </c>
      <c r="AX389" s="12" t="s">
        <v>85</v>
      </c>
      <c r="AY389" s="237" t="s">
        <v>158</v>
      </c>
    </row>
    <row r="390" spans="2:65" s="1" customFormat="1" ht="16.5" customHeight="1">
      <c r="B390" s="43"/>
      <c r="C390" s="214" t="s">
        <v>681</v>
      </c>
      <c r="D390" s="214" t="s">
        <v>162</v>
      </c>
      <c r="E390" s="215" t="s">
        <v>682</v>
      </c>
      <c r="F390" s="216" t="s">
        <v>683</v>
      </c>
      <c r="G390" s="217" t="s">
        <v>228</v>
      </c>
      <c r="H390" s="218">
        <v>12</v>
      </c>
      <c r="I390" s="219"/>
      <c r="J390" s="219"/>
      <c r="K390" s="220">
        <f>ROUND(P390*H390,2)</f>
        <v>0</v>
      </c>
      <c r="L390" s="216" t="s">
        <v>178</v>
      </c>
      <c r="M390" s="63"/>
      <c r="N390" s="221" t="s">
        <v>24</v>
      </c>
      <c r="O390" s="222" t="s">
        <v>47</v>
      </c>
      <c r="P390" s="145">
        <f>I390+J390</f>
        <v>0</v>
      </c>
      <c r="Q390" s="145">
        <f>ROUND(I390*H390,2)</f>
        <v>0</v>
      </c>
      <c r="R390" s="145">
        <f>ROUND(J390*H390,2)</f>
        <v>0</v>
      </c>
      <c r="S390" s="44"/>
      <c r="T390" s="223">
        <f>S390*H390</f>
        <v>0</v>
      </c>
      <c r="U390" s="223">
        <v>0.10940999999999999</v>
      </c>
      <c r="V390" s="223">
        <f>U390*H390</f>
        <v>1.3129199999999999</v>
      </c>
      <c r="W390" s="223">
        <v>0</v>
      </c>
      <c r="X390" s="224">
        <f>W390*H390</f>
        <v>0</v>
      </c>
      <c r="AR390" s="26" t="s">
        <v>167</v>
      </c>
      <c r="AT390" s="26" t="s">
        <v>162</v>
      </c>
      <c r="AU390" s="26" t="s">
        <v>87</v>
      </c>
      <c r="AY390" s="26" t="s">
        <v>158</v>
      </c>
      <c r="BE390" s="225">
        <f>IF(O390="základní",K390,0)</f>
        <v>0</v>
      </c>
      <c r="BF390" s="225">
        <f>IF(O390="snížená",K390,0)</f>
        <v>0</v>
      </c>
      <c r="BG390" s="225">
        <f>IF(O390="zákl. přenesená",K390,0)</f>
        <v>0</v>
      </c>
      <c r="BH390" s="225">
        <f>IF(O390="sníž. přenesená",K390,0)</f>
        <v>0</v>
      </c>
      <c r="BI390" s="225">
        <f>IF(O390="nulová",K390,0)</f>
        <v>0</v>
      </c>
      <c r="BJ390" s="26" t="s">
        <v>85</v>
      </c>
      <c r="BK390" s="225">
        <f>ROUND(P390*H390,2)</f>
        <v>0</v>
      </c>
      <c r="BL390" s="26" t="s">
        <v>167</v>
      </c>
      <c r="BM390" s="26" t="s">
        <v>684</v>
      </c>
    </row>
    <row r="391" spans="2:65" s="12" customFormat="1" ht="12">
      <c r="B391" s="226"/>
      <c r="C391" s="227"/>
      <c r="D391" s="228" t="s">
        <v>170</v>
      </c>
      <c r="E391" s="229" t="s">
        <v>24</v>
      </c>
      <c r="F391" s="230" t="s">
        <v>220</v>
      </c>
      <c r="G391" s="227"/>
      <c r="H391" s="231">
        <v>12</v>
      </c>
      <c r="I391" s="232"/>
      <c r="J391" s="232"/>
      <c r="K391" s="227"/>
      <c r="L391" s="227"/>
      <c r="M391" s="233"/>
      <c r="N391" s="234"/>
      <c r="O391" s="235"/>
      <c r="P391" s="235"/>
      <c r="Q391" s="235"/>
      <c r="R391" s="235"/>
      <c r="S391" s="235"/>
      <c r="T391" s="235"/>
      <c r="U391" s="235"/>
      <c r="V391" s="235"/>
      <c r="W391" s="235"/>
      <c r="X391" s="236"/>
      <c r="AT391" s="237" t="s">
        <v>170</v>
      </c>
      <c r="AU391" s="237" t="s">
        <v>87</v>
      </c>
      <c r="AV391" s="12" t="s">
        <v>87</v>
      </c>
      <c r="AW391" s="12" t="s">
        <v>7</v>
      </c>
      <c r="AX391" s="12" t="s">
        <v>85</v>
      </c>
      <c r="AY391" s="237" t="s">
        <v>158</v>
      </c>
    </row>
    <row r="392" spans="2:65" s="1" customFormat="1" ht="25.5" customHeight="1">
      <c r="B392" s="43"/>
      <c r="C392" s="214" t="s">
        <v>685</v>
      </c>
      <c r="D392" s="214" t="s">
        <v>162</v>
      </c>
      <c r="E392" s="215" t="s">
        <v>686</v>
      </c>
      <c r="F392" s="216" t="s">
        <v>687</v>
      </c>
      <c r="G392" s="217" t="s">
        <v>213</v>
      </c>
      <c r="H392" s="218">
        <v>26</v>
      </c>
      <c r="I392" s="219"/>
      <c r="J392" s="219"/>
      <c r="K392" s="220">
        <f>ROUND(P392*H392,2)</f>
        <v>0</v>
      </c>
      <c r="L392" s="216" t="s">
        <v>178</v>
      </c>
      <c r="M392" s="63"/>
      <c r="N392" s="221" t="s">
        <v>24</v>
      </c>
      <c r="O392" s="222" t="s">
        <v>47</v>
      </c>
      <c r="P392" s="145">
        <f>I392+J392</f>
        <v>0</v>
      </c>
      <c r="Q392" s="145">
        <f>ROUND(I392*H392,2)</f>
        <v>0</v>
      </c>
      <c r="R392" s="145">
        <f>ROUND(J392*H392,2)</f>
        <v>0</v>
      </c>
      <c r="S392" s="44"/>
      <c r="T392" s="223">
        <f>S392*H392</f>
        <v>0</v>
      </c>
      <c r="U392" s="223">
        <v>1.1E-4</v>
      </c>
      <c r="V392" s="223">
        <f>U392*H392</f>
        <v>2.8600000000000001E-3</v>
      </c>
      <c r="W392" s="223">
        <v>0</v>
      </c>
      <c r="X392" s="224">
        <f>W392*H392</f>
        <v>0</v>
      </c>
      <c r="AR392" s="26" t="s">
        <v>167</v>
      </c>
      <c r="AT392" s="26" t="s">
        <v>162</v>
      </c>
      <c r="AU392" s="26" t="s">
        <v>87</v>
      </c>
      <c r="AY392" s="26" t="s">
        <v>158</v>
      </c>
      <c r="BE392" s="225">
        <f>IF(O392="základní",K392,0)</f>
        <v>0</v>
      </c>
      <c r="BF392" s="225">
        <f>IF(O392="snížená",K392,0)</f>
        <v>0</v>
      </c>
      <c r="BG392" s="225">
        <f>IF(O392="zákl. přenesená",K392,0)</f>
        <v>0</v>
      </c>
      <c r="BH392" s="225">
        <f>IF(O392="sníž. přenesená",K392,0)</f>
        <v>0</v>
      </c>
      <c r="BI392" s="225">
        <f>IF(O392="nulová",K392,0)</f>
        <v>0</v>
      </c>
      <c r="BJ392" s="26" t="s">
        <v>85</v>
      </c>
      <c r="BK392" s="225">
        <f>ROUND(P392*H392,2)</f>
        <v>0</v>
      </c>
      <c r="BL392" s="26" t="s">
        <v>167</v>
      </c>
      <c r="BM392" s="26" t="s">
        <v>688</v>
      </c>
    </row>
    <row r="393" spans="2:65" s="12" customFormat="1" ht="12">
      <c r="B393" s="226"/>
      <c r="C393" s="227"/>
      <c r="D393" s="228" t="s">
        <v>170</v>
      </c>
      <c r="E393" s="229" t="s">
        <v>24</v>
      </c>
      <c r="F393" s="230" t="s">
        <v>689</v>
      </c>
      <c r="G393" s="227"/>
      <c r="H393" s="231">
        <v>26</v>
      </c>
      <c r="I393" s="232"/>
      <c r="J393" s="232"/>
      <c r="K393" s="227"/>
      <c r="L393" s="227"/>
      <c r="M393" s="233"/>
      <c r="N393" s="234"/>
      <c r="O393" s="235"/>
      <c r="P393" s="235"/>
      <c r="Q393" s="235"/>
      <c r="R393" s="235"/>
      <c r="S393" s="235"/>
      <c r="T393" s="235"/>
      <c r="U393" s="235"/>
      <c r="V393" s="235"/>
      <c r="W393" s="235"/>
      <c r="X393" s="236"/>
      <c r="AT393" s="237" t="s">
        <v>170</v>
      </c>
      <c r="AU393" s="237" t="s">
        <v>87</v>
      </c>
      <c r="AV393" s="12" t="s">
        <v>87</v>
      </c>
      <c r="AW393" s="12" t="s">
        <v>7</v>
      </c>
      <c r="AX393" s="12" t="s">
        <v>85</v>
      </c>
      <c r="AY393" s="237" t="s">
        <v>158</v>
      </c>
    </row>
    <row r="394" spans="2:65" s="1" customFormat="1" ht="16.5" customHeight="1">
      <c r="B394" s="43"/>
      <c r="C394" s="259" t="s">
        <v>690</v>
      </c>
      <c r="D394" s="259" t="s">
        <v>254</v>
      </c>
      <c r="E394" s="260" t="s">
        <v>691</v>
      </c>
      <c r="F394" s="261" t="s">
        <v>692</v>
      </c>
      <c r="G394" s="262" t="s">
        <v>343</v>
      </c>
      <c r="H394" s="263">
        <v>3.25</v>
      </c>
      <c r="I394" s="264"/>
      <c r="J394" s="265"/>
      <c r="K394" s="266">
        <f>ROUND(P394*H394,2)</f>
        <v>0</v>
      </c>
      <c r="L394" s="261" t="s">
        <v>178</v>
      </c>
      <c r="M394" s="267"/>
      <c r="N394" s="268" t="s">
        <v>24</v>
      </c>
      <c r="O394" s="222" t="s">
        <v>47</v>
      </c>
      <c r="P394" s="145">
        <f>I394+J394</f>
        <v>0</v>
      </c>
      <c r="Q394" s="145">
        <f>ROUND(I394*H394,2)</f>
        <v>0</v>
      </c>
      <c r="R394" s="145">
        <f>ROUND(J394*H394,2)</f>
        <v>0</v>
      </c>
      <c r="S394" s="44"/>
      <c r="T394" s="223">
        <f>S394*H394</f>
        <v>0</v>
      </c>
      <c r="U394" s="223">
        <v>1E-3</v>
      </c>
      <c r="V394" s="223">
        <f>U394*H394</f>
        <v>3.2500000000000003E-3</v>
      </c>
      <c r="W394" s="223">
        <v>0</v>
      </c>
      <c r="X394" s="224">
        <f>W394*H394</f>
        <v>0</v>
      </c>
      <c r="AR394" s="26" t="s">
        <v>199</v>
      </c>
      <c r="AT394" s="26" t="s">
        <v>254</v>
      </c>
      <c r="AU394" s="26" t="s">
        <v>87</v>
      </c>
      <c r="AY394" s="26" t="s">
        <v>158</v>
      </c>
      <c r="BE394" s="225">
        <f>IF(O394="základní",K394,0)</f>
        <v>0</v>
      </c>
      <c r="BF394" s="225">
        <f>IF(O394="snížená",K394,0)</f>
        <v>0</v>
      </c>
      <c r="BG394" s="225">
        <f>IF(O394="zákl. přenesená",K394,0)</f>
        <v>0</v>
      </c>
      <c r="BH394" s="225">
        <f>IF(O394="sníž. přenesená",K394,0)</f>
        <v>0</v>
      </c>
      <c r="BI394" s="225">
        <f>IF(O394="nulová",K394,0)</f>
        <v>0</v>
      </c>
      <c r="BJ394" s="26" t="s">
        <v>85</v>
      </c>
      <c r="BK394" s="225">
        <f>ROUND(P394*H394,2)</f>
        <v>0</v>
      </c>
      <c r="BL394" s="26" t="s">
        <v>167</v>
      </c>
      <c r="BM394" s="26" t="s">
        <v>693</v>
      </c>
    </row>
    <row r="395" spans="2:65" s="12" customFormat="1" ht="12">
      <c r="B395" s="226"/>
      <c r="C395" s="227"/>
      <c r="D395" s="228" t="s">
        <v>170</v>
      </c>
      <c r="E395" s="229" t="s">
        <v>24</v>
      </c>
      <c r="F395" s="230" t="s">
        <v>694</v>
      </c>
      <c r="G395" s="227"/>
      <c r="H395" s="231">
        <v>3.25</v>
      </c>
      <c r="I395" s="232"/>
      <c r="J395" s="232"/>
      <c r="K395" s="227"/>
      <c r="L395" s="227"/>
      <c r="M395" s="233"/>
      <c r="N395" s="234"/>
      <c r="O395" s="235"/>
      <c r="P395" s="235"/>
      <c r="Q395" s="235"/>
      <c r="R395" s="235"/>
      <c r="S395" s="235"/>
      <c r="T395" s="235"/>
      <c r="U395" s="235"/>
      <c r="V395" s="235"/>
      <c r="W395" s="235"/>
      <c r="X395" s="236"/>
      <c r="AT395" s="237" t="s">
        <v>170</v>
      </c>
      <c r="AU395" s="237" t="s">
        <v>87</v>
      </c>
      <c r="AV395" s="12" t="s">
        <v>87</v>
      </c>
      <c r="AW395" s="12" t="s">
        <v>7</v>
      </c>
      <c r="AX395" s="12" t="s">
        <v>85</v>
      </c>
      <c r="AY395" s="237" t="s">
        <v>158</v>
      </c>
    </row>
    <row r="396" spans="2:65" s="1" customFormat="1" ht="51" customHeight="1">
      <c r="B396" s="43"/>
      <c r="C396" s="214" t="s">
        <v>695</v>
      </c>
      <c r="D396" s="214" t="s">
        <v>162</v>
      </c>
      <c r="E396" s="215" t="s">
        <v>696</v>
      </c>
      <c r="F396" s="216" t="s">
        <v>697</v>
      </c>
      <c r="G396" s="217" t="s">
        <v>213</v>
      </c>
      <c r="H396" s="218">
        <v>474.7</v>
      </c>
      <c r="I396" s="219"/>
      <c r="J396" s="219"/>
      <c r="K396" s="220">
        <f>ROUND(P396*H396,2)</f>
        <v>0</v>
      </c>
      <c r="L396" s="216" t="s">
        <v>178</v>
      </c>
      <c r="M396" s="63"/>
      <c r="N396" s="221" t="s">
        <v>24</v>
      </c>
      <c r="O396" s="222" t="s">
        <v>47</v>
      </c>
      <c r="P396" s="145">
        <f>I396+J396</f>
        <v>0</v>
      </c>
      <c r="Q396" s="145">
        <f>ROUND(I396*H396,2)</f>
        <v>0</v>
      </c>
      <c r="R396" s="145">
        <f>ROUND(J396*H396,2)</f>
        <v>0</v>
      </c>
      <c r="S396" s="44"/>
      <c r="T396" s="223">
        <f>S396*H396</f>
        <v>0</v>
      </c>
      <c r="U396" s="223">
        <v>8.0879999999999994E-2</v>
      </c>
      <c r="V396" s="223">
        <f>U396*H396</f>
        <v>38.393735999999997</v>
      </c>
      <c r="W396" s="223">
        <v>0</v>
      </c>
      <c r="X396" s="224">
        <f>W396*H396</f>
        <v>0</v>
      </c>
      <c r="AR396" s="26" t="s">
        <v>167</v>
      </c>
      <c r="AT396" s="26" t="s">
        <v>162</v>
      </c>
      <c r="AU396" s="26" t="s">
        <v>87</v>
      </c>
      <c r="AY396" s="26" t="s">
        <v>158</v>
      </c>
      <c r="BE396" s="225">
        <f>IF(O396="základní",K396,0)</f>
        <v>0</v>
      </c>
      <c r="BF396" s="225">
        <f>IF(O396="snížená",K396,0)</f>
        <v>0</v>
      </c>
      <c r="BG396" s="225">
        <f>IF(O396="zákl. přenesená",K396,0)</f>
        <v>0</v>
      </c>
      <c r="BH396" s="225">
        <f>IF(O396="sníž. přenesená",K396,0)</f>
        <v>0</v>
      </c>
      <c r="BI396" s="225">
        <f>IF(O396="nulová",K396,0)</f>
        <v>0</v>
      </c>
      <c r="BJ396" s="26" t="s">
        <v>85</v>
      </c>
      <c r="BK396" s="225">
        <f>ROUND(P396*H396,2)</f>
        <v>0</v>
      </c>
      <c r="BL396" s="26" t="s">
        <v>167</v>
      </c>
      <c r="BM396" s="26" t="s">
        <v>698</v>
      </c>
    </row>
    <row r="397" spans="2:65" s="12" customFormat="1" ht="24">
      <c r="B397" s="226"/>
      <c r="C397" s="227"/>
      <c r="D397" s="228" t="s">
        <v>170</v>
      </c>
      <c r="E397" s="229" t="s">
        <v>24</v>
      </c>
      <c r="F397" s="230" t="s">
        <v>699</v>
      </c>
      <c r="G397" s="227"/>
      <c r="H397" s="231">
        <v>344.8</v>
      </c>
      <c r="I397" s="232"/>
      <c r="J397" s="232"/>
      <c r="K397" s="227"/>
      <c r="L397" s="227"/>
      <c r="M397" s="233"/>
      <c r="N397" s="234"/>
      <c r="O397" s="235"/>
      <c r="P397" s="235"/>
      <c r="Q397" s="235"/>
      <c r="R397" s="235"/>
      <c r="S397" s="235"/>
      <c r="T397" s="235"/>
      <c r="U397" s="235"/>
      <c r="V397" s="235"/>
      <c r="W397" s="235"/>
      <c r="X397" s="236"/>
      <c r="AT397" s="237" t="s">
        <v>170</v>
      </c>
      <c r="AU397" s="237" t="s">
        <v>87</v>
      </c>
      <c r="AV397" s="12" t="s">
        <v>87</v>
      </c>
      <c r="AW397" s="12" t="s">
        <v>7</v>
      </c>
      <c r="AX397" s="12" t="s">
        <v>78</v>
      </c>
      <c r="AY397" s="237" t="s">
        <v>158</v>
      </c>
    </row>
    <row r="398" spans="2:65" s="12" customFormat="1" ht="12">
      <c r="B398" s="226"/>
      <c r="C398" s="227"/>
      <c r="D398" s="228" t="s">
        <v>170</v>
      </c>
      <c r="E398" s="229" t="s">
        <v>24</v>
      </c>
      <c r="F398" s="230" t="s">
        <v>700</v>
      </c>
      <c r="G398" s="227"/>
      <c r="H398" s="231">
        <v>129.9</v>
      </c>
      <c r="I398" s="232"/>
      <c r="J398" s="232"/>
      <c r="K398" s="227"/>
      <c r="L398" s="227"/>
      <c r="M398" s="233"/>
      <c r="N398" s="234"/>
      <c r="O398" s="235"/>
      <c r="P398" s="235"/>
      <c r="Q398" s="235"/>
      <c r="R398" s="235"/>
      <c r="S398" s="235"/>
      <c r="T398" s="235"/>
      <c r="U398" s="235"/>
      <c r="V398" s="235"/>
      <c r="W398" s="235"/>
      <c r="X398" s="236"/>
      <c r="AT398" s="237" t="s">
        <v>170</v>
      </c>
      <c r="AU398" s="237" t="s">
        <v>87</v>
      </c>
      <c r="AV398" s="12" t="s">
        <v>87</v>
      </c>
      <c r="AW398" s="12" t="s">
        <v>7</v>
      </c>
      <c r="AX398" s="12" t="s">
        <v>78</v>
      </c>
      <c r="AY398" s="237" t="s">
        <v>158</v>
      </c>
    </row>
    <row r="399" spans="2:65" s="14" customFormat="1" ht="12">
      <c r="B399" s="248"/>
      <c r="C399" s="249"/>
      <c r="D399" s="228" t="s">
        <v>170</v>
      </c>
      <c r="E399" s="250" t="s">
        <v>24</v>
      </c>
      <c r="F399" s="251" t="s">
        <v>240</v>
      </c>
      <c r="G399" s="249"/>
      <c r="H399" s="252">
        <v>474.7</v>
      </c>
      <c r="I399" s="253"/>
      <c r="J399" s="253"/>
      <c r="K399" s="249"/>
      <c r="L399" s="249"/>
      <c r="M399" s="254"/>
      <c r="N399" s="255"/>
      <c r="O399" s="256"/>
      <c r="P399" s="256"/>
      <c r="Q399" s="256"/>
      <c r="R399" s="256"/>
      <c r="S399" s="256"/>
      <c r="T399" s="256"/>
      <c r="U399" s="256"/>
      <c r="V399" s="256"/>
      <c r="W399" s="256"/>
      <c r="X399" s="257"/>
      <c r="AT399" s="258" t="s">
        <v>170</v>
      </c>
      <c r="AU399" s="258" t="s">
        <v>87</v>
      </c>
      <c r="AV399" s="14" t="s">
        <v>167</v>
      </c>
      <c r="AW399" s="14" t="s">
        <v>7</v>
      </c>
      <c r="AX399" s="14" t="s">
        <v>85</v>
      </c>
      <c r="AY399" s="258" t="s">
        <v>158</v>
      </c>
    </row>
    <row r="400" spans="2:65" s="1" customFormat="1" ht="16.5" customHeight="1">
      <c r="B400" s="43"/>
      <c r="C400" s="259" t="s">
        <v>701</v>
      </c>
      <c r="D400" s="259" t="s">
        <v>254</v>
      </c>
      <c r="E400" s="260" t="s">
        <v>702</v>
      </c>
      <c r="F400" s="261" t="s">
        <v>703</v>
      </c>
      <c r="G400" s="262" t="s">
        <v>228</v>
      </c>
      <c r="H400" s="263">
        <v>958.89400000000001</v>
      </c>
      <c r="I400" s="264"/>
      <c r="J400" s="265"/>
      <c r="K400" s="266">
        <f>ROUND(P400*H400,2)</f>
        <v>0</v>
      </c>
      <c r="L400" s="261" t="s">
        <v>178</v>
      </c>
      <c r="M400" s="267"/>
      <c r="N400" s="268" t="s">
        <v>24</v>
      </c>
      <c r="O400" s="222" t="s">
        <v>47</v>
      </c>
      <c r="P400" s="145">
        <f>I400+J400</f>
        <v>0</v>
      </c>
      <c r="Q400" s="145">
        <f>ROUND(I400*H400,2)</f>
        <v>0</v>
      </c>
      <c r="R400" s="145">
        <f>ROUND(J400*H400,2)</f>
        <v>0</v>
      </c>
      <c r="S400" s="44"/>
      <c r="T400" s="223">
        <f>S400*H400</f>
        <v>0</v>
      </c>
      <c r="U400" s="223">
        <v>2.2200000000000001E-2</v>
      </c>
      <c r="V400" s="223">
        <f>U400*H400</f>
        <v>21.287446800000001</v>
      </c>
      <c r="W400" s="223">
        <v>0</v>
      </c>
      <c r="X400" s="224">
        <f>W400*H400</f>
        <v>0</v>
      </c>
      <c r="AR400" s="26" t="s">
        <v>199</v>
      </c>
      <c r="AT400" s="26" t="s">
        <v>254</v>
      </c>
      <c r="AU400" s="26" t="s">
        <v>87</v>
      </c>
      <c r="AY400" s="26" t="s">
        <v>158</v>
      </c>
      <c r="BE400" s="225">
        <f>IF(O400="základní",K400,0)</f>
        <v>0</v>
      </c>
      <c r="BF400" s="225">
        <f>IF(O400="snížená",K400,0)</f>
        <v>0</v>
      </c>
      <c r="BG400" s="225">
        <f>IF(O400="zákl. přenesená",K400,0)</f>
        <v>0</v>
      </c>
      <c r="BH400" s="225">
        <f>IF(O400="sníž. přenesená",K400,0)</f>
        <v>0</v>
      </c>
      <c r="BI400" s="225">
        <f>IF(O400="nulová",K400,0)</f>
        <v>0</v>
      </c>
      <c r="BJ400" s="26" t="s">
        <v>85</v>
      </c>
      <c r="BK400" s="225">
        <f>ROUND(P400*H400,2)</f>
        <v>0</v>
      </c>
      <c r="BL400" s="26" t="s">
        <v>167</v>
      </c>
      <c r="BM400" s="26" t="s">
        <v>704</v>
      </c>
    </row>
    <row r="401" spans="2:65" s="12" customFormat="1" ht="12">
      <c r="B401" s="226"/>
      <c r="C401" s="227"/>
      <c r="D401" s="228" t="s">
        <v>170</v>
      </c>
      <c r="E401" s="229" t="s">
        <v>24</v>
      </c>
      <c r="F401" s="230" t="s">
        <v>705</v>
      </c>
      <c r="G401" s="227"/>
      <c r="H401" s="231">
        <v>958.89400000000001</v>
      </c>
      <c r="I401" s="232"/>
      <c r="J401" s="232"/>
      <c r="K401" s="227"/>
      <c r="L401" s="227"/>
      <c r="M401" s="233"/>
      <c r="N401" s="234"/>
      <c r="O401" s="235"/>
      <c r="P401" s="235"/>
      <c r="Q401" s="235"/>
      <c r="R401" s="235"/>
      <c r="S401" s="235"/>
      <c r="T401" s="235"/>
      <c r="U401" s="235"/>
      <c r="V401" s="235"/>
      <c r="W401" s="235"/>
      <c r="X401" s="236"/>
      <c r="AT401" s="237" t="s">
        <v>170</v>
      </c>
      <c r="AU401" s="237" t="s">
        <v>87</v>
      </c>
      <c r="AV401" s="12" t="s">
        <v>87</v>
      </c>
      <c r="AW401" s="12" t="s">
        <v>7</v>
      </c>
      <c r="AX401" s="12" t="s">
        <v>85</v>
      </c>
      <c r="AY401" s="237" t="s">
        <v>158</v>
      </c>
    </row>
    <row r="402" spans="2:65" s="1" customFormat="1" ht="25.5" customHeight="1">
      <c r="B402" s="43"/>
      <c r="C402" s="214" t="s">
        <v>706</v>
      </c>
      <c r="D402" s="214" t="s">
        <v>162</v>
      </c>
      <c r="E402" s="215" t="s">
        <v>707</v>
      </c>
      <c r="F402" s="216" t="s">
        <v>708</v>
      </c>
      <c r="G402" s="217" t="s">
        <v>213</v>
      </c>
      <c r="H402" s="218">
        <v>26</v>
      </c>
      <c r="I402" s="219"/>
      <c r="J402" s="219"/>
      <c r="K402" s="220">
        <f>ROUND(P402*H402,2)</f>
        <v>0</v>
      </c>
      <c r="L402" s="216" t="s">
        <v>178</v>
      </c>
      <c r="M402" s="63"/>
      <c r="N402" s="221" t="s">
        <v>24</v>
      </c>
      <c r="O402" s="222" t="s">
        <v>47</v>
      </c>
      <c r="P402" s="145">
        <f>I402+J402</f>
        <v>0</v>
      </c>
      <c r="Q402" s="145">
        <f>ROUND(I402*H402,2)</f>
        <v>0</v>
      </c>
      <c r="R402" s="145">
        <f>ROUND(J402*H402,2)</f>
        <v>0</v>
      </c>
      <c r="S402" s="44"/>
      <c r="T402" s="223">
        <f>S402*H402</f>
        <v>0</v>
      </c>
      <c r="U402" s="223">
        <v>0</v>
      </c>
      <c r="V402" s="223">
        <f>U402*H402</f>
        <v>0</v>
      </c>
      <c r="W402" s="223">
        <v>0</v>
      </c>
      <c r="X402" s="224">
        <f>W402*H402</f>
        <v>0</v>
      </c>
      <c r="AR402" s="26" t="s">
        <v>167</v>
      </c>
      <c r="AT402" s="26" t="s">
        <v>162</v>
      </c>
      <c r="AU402" s="26" t="s">
        <v>87</v>
      </c>
      <c r="AY402" s="26" t="s">
        <v>158</v>
      </c>
      <c r="BE402" s="225">
        <f>IF(O402="základní",K402,0)</f>
        <v>0</v>
      </c>
      <c r="BF402" s="225">
        <f>IF(O402="snížená",K402,0)</f>
        <v>0</v>
      </c>
      <c r="BG402" s="225">
        <f>IF(O402="zákl. přenesená",K402,0)</f>
        <v>0</v>
      </c>
      <c r="BH402" s="225">
        <f>IF(O402="sníž. přenesená",K402,0)</f>
        <v>0</v>
      </c>
      <c r="BI402" s="225">
        <f>IF(O402="nulová",K402,0)</f>
        <v>0</v>
      </c>
      <c r="BJ402" s="26" t="s">
        <v>85</v>
      </c>
      <c r="BK402" s="225">
        <f>ROUND(P402*H402,2)</f>
        <v>0</v>
      </c>
      <c r="BL402" s="26" t="s">
        <v>167</v>
      </c>
      <c r="BM402" s="26" t="s">
        <v>709</v>
      </c>
    </row>
    <row r="403" spans="2:65" s="12" customFormat="1" ht="12">
      <c r="B403" s="226"/>
      <c r="C403" s="227"/>
      <c r="D403" s="228" t="s">
        <v>170</v>
      </c>
      <c r="E403" s="229" t="s">
        <v>24</v>
      </c>
      <c r="F403" s="230" t="s">
        <v>309</v>
      </c>
      <c r="G403" s="227"/>
      <c r="H403" s="231">
        <v>26</v>
      </c>
      <c r="I403" s="232"/>
      <c r="J403" s="232"/>
      <c r="K403" s="227"/>
      <c r="L403" s="227"/>
      <c r="M403" s="233"/>
      <c r="N403" s="234"/>
      <c r="O403" s="235"/>
      <c r="P403" s="235"/>
      <c r="Q403" s="235"/>
      <c r="R403" s="235"/>
      <c r="S403" s="235"/>
      <c r="T403" s="235"/>
      <c r="U403" s="235"/>
      <c r="V403" s="235"/>
      <c r="W403" s="235"/>
      <c r="X403" s="236"/>
      <c r="AT403" s="237" t="s">
        <v>170</v>
      </c>
      <c r="AU403" s="237" t="s">
        <v>87</v>
      </c>
      <c r="AV403" s="12" t="s">
        <v>87</v>
      </c>
      <c r="AW403" s="12" t="s">
        <v>7</v>
      </c>
      <c r="AX403" s="12" t="s">
        <v>85</v>
      </c>
      <c r="AY403" s="237" t="s">
        <v>158</v>
      </c>
    </row>
    <row r="404" spans="2:65" s="1" customFormat="1" ht="38.25" customHeight="1">
      <c r="B404" s="43"/>
      <c r="C404" s="214" t="s">
        <v>710</v>
      </c>
      <c r="D404" s="214" t="s">
        <v>162</v>
      </c>
      <c r="E404" s="215" t="s">
        <v>711</v>
      </c>
      <c r="F404" s="216" t="s">
        <v>712</v>
      </c>
      <c r="G404" s="217" t="s">
        <v>213</v>
      </c>
      <c r="H404" s="218">
        <v>931.8</v>
      </c>
      <c r="I404" s="219"/>
      <c r="J404" s="219"/>
      <c r="K404" s="220">
        <f>ROUND(P404*H404,2)</f>
        <v>0</v>
      </c>
      <c r="L404" s="216" t="s">
        <v>178</v>
      </c>
      <c r="M404" s="63"/>
      <c r="N404" s="221" t="s">
        <v>24</v>
      </c>
      <c r="O404" s="222" t="s">
        <v>47</v>
      </c>
      <c r="P404" s="145">
        <f>I404+J404</f>
        <v>0</v>
      </c>
      <c r="Q404" s="145">
        <f>ROUND(I404*H404,2)</f>
        <v>0</v>
      </c>
      <c r="R404" s="145">
        <f>ROUND(J404*H404,2)</f>
        <v>0</v>
      </c>
      <c r="S404" s="44"/>
      <c r="T404" s="223">
        <f>S404*H404</f>
        <v>0</v>
      </c>
      <c r="U404" s="223">
        <v>0.1295</v>
      </c>
      <c r="V404" s="223">
        <f>U404*H404</f>
        <v>120.6681</v>
      </c>
      <c r="W404" s="223">
        <v>0</v>
      </c>
      <c r="X404" s="224">
        <f>W404*H404</f>
        <v>0</v>
      </c>
      <c r="AR404" s="26" t="s">
        <v>167</v>
      </c>
      <c r="AT404" s="26" t="s">
        <v>162</v>
      </c>
      <c r="AU404" s="26" t="s">
        <v>87</v>
      </c>
      <c r="AY404" s="26" t="s">
        <v>158</v>
      </c>
      <c r="BE404" s="225">
        <f>IF(O404="základní",K404,0)</f>
        <v>0</v>
      </c>
      <c r="BF404" s="225">
        <f>IF(O404="snížená",K404,0)</f>
        <v>0</v>
      </c>
      <c r="BG404" s="225">
        <f>IF(O404="zákl. přenesená",K404,0)</f>
        <v>0</v>
      </c>
      <c r="BH404" s="225">
        <f>IF(O404="sníž. přenesená",K404,0)</f>
        <v>0</v>
      </c>
      <c r="BI404" s="225">
        <f>IF(O404="nulová",K404,0)</f>
        <v>0</v>
      </c>
      <c r="BJ404" s="26" t="s">
        <v>85</v>
      </c>
      <c r="BK404" s="225">
        <f>ROUND(P404*H404,2)</f>
        <v>0</v>
      </c>
      <c r="BL404" s="26" t="s">
        <v>167</v>
      </c>
      <c r="BM404" s="26" t="s">
        <v>713</v>
      </c>
    </row>
    <row r="405" spans="2:65" s="13" customFormat="1" ht="12">
      <c r="B405" s="238"/>
      <c r="C405" s="239"/>
      <c r="D405" s="228" t="s">
        <v>170</v>
      </c>
      <c r="E405" s="240" t="s">
        <v>24</v>
      </c>
      <c r="F405" s="241" t="s">
        <v>714</v>
      </c>
      <c r="G405" s="239"/>
      <c r="H405" s="240" t="s">
        <v>24</v>
      </c>
      <c r="I405" s="242"/>
      <c r="J405" s="242"/>
      <c r="K405" s="239"/>
      <c r="L405" s="239"/>
      <c r="M405" s="243"/>
      <c r="N405" s="244"/>
      <c r="O405" s="245"/>
      <c r="P405" s="245"/>
      <c r="Q405" s="245"/>
      <c r="R405" s="245"/>
      <c r="S405" s="245"/>
      <c r="T405" s="245"/>
      <c r="U405" s="245"/>
      <c r="V405" s="245"/>
      <c r="W405" s="245"/>
      <c r="X405" s="246"/>
      <c r="AT405" s="247" t="s">
        <v>170</v>
      </c>
      <c r="AU405" s="247" t="s">
        <v>87</v>
      </c>
      <c r="AV405" s="13" t="s">
        <v>85</v>
      </c>
      <c r="AW405" s="13" t="s">
        <v>7</v>
      </c>
      <c r="AX405" s="13" t="s">
        <v>78</v>
      </c>
      <c r="AY405" s="247" t="s">
        <v>158</v>
      </c>
    </row>
    <row r="406" spans="2:65" s="12" customFormat="1" ht="24">
      <c r="B406" s="226"/>
      <c r="C406" s="227"/>
      <c r="D406" s="228" t="s">
        <v>170</v>
      </c>
      <c r="E406" s="229" t="s">
        <v>24</v>
      </c>
      <c r="F406" s="230" t="s">
        <v>715</v>
      </c>
      <c r="G406" s="227"/>
      <c r="H406" s="231">
        <v>223.1</v>
      </c>
      <c r="I406" s="232"/>
      <c r="J406" s="232"/>
      <c r="K406" s="227"/>
      <c r="L406" s="227"/>
      <c r="M406" s="233"/>
      <c r="N406" s="234"/>
      <c r="O406" s="235"/>
      <c r="P406" s="235"/>
      <c r="Q406" s="235"/>
      <c r="R406" s="235"/>
      <c r="S406" s="235"/>
      <c r="T406" s="235"/>
      <c r="U406" s="235"/>
      <c r="V406" s="235"/>
      <c r="W406" s="235"/>
      <c r="X406" s="236"/>
      <c r="AT406" s="237" t="s">
        <v>170</v>
      </c>
      <c r="AU406" s="237" t="s">
        <v>87</v>
      </c>
      <c r="AV406" s="12" t="s">
        <v>87</v>
      </c>
      <c r="AW406" s="12" t="s">
        <v>7</v>
      </c>
      <c r="AX406" s="12" t="s">
        <v>78</v>
      </c>
      <c r="AY406" s="237" t="s">
        <v>158</v>
      </c>
    </row>
    <row r="407" spans="2:65" s="12" customFormat="1" ht="12">
      <c r="B407" s="226"/>
      <c r="C407" s="227"/>
      <c r="D407" s="228" t="s">
        <v>170</v>
      </c>
      <c r="E407" s="229" t="s">
        <v>24</v>
      </c>
      <c r="F407" s="230" t="s">
        <v>716</v>
      </c>
      <c r="G407" s="227"/>
      <c r="H407" s="231">
        <v>127.6</v>
      </c>
      <c r="I407" s="232"/>
      <c r="J407" s="232"/>
      <c r="K407" s="227"/>
      <c r="L407" s="227"/>
      <c r="M407" s="233"/>
      <c r="N407" s="234"/>
      <c r="O407" s="235"/>
      <c r="P407" s="235"/>
      <c r="Q407" s="235"/>
      <c r="R407" s="235"/>
      <c r="S407" s="235"/>
      <c r="T407" s="235"/>
      <c r="U407" s="235"/>
      <c r="V407" s="235"/>
      <c r="W407" s="235"/>
      <c r="X407" s="236"/>
      <c r="AT407" s="237" t="s">
        <v>170</v>
      </c>
      <c r="AU407" s="237" t="s">
        <v>87</v>
      </c>
      <c r="AV407" s="12" t="s">
        <v>87</v>
      </c>
      <c r="AW407" s="12" t="s">
        <v>7</v>
      </c>
      <c r="AX407" s="12" t="s">
        <v>78</v>
      </c>
      <c r="AY407" s="237" t="s">
        <v>158</v>
      </c>
    </row>
    <row r="408" spans="2:65" s="12" customFormat="1" ht="12">
      <c r="B408" s="226"/>
      <c r="C408" s="227"/>
      <c r="D408" s="228" t="s">
        <v>170</v>
      </c>
      <c r="E408" s="229" t="s">
        <v>24</v>
      </c>
      <c r="F408" s="230" t="s">
        <v>717</v>
      </c>
      <c r="G408" s="227"/>
      <c r="H408" s="231">
        <v>177.8</v>
      </c>
      <c r="I408" s="232"/>
      <c r="J408" s="232"/>
      <c r="K408" s="227"/>
      <c r="L408" s="227"/>
      <c r="M408" s="233"/>
      <c r="N408" s="234"/>
      <c r="O408" s="235"/>
      <c r="P408" s="235"/>
      <c r="Q408" s="235"/>
      <c r="R408" s="235"/>
      <c r="S408" s="235"/>
      <c r="T408" s="235"/>
      <c r="U408" s="235"/>
      <c r="V408" s="235"/>
      <c r="W408" s="235"/>
      <c r="X408" s="236"/>
      <c r="AT408" s="237" t="s">
        <v>170</v>
      </c>
      <c r="AU408" s="237" t="s">
        <v>87</v>
      </c>
      <c r="AV408" s="12" t="s">
        <v>87</v>
      </c>
      <c r="AW408" s="12" t="s">
        <v>7</v>
      </c>
      <c r="AX408" s="12" t="s">
        <v>78</v>
      </c>
      <c r="AY408" s="237" t="s">
        <v>158</v>
      </c>
    </row>
    <row r="409" spans="2:65" s="12" customFormat="1" ht="12">
      <c r="B409" s="226"/>
      <c r="C409" s="227"/>
      <c r="D409" s="228" t="s">
        <v>170</v>
      </c>
      <c r="E409" s="229" t="s">
        <v>24</v>
      </c>
      <c r="F409" s="230" t="s">
        <v>718</v>
      </c>
      <c r="G409" s="227"/>
      <c r="H409" s="231">
        <v>-204.3</v>
      </c>
      <c r="I409" s="232"/>
      <c r="J409" s="232"/>
      <c r="K409" s="227"/>
      <c r="L409" s="227"/>
      <c r="M409" s="233"/>
      <c r="N409" s="234"/>
      <c r="O409" s="235"/>
      <c r="P409" s="235"/>
      <c r="Q409" s="235"/>
      <c r="R409" s="235"/>
      <c r="S409" s="235"/>
      <c r="T409" s="235"/>
      <c r="U409" s="235"/>
      <c r="V409" s="235"/>
      <c r="W409" s="235"/>
      <c r="X409" s="236"/>
      <c r="AT409" s="237" t="s">
        <v>170</v>
      </c>
      <c r="AU409" s="237" t="s">
        <v>87</v>
      </c>
      <c r="AV409" s="12" t="s">
        <v>87</v>
      </c>
      <c r="AW409" s="12" t="s">
        <v>7</v>
      </c>
      <c r="AX409" s="12" t="s">
        <v>78</v>
      </c>
      <c r="AY409" s="237" t="s">
        <v>158</v>
      </c>
    </row>
    <row r="410" spans="2:65" s="15" customFormat="1" ht="12">
      <c r="B410" s="269"/>
      <c r="C410" s="270"/>
      <c r="D410" s="228" t="s">
        <v>170</v>
      </c>
      <c r="E410" s="271" t="s">
        <v>24</v>
      </c>
      <c r="F410" s="272" t="s">
        <v>719</v>
      </c>
      <c r="G410" s="270"/>
      <c r="H410" s="273">
        <v>324.2</v>
      </c>
      <c r="I410" s="274"/>
      <c r="J410" s="274"/>
      <c r="K410" s="270"/>
      <c r="L410" s="270"/>
      <c r="M410" s="275"/>
      <c r="N410" s="276"/>
      <c r="O410" s="277"/>
      <c r="P410" s="277"/>
      <c r="Q410" s="277"/>
      <c r="R410" s="277"/>
      <c r="S410" s="277"/>
      <c r="T410" s="277"/>
      <c r="U410" s="277"/>
      <c r="V410" s="277"/>
      <c r="W410" s="277"/>
      <c r="X410" s="278"/>
      <c r="AT410" s="279" t="s">
        <v>170</v>
      </c>
      <c r="AU410" s="279" t="s">
        <v>87</v>
      </c>
      <c r="AV410" s="15" t="s">
        <v>168</v>
      </c>
      <c r="AW410" s="15" t="s">
        <v>7</v>
      </c>
      <c r="AX410" s="15" t="s">
        <v>78</v>
      </c>
      <c r="AY410" s="279" t="s">
        <v>158</v>
      </c>
    </row>
    <row r="411" spans="2:65" s="13" customFormat="1" ht="12">
      <c r="B411" s="238"/>
      <c r="C411" s="239"/>
      <c r="D411" s="228" t="s">
        <v>170</v>
      </c>
      <c r="E411" s="240" t="s">
        <v>24</v>
      </c>
      <c r="F411" s="241" t="s">
        <v>720</v>
      </c>
      <c r="G411" s="239"/>
      <c r="H411" s="240" t="s">
        <v>24</v>
      </c>
      <c r="I411" s="242"/>
      <c r="J411" s="242"/>
      <c r="K411" s="239"/>
      <c r="L411" s="239"/>
      <c r="M411" s="243"/>
      <c r="N411" s="244"/>
      <c r="O411" s="245"/>
      <c r="P411" s="245"/>
      <c r="Q411" s="245"/>
      <c r="R411" s="245"/>
      <c r="S411" s="245"/>
      <c r="T411" s="245"/>
      <c r="U411" s="245"/>
      <c r="V411" s="245"/>
      <c r="W411" s="245"/>
      <c r="X411" s="246"/>
      <c r="AT411" s="247" t="s">
        <v>170</v>
      </c>
      <c r="AU411" s="247" t="s">
        <v>87</v>
      </c>
      <c r="AV411" s="13" t="s">
        <v>85</v>
      </c>
      <c r="AW411" s="13" t="s">
        <v>7</v>
      </c>
      <c r="AX411" s="13" t="s">
        <v>78</v>
      </c>
      <c r="AY411" s="247" t="s">
        <v>158</v>
      </c>
    </row>
    <row r="412" spans="2:65" s="12" customFormat="1" ht="24">
      <c r="B412" s="226"/>
      <c r="C412" s="227"/>
      <c r="D412" s="228" t="s">
        <v>170</v>
      </c>
      <c r="E412" s="229" t="s">
        <v>24</v>
      </c>
      <c r="F412" s="230" t="s">
        <v>721</v>
      </c>
      <c r="G412" s="227"/>
      <c r="H412" s="231">
        <v>208.6</v>
      </c>
      <c r="I412" s="232"/>
      <c r="J412" s="232"/>
      <c r="K412" s="227"/>
      <c r="L412" s="227"/>
      <c r="M412" s="233"/>
      <c r="N412" s="234"/>
      <c r="O412" s="235"/>
      <c r="P412" s="235"/>
      <c r="Q412" s="235"/>
      <c r="R412" s="235"/>
      <c r="S412" s="235"/>
      <c r="T412" s="235"/>
      <c r="U412" s="235"/>
      <c r="V412" s="235"/>
      <c r="W412" s="235"/>
      <c r="X412" s="236"/>
      <c r="AT412" s="237" t="s">
        <v>170</v>
      </c>
      <c r="AU412" s="237" t="s">
        <v>87</v>
      </c>
      <c r="AV412" s="12" t="s">
        <v>87</v>
      </c>
      <c r="AW412" s="12" t="s">
        <v>7</v>
      </c>
      <c r="AX412" s="12" t="s">
        <v>78</v>
      </c>
      <c r="AY412" s="237" t="s">
        <v>158</v>
      </c>
    </row>
    <row r="413" spans="2:65" s="12" customFormat="1" ht="24">
      <c r="B413" s="226"/>
      <c r="C413" s="227"/>
      <c r="D413" s="228" t="s">
        <v>170</v>
      </c>
      <c r="E413" s="229" t="s">
        <v>24</v>
      </c>
      <c r="F413" s="230" t="s">
        <v>722</v>
      </c>
      <c r="G413" s="227"/>
      <c r="H413" s="231">
        <v>103.6</v>
      </c>
      <c r="I413" s="232"/>
      <c r="J413" s="232"/>
      <c r="K413" s="227"/>
      <c r="L413" s="227"/>
      <c r="M413" s="233"/>
      <c r="N413" s="234"/>
      <c r="O413" s="235"/>
      <c r="P413" s="235"/>
      <c r="Q413" s="235"/>
      <c r="R413" s="235"/>
      <c r="S413" s="235"/>
      <c r="T413" s="235"/>
      <c r="U413" s="235"/>
      <c r="V413" s="235"/>
      <c r="W413" s="235"/>
      <c r="X413" s="236"/>
      <c r="AT413" s="237" t="s">
        <v>170</v>
      </c>
      <c r="AU413" s="237" t="s">
        <v>87</v>
      </c>
      <c r="AV413" s="12" t="s">
        <v>87</v>
      </c>
      <c r="AW413" s="12" t="s">
        <v>7</v>
      </c>
      <c r="AX413" s="12" t="s">
        <v>78</v>
      </c>
      <c r="AY413" s="237" t="s">
        <v>158</v>
      </c>
    </row>
    <row r="414" spans="2:65" s="12" customFormat="1" ht="12">
      <c r="B414" s="226"/>
      <c r="C414" s="227"/>
      <c r="D414" s="228" t="s">
        <v>170</v>
      </c>
      <c r="E414" s="229" t="s">
        <v>24</v>
      </c>
      <c r="F414" s="230" t="s">
        <v>723</v>
      </c>
      <c r="G414" s="227"/>
      <c r="H414" s="231">
        <v>87.1</v>
      </c>
      <c r="I414" s="232"/>
      <c r="J414" s="232"/>
      <c r="K414" s="227"/>
      <c r="L414" s="227"/>
      <c r="M414" s="233"/>
      <c r="N414" s="234"/>
      <c r="O414" s="235"/>
      <c r="P414" s="235"/>
      <c r="Q414" s="235"/>
      <c r="R414" s="235"/>
      <c r="S414" s="235"/>
      <c r="T414" s="235"/>
      <c r="U414" s="235"/>
      <c r="V414" s="235"/>
      <c r="W414" s="235"/>
      <c r="X414" s="236"/>
      <c r="AT414" s="237" t="s">
        <v>170</v>
      </c>
      <c r="AU414" s="237" t="s">
        <v>87</v>
      </c>
      <c r="AV414" s="12" t="s">
        <v>87</v>
      </c>
      <c r="AW414" s="12" t="s">
        <v>7</v>
      </c>
      <c r="AX414" s="12" t="s">
        <v>78</v>
      </c>
      <c r="AY414" s="237" t="s">
        <v>158</v>
      </c>
    </row>
    <row r="415" spans="2:65" s="15" customFormat="1" ht="12">
      <c r="B415" s="269"/>
      <c r="C415" s="270"/>
      <c r="D415" s="228" t="s">
        <v>170</v>
      </c>
      <c r="E415" s="271" t="s">
        <v>24</v>
      </c>
      <c r="F415" s="272" t="s">
        <v>719</v>
      </c>
      <c r="G415" s="270"/>
      <c r="H415" s="273">
        <v>399.3</v>
      </c>
      <c r="I415" s="274"/>
      <c r="J415" s="274"/>
      <c r="K415" s="270"/>
      <c r="L415" s="270"/>
      <c r="M415" s="275"/>
      <c r="N415" s="276"/>
      <c r="O415" s="277"/>
      <c r="P415" s="277"/>
      <c r="Q415" s="277"/>
      <c r="R415" s="277"/>
      <c r="S415" s="277"/>
      <c r="T415" s="277"/>
      <c r="U415" s="277"/>
      <c r="V415" s="277"/>
      <c r="W415" s="277"/>
      <c r="X415" s="278"/>
      <c r="AT415" s="279" t="s">
        <v>170</v>
      </c>
      <c r="AU415" s="279" t="s">
        <v>87</v>
      </c>
      <c r="AV415" s="15" t="s">
        <v>168</v>
      </c>
      <c r="AW415" s="15" t="s">
        <v>7</v>
      </c>
      <c r="AX415" s="15" t="s">
        <v>78</v>
      </c>
      <c r="AY415" s="279" t="s">
        <v>158</v>
      </c>
    </row>
    <row r="416" spans="2:65" s="13" customFormat="1" ht="12">
      <c r="B416" s="238"/>
      <c r="C416" s="239"/>
      <c r="D416" s="228" t="s">
        <v>170</v>
      </c>
      <c r="E416" s="240" t="s">
        <v>24</v>
      </c>
      <c r="F416" s="241" t="s">
        <v>724</v>
      </c>
      <c r="G416" s="239"/>
      <c r="H416" s="240" t="s">
        <v>24</v>
      </c>
      <c r="I416" s="242"/>
      <c r="J416" s="242"/>
      <c r="K416" s="239"/>
      <c r="L416" s="239"/>
      <c r="M416" s="243"/>
      <c r="N416" s="244"/>
      <c r="O416" s="245"/>
      <c r="P416" s="245"/>
      <c r="Q416" s="245"/>
      <c r="R416" s="245"/>
      <c r="S416" s="245"/>
      <c r="T416" s="245"/>
      <c r="U416" s="245"/>
      <c r="V416" s="245"/>
      <c r="W416" s="245"/>
      <c r="X416" s="246"/>
      <c r="AT416" s="247" t="s">
        <v>170</v>
      </c>
      <c r="AU416" s="247" t="s">
        <v>87</v>
      </c>
      <c r="AV416" s="13" t="s">
        <v>85</v>
      </c>
      <c r="AW416" s="13" t="s">
        <v>7</v>
      </c>
      <c r="AX416" s="13" t="s">
        <v>78</v>
      </c>
      <c r="AY416" s="247" t="s">
        <v>158</v>
      </c>
    </row>
    <row r="417" spans="2:65" s="12" customFormat="1" ht="12">
      <c r="B417" s="226"/>
      <c r="C417" s="227"/>
      <c r="D417" s="228" t="s">
        <v>170</v>
      </c>
      <c r="E417" s="229" t="s">
        <v>24</v>
      </c>
      <c r="F417" s="230" t="s">
        <v>725</v>
      </c>
      <c r="G417" s="227"/>
      <c r="H417" s="231">
        <v>168.3</v>
      </c>
      <c r="I417" s="232"/>
      <c r="J417" s="232"/>
      <c r="K417" s="227"/>
      <c r="L417" s="227"/>
      <c r="M417" s="233"/>
      <c r="N417" s="234"/>
      <c r="O417" s="235"/>
      <c r="P417" s="235"/>
      <c r="Q417" s="235"/>
      <c r="R417" s="235"/>
      <c r="S417" s="235"/>
      <c r="T417" s="235"/>
      <c r="U417" s="235"/>
      <c r="V417" s="235"/>
      <c r="W417" s="235"/>
      <c r="X417" s="236"/>
      <c r="AT417" s="237" t="s">
        <v>170</v>
      </c>
      <c r="AU417" s="237" t="s">
        <v>87</v>
      </c>
      <c r="AV417" s="12" t="s">
        <v>87</v>
      </c>
      <c r="AW417" s="12" t="s">
        <v>7</v>
      </c>
      <c r="AX417" s="12" t="s">
        <v>78</v>
      </c>
      <c r="AY417" s="237" t="s">
        <v>158</v>
      </c>
    </row>
    <row r="418" spans="2:65" s="13" customFormat="1" ht="12">
      <c r="B418" s="238"/>
      <c r="C418" s="239"/>
      <c r="D418" s="228" t="s">
        <v>170</v>
      </c>
      <c r="E418" s="240" t="s">
        <v>24</v>
      </c>
      <c r="F418" s="241" t="s">
        <v>726</v>
      </c>
      <c r="G418" s="239"/>
      <c r="H418" s="240" t="s">
        <v>24</v>
      </c>
      <c r="I418" s="242"/>
      <c r="J418" s="242"/>
      <c r="K418" s="239"/>
      <c r="L418" s="239"/>
      <c r="M418" s="243"/>
      <c r="N418" s="244"/>
      <c r="O418" s="245"/>
      <c r="P418" s="245"/>
      <c r="Q418" s="245"/>
      <c r="R418" s="245"/>
      <c r="S418" s="245"/>
      <c r="T418" s="245"/>
      <c r="U418" s="245"/>
      <c r="V418" s="245"/>
      <c r="W418" s="245"/>
      <c r="X418" s="246"/>
      <c r="AT418" s="247" t="s">
        <v>170</v>
      </c>
      <c r="AU418" s="247" t="s">
        <v>87</v>
      </c>
      <c r="AV418" s="13" t="s">
        <v>85</v>
      </c>
      <c r="AW418" s="13" t="s">
        <v>7</v>
      </c>
      <c r="AX418" s="13" t="s">
        <v>78</v>
      </c>
      <c r="AY418" s="247" t="s">
        <v>158</v>
      </c>
    </row>
    <row r="419" spans="2:65" s="12" customFormat="1" ht="12">
      <c r="B419" s="226"/>
      <c r="C419" s="227"/>
      <c r="D419" s="228" t="s">
        <v>170</v>
      </c>
      <c r="E419" s="229" t="s">
        <v>24</v>
      </c>
      <c r="F419" s="230" t="s">
        <v>274</v>
      </c>
      <c r="G419" s="227"/>
      <c r="H419" s="231">
        <v>20</v>
      </c>
      <c r="I419" s="232"/>
      <c r="J419" s="232"/>
      <c r="K419" s="227"/>
      <c r="L419" s="227"/>
      <c r="M419" s="233"/>
      <c r="N419" s="234"/>
      <c r="O419" s="235"/>
      <c r="P419" s="235"/>
      <c r="Q419" s="235"/>
      <c r="R419" s="235"/>
      <c r="S419" s="235"/>
      <c r="T419" s="235"/>
      <c r="U419" s="235"/>
      <c r="V419" s="235"/>
      <c r="W419" s="235"/>
      <c r="X419" s="236"/>
      <c r="AT419" s="237" t="s">
        <v>170</v>
      </c>
      <c r="AU419" s="237" t="s">
        <v>87</v>
      </c>
      <c r="AV419" s="12" t="s">
        <v>87</v>
      </c>
      <c r="AW419" s="12" t="s">
        <v>7</v>
      </c>
      <c r="AX419" s="12" t="s">
        <v>78</v>
      </c>
      <c r="AY419" s="237" t="s">
        <v>158</v>
      </c>
    </row>
    <row r="420" spans="2:65" s="13" customFormat="1" ht="12">
      <c r="B420" s="238"/>
      <c r="C420" s="239"/>
      <c r="D420" s="228" t="s">
        <v>170</v>
      </c>
      <c r="E420" s="240" t="s">
        <v>24</v>
      </c>
      <c r="F420" s="241" t="s">
        <v>727</v>
      </c>
      <c r="G420" s="239"/>
      <c r="H420" s="240" t="s">
        <v>24</v>
      </c>
      <c r="I420" s="242"/>
      <c r="J420" s="242"/>
      <c r="K420" s="239"/>
      <c r="L420" s="239"/>
      <c r="M420" s="243"/>
      <c r="N420" s="244"/>
      <c r="O420" s="245"/>
      <c r="P420" s="245"/>
      <c r="Q420" s="245"/>
      <c r="R420" s="245"/>
      <c r="S420" s="245"/>
      <c r="T420" s="245"/>
      <c r="U420" s="245"/>
      <c r="V420" s="245"/>
      <c r="W420" s="245"/>
      <c r="X420" s="246"/>
      <c r="AT420" s="247" t="s">
        <v>170</v>
      </c>
      <c r="AU420" s="247" t="s">
        <v>87</v>
      </c>
      <c r="AV420" s="13" t="s">
        <v>85</v>
      </c>
      <c r="AW420" s="13" t="s">
        <v>7</v>
      </c>
      <c r="AX420" s="13" t="s">
        <v>78</v>
      </c>
      <c r="AY420" s="247" t="s">
        <v>158</v>
      </c>
    </row>
    <row r="421" spans="2:65" s="12" customFormat="1" ht="12">
      <c r="B421" s="226"/>
      <c r="C421" s="227"/>
      <c r="D421" s="228" t="s">
        <v>170</v>
      </c>
      <c r="E421" s="229" t="s">
        <v>24</v>
      </c>
      <c r="F421" s="230" t="s">
        <v>274</v>
      </c>
      <c r="G421" s="227"/>
      <c r="H421" s="231">
        <v>20</v>
      </c>
      <c r="I421" s="232"/>
      <c r="J421" s="232"/>
      <c r="K421" s="227"/>
      <c r="L421" s="227"/>
      <c r="M421" s="233"/>
      <c r="N421" s="234"/>
      <c r="O421" s="235"/>
      <c r="P421" s="235"/>
      <c r="Q421" s="235"/>
      <c r="R421" s="235"/>
      <c r="S421" s="235"/>
      <c r="T421" s="235"/>
      <c r="U421" s="235"/>
      <c r="V421" s="235"/>
      <c r="W421" s="235"/>
      <c r="X421" s="236"/>
      <c r="AT421" s="237" t="s">
        <v>170</v>
      </c>
      <c r="AU421" s="237" t="s">
        <v>87</v>
      </c>
      <c r="AV421" s="12" t="s">
        <v>87</v>
      </c>
      <c r="AW421" s="12" t="s">
        <v>7</v>
      </c>
      <c r="AX421" s="12" t="s">
        <v>78</v>
      </c>
      <c r="AY421" s="237" t="s">
        <v>158</v>
      </c>
    </row>
    <row r="422" spans="2:65" s="14" customFormat="1" ht="12">
      <c r="B422" s="248"/>
      <c r="C422" s="249"/>
      <c r="D422" s="228" t="s">
        <v>170</v>
      </c>
      <c r="E422" s="250" t="s">
        <v>24</v>
      </c>
      <c r="F422" s="251" t="s">
        <v>240</v>
      </c>
      <c r="G422" s="249"/>
      <c r="H422" s="252">
        <v>931.8</v>
      </c>
      <c r="I422" s="253"/>
      <c r="J422" s="253"/>
      <c r="K422" s="249"/>
      <c r="L422" s="249"/>
      <c r="M422" s="254"/>
      <c r="N422" s="255"/>
      <c r="O422" s="256"/>
      <c r="P422" s="256"/>
      <c r="Q422" s="256"/>
      <c r="R422" s="256"/>
      <c r="S422" s="256"/>
      <c r="T422" s="256"/>
      <c r="U422" s="256"/>
      <c r="V422" s="256"/>
      <c r="W422" s="256"/>
      <c r="X422" s="257"/>
      <c r="AT422" s="258" t="s">
        <v>170</v>
      </c>
      <c r="AU422" s="258" t="s">
        <v>87</v>
      </c>
      <c r="AV422" s="14" t="s">
        <v>167</v>
      </c>
      <c r="AW422" s="14" t="s">
        <v>7</v>
      </c>
      <c r="AX422" s="14" t="s">
        <v>85</v>
      </c>
      <c r="AY422" s="258" t="s">
        <v>158</v>
      </c>
    </row>
    <row r="423" spans="2:65" s="1" customFormat="1" ht="16.5" customHeight="1">
      <c r="B423" s="43"/>
      <c r="C423" s="259" t="s">
        <v>728</v>
      </c>
      <c r="D423" s="259" t="s">
        <v>254</v>
      </c>
      <c r="E423" s="260" t="s">
        <v>729</v>
      </c>
      <c r="F423" s="261" t="s">
        <v>730</v>
      </c>
      <c r="G423" s="262" t="s">
        <v>228</v>
      </c>
      <c r="H423" s="263">
        <v>806.58600000000001</v>
      </c>
      <c r="I423" s="264"/>
      <c r="J423" s="265"/>
      <c r="K423" s="266">
        <f>ROUND(P423*H423,2)</f>
        <v>0</v>
      </c>
      <c r="L423" s="261" t="s">
        <v>178</v>
      </c>
      <c r="M423" s="267"/>
      <c r="N423" s="268" t="s">
        <v>24</v>
      </c>
      <c r="O423" s="222" t="s">
        <v>47</v>
      </c>
      <c r="P423" s="145">
        <f>I423+J423</f>
        <v>0</v>
      </c>
      <c r="Q423" s="145">
        <f>ROUND(I423*H423,2)</f>
        <v>0</v>
      </c>
      <c r="R423" s="145">
        <f>ROUND(J423*H423,2)</f>
        <v>0</v>
      </c>
      <c r="S423" s="44"/>
      <c r="T423" s="223">
        <f>S423*H423</f>
        <v>0</v>
      </c>
      <c r="U423" s="223">
        <v>0.01</v>
      </c>
      <c r="V423" s="223">
        <f>U423*H423</f>
        <v>8.0658600000000007</v>
      </c>
      <c r="W423" s="223">
        <v>0</v>
      </c>
      <c r="X423" s="224">
        <f>W423*H423</f>
        <v>0</v>
      </c>
      <c r="AR423" s="26" t="s">
        <v>199</v>
      </c>
      <c r="AT423" s="26" t="s">
        <v>254</v>
      </c>
      <c r="AU423" s="26" t="s">
        <v>87</v>
      </c>
      <c r="AY423" s="26" t="s">
        <v>158</v>
      </c>
      <c r="BE423" s="225">
        <f>IF(O423="základní",K423,0)</f>
        <v>0</v>
      </c>
      <c r="BF423" s="225">
        <f>IF(O423="snížená",K423,0)</f>
        <v>0</v>
      </c>
      <c r="BG423" s="225">
        <f>IF(O423="zákl. přenesená",K423,0)</f>
        <v>0</v>
      </c>
      <c r="BH423" s="225">
        <f>IF(O423="sníž. přenesená",K423,0)</f>
        <v>0</v>
      </c>
      <c r="BI423" s="225">
        <f>IF(O423="nulová",K423,0)</f>
        <v>0</v>
      </c>
      <c r="BJ423" s="26" t="s">
        <v>85</v>
      </c>
      <c r="BK423" s="225">
        <f>ROUND(P423*H423,2)</f>
        <v>0</v>
      </c>
      <c r="BL423" s="26" t="s">
        <v>167</v>
      </c>
      <c r="BM423" s="26" t="s">
        <v>731</v>
      </c>
    </row>
    <row r="424" spans="2:65" s="12" customFormat="1" ht="12">
      <c r="B424" s="226"/>
      <c r="C424" s="227"/>
      <c r="D424" s="228" t="s">
        <v>170</v>
      </c>
      <c r="E424" s="229" t="s">
        <v>24</v>
      </c>
      <c r="F424" s="230" t="s">
        <v>732</v>
      </c>
      <c r="G424" s="227"/>
      <c r="H424" s="231">
        <v>806.58600000000001</v>
      </c>
      <c r="I424" s="232"/>
      <c r="J424" s="232"/>
      <c r="K424" s="227"/>
      <c r="L424" s="227"/>
      <c r="M424" s="233"/>
      <c r="N424" s="234"/>
      <c r="O424" s="235"/>
      <c r="P424" s="235"/>
      <c r="Q424" s="235"/>
      <c r="R424" s="235"/>
      <c r="S424" s="235"/>
      <c r="T424" s="235"/>
      <c r="U424" s="235"/>
      <c r="V424" s="235"/>
      <c r="W424" s="235"/>
      <c r="X424" s="236"/>
      <c r="AT424" s="237" t="s">
        <v>170</v>
      </c>
      <c r="AU424" s="237" t="s">
        <v>87</v>
      </c>
      <c r="AV424" s="12" t="s">
        <v>87</v>
      </c>
      <c r="AW424" s="12" t="s">
        <v>7</v>
      </c>
      <c r="AX424" s="12" t="s">
        <v>85</v>
      </c>
      <c r="AY424" s="237" t="s">
        <v>158</v>
      </c>
    </row>
    <row r="425" spans="2:65" s="1" customFormat="1" ht="16.5" customHeight="1">
      <c r="B425" s="43"/>
      <c r="C425" s="259" t="s">
        <v>733</v>
      </c>
      <c r="D425" s="259" t="s">
        <v>254</v>
      </c>
      <c r="E425" s="260" t="s">
        <v>734</v>
      </c>
      <c r="F425" s="261" t="s">
        <v>735</v>
      </c>
      <c r="G425" s="262" t="s">
        <v>228</v>
      </c>
      <c r="H425" s="263">
        <v>327.44200000000001</v>
      </c>
      <c r="I425" s="264"/>
      <c r="J425" s="265"/>
      <c r="K425" s="266">
        <f>ROUND(P425*H425,2)</f>
        <v>0</v>
      </c>
      <c r="L425" s="261" t="s">
        <v>178</v>
      </c>
      <c r="M425" s="267"/>
      <c r="N425" s="268" t="s">
        <v>24</v>
      </c>
      <c r="O425" s="222" t="s">
        <v>47</v>
      </c>
      <c r="P425" s="145">
        <f>I425+J425</f>
        <v>0</v>
      </c>
      <c r="Q425" s="145">
        <f>ROUND(I425*H425,2)</f>
        <v>0</v>
      </c>
      <c r="R425" s="145">
        <f>ROUND(J425*H425,2)</f>
        <v>0</v>
      </c>
      <c r="S425" s="44"/>
      <c r="T425" s="223">
        <f>S425*H425</f>
        <v>0</v>
      </c>
      <c r="U425" s="223">
        <v>8.2100000000000006E-2</v>
      </c>
      <c r="V425" s="223">
        <f>U425*H425</f>
        <v>26.882988200000003</v>
      </c>
      <c r="W425" s="223">
        <v>0</v>
      </c>
      <c r="X425" s="224">
        <f>W425*H425</f>
        <v>0</v>
      </c>
      <c r="AR425" s="26" t="s">
        <v>199</v>
      </c>
      <c r="AT425" s="26" t="s">
        <v>254</v>
      </c>
      <c r="AU425" s="26" t="s">
        <v>87</v>
      </c>
      <c r="AY425" s="26" t="s">
        <v>158</v>
      </c>
      <c r="BE425" s="225">
        <f>IF(O425="základní",K425,0)</f>
        <v>0</v>
      </c>
      <c r="BF425" s="225">
        <f>IF(O425="snížená",K425,0)</f>
        <v>0</v>
      </c>
      <c r="BG425" s="225">
        <f>IF(O425="zákl. přenesená",K425,0)</f>
        <v>0</v>
      </c>
      <c r="BH425" s="225">
        <f>IF(O425="sníž. přenesená",K425,0)</f>
        <v>0</v>
      </c>
      <c r="BI425" s="225">
        <f>IF(O425="nulová",K425,0)</f>
        <v>0</v>
      </c>
      <c r="BJ425" s="26" t="s">
        <v>85</v>
      </c>
      <c r="BK425" s="225">
        <f>ROUND(P425*H425,2)</f>
        <v>0</v>
      </c>
      <c r="BL425" s="26" t="s">
        <v>167</v>
      </c>
      <c r="BM425" s="26" t="s">
        <v>736</v>
      </c>
    </row>
    <row r="426" spans="2:65" s="12" customFormat="1" ht="12">
      <c r="B426" s="226"/>
      <c r="C426" s="227"/>
      <c r="D426" s="228" t="s">
        <v>170</v>
      </c>
      <c r="E426" s="229" t="s">
        <v>24</v>
      </c>
      <c r="F426" s="230" t="s">
        <v>737</v>
      </c>
      <c r="G426" s="227"/>
      <c r="H426" s="231">
        <v>327.44200000000001</v>
      </c>
      <c r="I426" s="232"/>
      <c r="J426" s="232"/>
      <c r="K426" s="227"/>
      <c r="L426" s="227"/>
      <c r="M426" s="233"/>
      <c r="N426" s="234"/>
      <c r="O426" s="235"/>
      <c r="P426" s="235"/>
      <c r="Q426" s="235"/>
      <c r="R426" s="235"/>
      <c r="S426" s="235"/>
      <c r="T426" s="235"/>
      <c r="U426" s="235"/>
      <c r="V426" s="235"/>
      <c r="W426" s="235"/>
      <c r="X426" s="236"/>
      <c r="AT426" s="237" t="s">
        <v>170</v>
      </c>
      <c r="AU426" s="237" t="s">
        <v>87</v>
      </c>
      <c r="AV426" s="12" t="s">
        <v>87</v>
      </c>
      <c r="AW426" s="12" t="s">
        <v>7</v>
      </c>
      <c r="AX426" s="12" t="s">
        <v>85</v>
      </c>
      <c r="AY426" s="237" t="s">
        <v>158</v>
      </c>
    </row>
    <row r="427" spans="2:65" s="1" customFormat="1" ht="16.5" customHeight="1">
      <c r="B427" s="43"/>
      <c r="C427" s="259" t="s">
        <v>738</v>
      </c>
      <c r="D427" s="259" t="s">
        <v>254</v>
      </c>
      <c r="E427" s="260" t="s">
        <v>739</v>
      </c>
      <c r="F427" s="261" t="s">
        <v>740</v>
      </c>
      <c r="G427" s="262" t="s">
        <v>228</v>
      </c>
      <c r="H427" s="263">
        <v>169.983</v>
      </c>
      <c r="I427" s="264"/>
      <c r="J427" s="265"/>
      <c r="K427" s="266">
        <f>ROUND(P427*H427,2)</f>
        <v>0</v>
      </c>
      <c r="L427" s="261" t="s">
        <v>178</v>
      </c>
      <c r="M427" s="267"/>
      <c r="N427" s="268" t="s">
        <v>24</v>
      </c>
      <c r="O427" s="222" t="s">
        <v>47</v>
      </c>
      <c r="P427" s="145">
        <f>I427+J427</f>
        <v>0</v>
      </c>
      <c r="Q427" s="145">
        <f>ROUND(I427*H427,2)</f>
        <v>0</v>
      </c>
      <c r="R427" s="145">
        <f>ROUND(J427*H427,2)</f>
        <v>0</v>
      </c>
      <c r="S427" s="44"/>
      <c r="T427" s="223">
        <f>S427*H427</f>
        <v>0</v>
      </c>
      <c r="U427" s="223">
        <v>4.8300000000000003E-2</v>
      </c>
      <c r="V427" s="223">
        <f>U427*H427</f>
        <v>8.2101789000000007</v>
      </c>
      <c r="W427" s="223">
        <v>0</v>
      </c>
      <c r="X427" s="224">
        <f>W427*H427</f>
        <v>0</v>
      </c>
      <c r="AR427" s="26" t="s">
        <v>199</v>
      </c>
      <c r="AT427" s="26" t="s">
        <v>254</v>
      </c>
      <c r="AU427" s="26" t="s">
        <v>87</v>
      </c>
      <c r="AY427" s="26" t="s">
        <v>158</v>
      </c>
      <c r="BE427" s="225">
        <f>IF(O427="základní",K427,0)</f>
        <v>0</v>
      </c>
      <c r="BF427" s="225">
        <f>IF(O427="snížená",K427,0)</f>
        <v>0</v>
      </c>
      <c r="BG427" s="225">
        <f>IF(O427="zákl. přenesená",K427,0)</f>
        <v>0</v>
      </c>
      <c r="BH427" s="225">
        <f>IF(O427="sníž. přenesená",K427,0)</f>
        <v>0</v>
      </c>
      <c r="BI427" s="225">
        <f>IF(O427="nulová",K427,0)</f>
        <v>0</v>
      </c>
      <c r="BJ427" s="26" t="s">
        <v>85</v>
      </c>
      <c r="BK427" s="225">
        <f>ROUND(P427*H427,2)</f>
        <v>0</v>
      </c>
      <c r="BL427" s="26" t="s">
        <v>167</v>
      </c>
      <c r="BM427" s="26" t="s">
        <v>741</v>
      </c>
    </row>
    <row r="428" spans="2:65" s="12" customFormat="1" ht="12">
      <c r="B428" s="226"/>
      <c r="C428" s="227"/>
      <c r="D428" s="228" t="s">
        <v>170</v>
      </c>
      <c r="E428" s="229" t="s">
        <v>24</v>
      </c>
      <c r="F428" s="230" t="s">
        <v>742</v>
      </c>
      <c r="G428" s="227"/>
      <c r="H428" s="231">
        <v>169.983</v>
      </c>
      <c r="I428" s="232"/>
      <c r="J428" s="232"/>
      <c r="K428" s="227"/>
      <c r="L428" s="227"/>
      <c r="M428" s="233"/>
      <c r="N428" s="234"/>
      <c r="O428" s="235"/>
      <c r="P428" s="235"/>
      <c r="Q428" s="235"/>
      <c r="R428" s="235"/>
      <c r="S428" s="235"/>
      <c r="T428" s="235"/>
      <c r="U428" s="235"/>
      <c r="V428" s="235"/>
      <c r="W428" s="235"/>
      <c r="X428" s="236"/>
      <c r="AT428" s="237" t="s">
        <v>170</v>
      </c>
      <c r="AU428" s="237" t="s">
        <v>87</v>
      </c>
      <c r="AV428" s="12" t="s">
        <v>87</v>
      </c>
      <c r="AW428" s="12" t="s">
        <v>7</v>
      </c>
      <c r="AX428" s="12" t="s">
        <v>85</v>
      </c>
      <c r="AY428" s="237" t="s">
        <v>158</v>
      </c>
    </row>
    <row r="429" spans="2:65" s="1" customFormat="1" ht="16.5" customHeight="1">
      <c r="B429" s="43"/>
      <c r="C429" s="259" t="s">
        <v>743</v>
      </c>
      <c r="D429" s="259" t="s">
        <v>254</v>
      </c>
      <c r="E429" s="260" t="s">
        <v>744</v>
      </c>
      <c r="F429" s="261" t="s">
        <v>745</v>
      </c>
      <c r="G429" s="262" t="s">
        <v>228</v>
      </c>
      <c r="H429" s="263">
        <v>40.4</v>
      </c>
      <c r="I429" s="264"/>
      <c r="J429" s="265"/>
      <c r="K429" s="266">
        <f>ROUND(P429*H429,2)</f>
        <v>0</v>
      </c>
      <c r="L429" s="261" t="s">
        <v>178</v>
      </c>
      <c r="M429" s="267"/>
      <c r="N429" s="268" t="s">
        <v>24</v>
      </c>
      <c r="O429" s="222" t="s">
        <v>47</v>
      </c>
      <c r="P429" s="145">
        <f>I429+J429</f>
        <v>0</v>
      </c>
      <c r="Q429" s="145">
        <f>ROUND(I429*H429,2)</f>
        <v>0</v>
      </c>
      <c r="R429" s="145">
        <f>ROUND(J429*H429,2)</f>
        <v>0</v>
      </c>
      <c r="S429" s="44"/>
      <c r="T429" s="223">
        <f>S429*H429</f>
        <v>0</v>
      </c>
      <c r="U429" s="223">
        <v>6.4000000000000001E-2</v>
      </c>
      <c r="V429" s="223">
        <f>U429*H429</f>
        <v>2.5855999999999999</v>
      </c>
      <c r="W429" s="223">
        <v>0</v>
      </c>
      <c r="X429" s="224">
        <f>W429*H429</f>
        <v>0</v>
      </c>
      <c r="AR429" s="26" t="s">
        <v>199</v>
      </c>
      <c r="AT429" s="26" t="s">
        <v>254</v>
      </c>
      <c r="AU429" s="26" t="s">
        <v>87</v>
      </c>
      <c r="AY429" s="26" t="s">
        <v>158</v>
      </c>
      <c r="BE429" s="225">
        <f>IF(O429="základní",K429,0)</f>
        <v>0</v>
      </c>
      <c r="BF429" s="225">
        <f>IF(O429="snížená",K429,0)</f>
        <v>0</v>
      </c>
      <c r="BG429" s="225">
        <f>IF(O429="zákl. přenesená",K429,0)</f>
        <v>0</v>
      </c>
      <c r="BH429" s="225">
        <f>IF(O429="sníž. přenesená",K429,0)</f>
        <v>0</v>
      </c>
      <c r="BI429" s="225">
        <f>IF(O429="nulová",K429,0)</f>
        <v>0</v>
      </c>
      <c r="BJ429" s="26" t="s">
        <v>85</v>
      </c>
      <c r="BK429" s="225">
        <f>ROUND(P429*H429,2)</f>
        <v>0</v>
      </c>
      <c r="BL429" s="26" t="s">
        <v>167</v>
      </c>
      <c r="BM429" s="26" t="s">
        <v>746</v>
      </c>
    </row>
    <row r="430" spans="2:65" s="12" customFormat="1" ht="12">
      <c r="B430" s="226"/>
      <c r="C430" s="227"/>
      <c r="D430" s="228" t="s">
        <v>170</v>
      </c>
      <c r="E430" s="229" t="s">
        <v>24</v>
      </c>
      <c r="F430" s="230" t="s">
        <v>747</v>
      </c>
      <c r="G430" s="227"/>
      <c r="H430" s="231">
        <v>40.4</v>
      </c>
      <c r="I430" s="232"/>
      <c r="J430" s="232"/>
      <c r="K430" s="227"/>
      <c r="L430" s="227"/>
      <c r="M430" s="233"/>
      <c r="N430" s="234"/>
      <c r="O430" s="235"/>
      <c r="P430" s="235"/>
      <c r="Q430" s="235"/>
      <c r="R430" s="235"/>
      <c r="S430" s="235"/>
      <c r="T430" s="235"/>
      <c r="U430" s="235"/>
      <c r="V430" s="235"/>
      <c r="W430" s="235"/>
      <c r="X430" s="236"/>
      <c r="AT430" s="237" t="s">
        <v>170</v>
      </c>
      <c r="AU430" s="237" t="s">
        <v>87</v>
      </c>
      <c r="AV430" s="12" t="s">
        <v>87</v>
      </c>
      <c r="AW430" s="12" t="s">
        <v>7</v>
      </c>
      <c r="AX430" s="12" t="s">
        <v>85</v>
      </c>
      <c r="AY430" s="237" t="s">
        <v>158</v>
      </c>
    </row>
    <row r="431" spans="2:65" s="1" customFormat="1" ht="25.5" customHeight="1">
      <c r="B431" s="43"/>
      <c r="C431" s="214" t="s">
        <v>748</v>
      </c>
      <c r="D431" s="214" t="s">
        <v>162</v>
      </c>
      <c r="E431" s="215" t="s">
        <v>749</v>
      </c>
      <c r="F431" s="216" t="s">
        <v>750</v>
      </c>
      <c r="G431" s="217" t="s">
        <v>213</v>
      </c>
      <c r="H431" s="218">
        <v>195.6</v>
      </c>
      <c r="I431" s="219"/>
      <c r="J431" s="219"/>
      <c r="K431" s="220">
        <f>ROUND(P431*H431,2)</f>
        <v>0</v>
      </c>
      <c r="L431" s="216" t="s">
        <v>178</v>
      </c>
      <c r="M431" s="63"/>
      <c r="N431" s="221" t="s">
        <v>24</v>
      </c>
      <c r="O431" s="222" t="s">
        <v>47</v>
      </c>
      <c r="P431" s="145">
        <f>I431+J431</f>
        <v>0</v>
      </c>
      <c r="Q431" s="145">
        <f>ROUND(I431*H431,2)</f>
        <v>0</v>
      </c>
      <c r="R431" s="145">
        <f>ROUND(J431*H431,2)</f>
        <v>0</v>
      </c>
      <c r="S431" s="44"/>
      <c r="T431" s="223">
        <f>S431*H431</f>
        <v>0</v>
      </c>
      <c r="U431" s="223">
        <v>1.0000000000000001E-5</v>
      </c>
      <c r="V431" s="223">
        <f>U431*H431</f>
        <v>1.9560000000000003E-3</v>
      </c>
      <c r="W431" s="223">
        <v>0</v>
      </c>
      <c r="X431" s="224">
        <f>W431*H431</f>
        <v>0</v>
      </c>
      <c r="AR431" s="26" t="s">
        <v>167</v>
      </c>
      <c r="AT431" s="26" t="s">
        <v>162</v>
      </c>
      <c r="AU431" s="26" t="s">
        <v>87</v>
      </c>
      <c r="AY431" s="26" t="s">
        <v>158</v>
      </c>
      <c r="BE431" s="225">
        <f>IF(O431="základní",K431,0)</f>
        <v>0</v>
      </c>
      <c r="BF431" s="225">
        <f>IF(O431="snížená",K431,0)</f>
        <v>0</v>
      </c>
      <c r="BG431" s="225">
        <f>IF(O431="zákl. přenesená",K431,0)</f>
        <v>0</v>
      </c>
      <c r="BH431" s="225">
        <f>IF(O431="sníž. přenesená",K431,0)</f>
        <v>0</v>
      </c>
      <c r="BI431" s="225">
        <f>IF(O431="nulová",K431,0)</f>
        <v>0</v>
      </c>
      <c r="BJ431" s="26" t="s">
        <v>85</v>
      </c>
      <c r="BK431" s="225">
        <f>ROUND(P431*H431,2)</f>
        <v>0</v>
      </c>
      <c r="BL431" s="26" t="s">
        <v>167</v>
      </c>
      <c r="BM431" s="26" t="s">
        <v>751</v>
      </c>
    </row>
    <row r="432" spans="2:65" s="12" customFormat="1" ht="12">
      <c r="B432" s="226"/>
      <c r="C432" s="227"/>
      <c r="D432" s="228" t="s">
        <v>170</v>
      </c>
      <c r="E432" s="229" t="s">
        <v>24</v>
      </c>
      <c r="F432" s="230" t="s">
        <v>752</v>
      </c>
      <c r="G432" s="227"/>
      <c r="H432" s="231">
        <v>195.6</v>
      </c>
      <c r="I432" s="232"/>
      <c r="J432" s="232"/>
      <c r="K432" s="227"/>
      <c r="L432" s="227"/>
      <c r="M432" s="233"/>
      <c r="N432" s="234"/>
      <c r="O432" s="235"/>
      <c r="P432" s="235"/>
      <c r="Q432" s="235"/>
      <c r="R432" s="235"/>
      <c r="S432" s="235"/>
      <c r="T432" s="235"/>
      <c r="U432" s="235"/>
      <c r="V432" s="235"/>
      <c r="W432" s="235"/>
      <c r="X432" s="236"/>
      <c r="AT432" s="237" t="s">
        <v>170</v>
      </c>
      <c r="AU432" s="237" t="s">
        <v>87</v>
      </c>
      <c r="AV432" s="12" t="s">
        <v>87</v>
      </c>
      <c r="AW432" s="12" t="s">
        <v>7</v>
      </c>
      <c r="AX432" s="12" t="s">
        <v>85</v>
      </c>
      <c r="AY432" s="237" t="s">
        <v>158</v>
      </c>
    </row>
    <row r="433" spans="2:65" s="1" customFormat="1" ht="38.25" customHeight="1">
      <c r="B433" s="43"/>
      <c r="C433" s="214" t="s">
        <v>753</v>
      </c>
      <c r="D433" s="214" t="s">
        <v>162</v>
      </c>
      <c r="E433" s="215" t="s">
        <v>754</v>
      </c>
      <c r="F433" s="216" t="s">
        <v>755</v>
      </c>
      <c r="G433" s="217" t="s">
        <v>213</v>
      </c>
      <c r="H433" s="218">
        <v>299.39999999999998</v>
      </c>
      <c r="I433" s="219"/>
      <c r="J433" s="219"/>
      <c r="K433" s="220">
        <f>ROUND(P433*H433,2)</f>
        <v>0</v>
      </c>
      <c r="L433" s="216" t="s">
        <v>178</v>
      </c>
      <c r="M433" s="63"/>
      <c r="N433" s="221" t="s">
        <v>24</v>
      </c>
      <c r="O433" s="222" t="s">
        <v>47</v>
      </c>
      <c r="P433" s="145">
        <f>I433+J433</f>
        <v>0</v>
      </c>
      <c r="Q433" s="145">
        <f>ROUND(I433*H433,2)</f>
        <v>0</v>
      </c>
      <c r="R433" s="145">
        <f>ROUND(J433*H433,2)</f>
        <v>0</v>
      </c>
      <c r="S433" s="44"/>
      <c r="T433" s="223">
        <f>S433*H433</f>
        <v>0</v>
      </c>
      <c r="U433" s="223">
        <v>1.8000000000000001E-4</v>
      </c>
      <c r="V433" s="223">
        <f>U433*H433</f>
        <v>5.3892000000000002E-2</v>
      </c>
      <c r="W433" s="223">
        <v>0</v>
      </c>
      <c r="X433" s="224">
        <f>W433*H433</f>
        <v>0</v>
      </c>
      <c r="AR433" s="26" t="s">
        <v>167</v>
      </c>
      <c r="AT433" s="26" t="s">
        <v>162</v>
      </c>
      <c r="AU433" s="26" t="s">
        <v>87</v>
      </c>
      <c r="AY433" s="26" t="s">
        <v>158</v>
      </c>
      <c r="BE433" s="225">
        <f>IF(O433="základní",K433,0)</f>
        <v>0</v>
      </c>
      <c r="BF433" s="225">
        <f>IF(O433="snížená",K433,0)</f>
        <v>0</v>
      </c>
      <c r="BG433" s="225">
        <f>IF(O433="zákl. přenesená",K433,0)</f>
        <v>0</v>
      </c>
      <c r="BH433" s="225">
        <f>IF(O433="sníž. přenesená",K433,0)</f>
        <v>0</v>
      </c>
      <c r="BI433" s="225">
        <f>IF(O433="nulová",K433,0)</f>
        <v>0</v>
      </c>
      <c r="BJ433" s="26" t="s">
        <v>85</v>
      </c>
      <c r="BK433" s="225">
        <f>ROUND(P433*H433,2)</f>
        <v>0</v>
      </c>
      <c r="BL433" s="26" t="s">
        <v>167</v>
      </c>
      <c r="BM433" s="26" t="s">
        <v>756</v>
      </c>
    </row>
    <row r="434" spans="2:65" s="12" customFormat="1" ht="12">
      <c r="B434" s="226"/>
      <c r="C434" s="227"/>
      <c r="D434" s="228" t="s">
        <v>170</v>
      </c>
      <c r="E434" s="229" t="s">
        <v>24</v>
      </c>
      <c r="F434" s="230" t="s">
        <v>757</v>
      </c>
      <c r="G434" s="227"/>
      <c r="H434" s="231">
        <v>299.39999999999998</v>
      </c>
      <c r="I434" s="232"/>
      <c r="J434" s="232"/>
      <c r="K434" s="227"/>
      <c r="L434" s="227"/>
      <c r="M434" s="233"/>
      <c r="N434" s="234"/>
      <c r="O434" s="235"/>
      <c r="P434" s="235"/>
      <c r="Q434" s="235"/>
      <c r="R434" s="235"/>
      <c r="S434" s="235"/>
      <c r="T434" s="235"/>
      <c r="U434" s="235"/>
      <c r="V434" s="235"/>
      <c r="W434" s="235"/>
      <c r="X434" s="236"/>
      <c r="AT434" s="237" t="s">
        <v>170</v>
      </c>
      <c r="AU434" s="237" t="s">
        <v>87</v>
      </c>
      <c r="AV434" s="12" t="s">
        <v>87</v>
      </c>
      <c r="AW434" s="12" t="s">
        <v>7</v>
      </c>
      <c r="AX434" s="12" t="s">
        <v>85</v>
      </c>
      <c r="AY434" s="237" t="s">
        <v>158</v>
      </c>
    </row>
    <row r="435" spans="2:65" s="1" customFormat="1" ht="25.5" customHeight="1">
      <c r="B435" s="43"/>
      <c r="C435" s="214" t="s">
        <v>758</v>
      </c>
      <c r="D435" s="214" t="s">
        <v>162</v>
      </c>
      <c r="E435" s="215" t="s">
        <v>759</v>
      </c>
      <c r="F435" s="216" t="s">
        <v>760</v>
      </c>
      <c r="G435" s="217" t="s">
        <v>257</v>
      </c>
      <c r="H435" s="218">
        <v>3.2330000000000001</v>
      </c>
      <c r="I435" s="219"/>
      <c r="J435" s="219"/>
      <c r="K435" s="220">
        <f>ROUND(P435*H435,2)</f>
        <v>0</v>
      </c>
      <c r="L435" s="216" t="s">
        <v>24</v>
      </c>
      <c r="M435" s="63"/>
      <c r="N435" s="221" t="s">
        <v>24</v>
      </c>
      <c r="O435" s="222" t="s">
        <v>47</v>
      </c>
      <c r="P435" s="145">
        <f>I435+J435</f>
        <v>0</v>
      </c>
      <c r="Q435" s="145">
        <f>ROUND(I435*H435,2)</f>
        <v>0</v>
      </c>
      <c r="R435" s="145">
        <f>ROUND(J435*H435,2)</f>
        <v>0</v>
      </c>
      <c r="S435" s="44"/>
      <c r="T435" s="223">
        <f>S435*H435</f>
        <v>0</v>
      </c>
      <c r="U435" s="223">
        <v>1.0152300000000001</v>
      </c>
      <c r="V435" s="223">
        <f>U435*H435</f>
        <v>3.2822385900000004</v>
      </c>
      <c r="W435" s="223">
        <v>0</v>
      </c>
      <c r="X435" s="224">
        <f>W435*H435</f>
        <v>0</v>
      </c>
      <c r="AR435" s="26" t="s">
        <v>167</v>
      </c>
      <c r="AT435" s="26" t="s">
        <v>162</v>
      </c>
      <c r="AU435" s="26" t="s">
        <v>87</v>
      </c>
      <c r="AY435" s="26" t="s">
        <v>158</v>
      </c>
      <c r="BE435" s="225">
        <f>IF(O435="základní",K435,0)</f>
        <v>0</v>
      </c>
      <c r="BF435" s="225">
        <f>IF(O435="snížená",K435,0)</f>
        <v>0</v>
      </c>
      <c r="BG435" s="225">
        <f>IF(O435="zákl. přenesená",K435,0)</f>
        <v>0</v>
      </c>
      <c r="BH435" s="225">
        <f>IF(O435="sníž. přenesená",K435,0)</f>
        <v>0</v>
      </c>
      <c r="BI435" s="225">
        <f>IF(O435="nulová",K435,0)</f>
        <v>0</v>
      </c>
      <c r="BJ435" s="26" t="s">
        <v>85</v>
      </c>
      <c r="BK435" s="225">
        <f>ROUND(P435*H435,2)</f>
        <v>0</v>
      </c>
      <c r="BL435" s="26" t="s">
        <v>167</v>
      </c>
      <c r="BM435" s="26" t="s">
        <v>761</v>
      </c>
    </row>
    <row r="436" spans="2:65" s="12" customFormat="1" ht="12">
      <c r="B436" s="226"/>
      <c r="C436" s="227"/>
      <c r="D436" s="228" t="s">
        <v>170</v>
      </c>
      <c r="E436" s="229" t="s">
        <v>24</v>
      </c>
      <c r="F436" s="230" t="s">
        <v>762</v>
      </c>
      <c r="G436" s="227"/>
      <c r="H436" s="231">
        <v>3.2330000000000001</v>
      </c>
      <c r="I436" s="232"/>
      <c r="J436" s="232"/>
      <c r="K436" s="227"/>
      <c r="L436" s="227"/>
      <c r="M436" s="233"/>
      <c r="N436" s="234"/>
      <c r="O436" s="235"/>
      <c r="P436" s="235"/>
      <c r="Q436" s="235"/>
      <c r="R436" s="235"/>
      <c r="S436" s="235"/>
      <c r="T436" s="235"/>
      <c r="U436" s="235"/>
      <c r="V436" s="235"/>
      <c r="W436" s="235"/>
      <c r="X436" s="236"/>
      <c r="AT436" s="237" t="s">
        <v>170</v>
      </c>
      <c r="AU436" s="237" t="s">
        <v>87</v>
      </c>
      <c r="AV436" s="12" t="s">
        <v>87</v>
      </c>
      <c r="AW436" s="12" t="s">
        <v>7</v>
      </c>
      <c r="AX436" s="12" t="s">
        <v>85</v>
      </c>
      <c r="AY436" s="237" t="s">
        <v>158</v>
      </c>
    </row>
    <row r="437" spans="2:65" s="1" customFormat="1" ht="16.5" customHeight="1">
      <c r="B437" s="43"/>
      <c r="C437" s="214" t="s">
        <v>763</v>
      </c>
      <c r="D437" s="214" t="s">
        <v>162</v>
      </c>
      <c r="E437" s="215" t="s">
        <v>764</v>
      </c>
      <c r="F437" s="216" t="s">
        <v>765</v>
      </c>
      <c r="G437" s="217" t="s">
        <v>213</v>
      </c>
      <c r="H437" s="218">
        <v>103.8</v>
      </c>
      <c r="I437" s="219"/>
      <c r="J437" s="219"/>
      <c r="K437" s="220">
        <f>ROUND(P437*H437,2)</f>
        <v>0</v>
      </c>
      <c r="L437" s="216" t="s">
        <v>178</v>
      </c>
      <c r="M437" s="63"/>
      <c r="N437" s="221" t="s">
        <v>24</v>
      </c>
      <c r="O437" s="222" t="s">
        <v>47</v>
      </c>
      <c r="P437" s="145">
        <f>I437+J437</f>
        <v>0</v>
      </c>
      <c r="Q437" s="145">
        <f>ROUND(I437*H437,2)</f>
        <v>0</v>
      </c>
      <c r="R437" s="145">
        <f>ROUND(J437*H437,2)</f>
        <v>0</v>
      </c>
      <c r="S437" s="44"/>
      <c r="T437" s="223">
        <f>S437*H437</f>
        <v>0</v>
      </c>
      <c r="U437" s="223">
        <v>0</v>
      </c>
      <c r="V437" s="223">
        <f>U437*H437</f>
        <v>0</v>
      </c>
      <c r="W437" s="223">
        <v>0</v>
      </c>
      <c r="X437" s="224">
        <f>W437*H437</f>
        <v>0</v>
      </c>
      <c r="AR437" s="26" t="s">
        <v>167</v>
      </c>
      <c r="AT437" s="26" t="s">
        <v>162</v>
      </c>
      <c r="AU437" s="26" t="s">
        <v>87</v>
      </c>
      <c r="AY437" s="26" t="s">
        <v>158</v>
      </c>
      <c r="BE437" s="225">
        <f>IF(O437="základní",K437,0)</f>
        <v>0</v>
      </c>
      <c r="BF437" s="225">
        <f>IF(O437="snížená",K437,0)</f>
        <v>0</v>
      </c>
      <c r="BG437" s="225">
        <f>IF(O437="zákl. přenesená",K437,0)</f>
        <v>0</v>
      </c>
      <c r="BH437" s="225">
        <f>IF(O437="sníž. přenesená",K437,0)</f>
        <v>0</v>
      </c>
      <c r="BI437" s="225">
        <f>IF(O437="nulová",K437,0)</f>
        <v>0</v>
      </c>
      <c r="BJ437" s="26" t="s">
        <v>85</v>
      </c>
      <c r="BK437" s="225">
        <f>ROUND(P437*H437,2)</f>
        <v>0</v>
      </c>
      <c r="BL437" s="26" t="s">
        <v>167</v>
      </c>
      <c r="BM437" s="26" t="s">
        <v>766</v>
      </c>
    </row>
    <row r="438" spans="2:65" s="12" customFormat="1" ht="12">
      <c r="B438" s="226"/>
      <c r="C438" s="227"/>
      <c r="D438" s="228" t="s">
        <v>170</v>
      </c>
      <c r="E438" s="229" t="s">
        <v>24</v>
      </c>
      <c r="F438" s="230" t="s">
        <v>767</v>
      </c>
      <c r="G438" s="227"/>
      <c r="H438" s="231">
        <v>103.8</v>
      </c>
      <c r="I438" s="232"/>
      <c r="J438" s="232"/>
      <c r="K438" s="227"/>
      <c r="L438" s="227"/>
      <c r="M438" s="233"/>
      <c r="N438" s="234"/>
      <c r="O438" s="235"/>
      <c r="P438" s="235"/>
      <c r="Q438" s="235"/>
      <c r="R438" s="235"/>
      <c r="S438" s="235"/>
      <c r="T438" s="235"/>
      <c r="U438" s="235"/>
      <c r="V438" s="235"/>
      <c r="W438" s="235"/>
      <c r="X438" s="236"/>
      <c r="AT438" s="237" t="s">
        <v>170</v>
      </c>
      <c r="AU438" s="237" t="s">
        <v>87</v>
      </c>
      <c r="AV438" s="12" t="s">
        <v>87</v>
      </c>
      <c r="AW438" s="12" t="s">
        <v>7</v>
      </c>
      <c r="AX438" s="12" t="s">
        <v>85</v>
      </c>
      <c r="AY438" s="237" t="s">
        <v>158</v>
      </c>
    </row>
    <row r="439" spans="2:65" s="11" customFormat="1" ht="22.25" customHeight="1">
      <c r="B439" s="197"/>
      <c r="C439" s="198"/>
      <c r="D439" s="199" t="s">
        <v>77</v>
      </c>
      <c r="E439" s="212" t="s">
        <v>681</v>
      </c>
      <c r="F439" s="212" t="s">
        <v>768</v>
      </c>
      <c r="G439" s="198"/>
      <c r="H439" s="198"/>
      <c r="I439" s="201"/>
      <c r="J439" s="201"/>
      <c r="K439" s="213">
        <f>BK439</f>
        <v>0</v>
      </c>
      <c r="L439" s="198"/>
      <c r="M439" s="203"/>
      <c r="N439" s="204"/>
      <c r="O439" s="205"/>
      <c r="P439" s="205"/>
      <c r="Q439" s="206">
        <f>Q440+SUM(Q441:Q452)</f>
        <v>0</v>
      </c>
      <c r="R439" s="206">
        <f>R440+SUM(R441:R452)</f>
        <v>0</v>
      </c>
      <c r="S439" s="205"/>
      <c r="T439" s="207">
        <f>T440+SUM(T441:T452)</f>
        <v>0</v>
      </c>
      <c r="U439" s="205"/>
      <c r="V439" s="207">
        <f>V440+SUM(V441:V452)</f>
        <v>0</v>
      </c>
      <c r="W439" s="205"/>
      <c r="X439" s="208">
        <f>X440+SUM(X441:X452)</f>
        <v>0</v>
      </c>
      <c r="AR439" s="209" t="s">
        <v>85</v>
      </c>
      <c r="AT439" s="210" t="s">
        <v>77</v>
      </c>
      <c r="AU439" s="210" t="s">
        <v>87</v>
      </c>
      <c r="AY439" s="209" t="s">
        <v>158</v>
      </c>
      <c r="BK439" s="211">
        <f>BK440+SUM(BK441:BK452)</f>
        <v>0</v>
      </c>
    </row>
    <row r="440" spans="2:65" s="1" customFormat="1" ht="25.5" customHeight="1">
      <c r="B440" s="43"/>
      <c r="C440" s="214" t="s">
        <v>769</v>
      </c>
      <c r="D440" s="214" t="s">
        <v>162</v>
      </c>
      <c r="E440" s="215" t="s">
        <v>770</v>
      </c>
      <c r="F440" s="216" t="s">
        <v>771</v>
      </c>
      <c r="G440" s="217" t="s">
        <v>257</v>
      </c>
      <c r="H440" s="218">
        <v>2106.7330000000002</v>
      </c>
      <c r="I440" s="219"/>
      <c r="J440" s="219"/>
      <c r="K440" s="220">
        <f>ROUND(P440*H440,2)</f>
        <v>0</v>
      </c>
      <c r="L440" s="216" t="s">
        <v>178</v>
      </c>
      <c r="M440" s="63"/>
      <c r="N440" s="221" t="s">
        <v>24</v>
      </c>
      <c r="O440" s="222" t="s">
        <v>47</v>
      </c>
      <c r="P440" s="145">
        <f>I440+J440</f>
        <v>0</v>
      </c>
      <c r="Q440" s="145">
        <f>ROUND(I440*H440,2)</f>
        <v>0</v>
      </c>
      <c r="R440" s="145">
        <f>ROUND(J440*H440,2)</f>
        <v>0</v>
      </c>
      <c r="S440" s="44"/>
      <c r="T440" s="223">
        <f>S440*H440</f>
        <v>0</v>
      </c>
      <c r="U440" s="223">
        <v>0</v>
      </c>
      <c r="V440" s="223">
        <f>U440*H440</f>
        <v>0</v>
      </c>
      <c r="W440" s="223">
        <v>0</v>
      </c>
      <c r="X440" s="224">
        <f>W440*H440</f>
        <v>0</v>
      </c>
      <c r="AR440" s="26" t="s">
        <v>167</v>
      </c>
      <c r="AT440" s="26" t="s">
        <v>162</v>
      </c>
      <c r="AU440" s="26" t="s">
        <v>168</v>
      </c>
      <c r="AY440" s="26" t="s">
        <v>158</v>
      </c>
      <c r="BE440" s="225">
        <f>IF(O440="základní",K440,0)</f>
        <v>0</v>
      </c>
      <c r="BF440" s="225">
        <f>IF(O440="snížená",K440,0)</f>
        <v>0</v>
      </c>
      <c r="BG440" s="225">
        <f>IF(O440="zákl. přenesená",K440,0)</f>
        <v>0</v>
      </c>
      <c r="BH440" s="225">
        <f>IF(O440="sníž. přenesená",K440,0)</f>
        <v>0</v>
      </c>
      <c r="BI440" s="225">
        <f>IF(O440="nulová",K440,0)</f>
        <v>0</v>
      </c>
      <c r="BJ440" s="26" t="s">
        <v>85</v>
      </c>
      <c r="BK440" s="225">
        <f>ROUND(P440*H440,2)</f>
        <v>0</v>
      </c>
      <c r="BL440" s="26" t="s">
        <v>167</v>
      </c>
      <c r="BM440" s="26" t="s">
        <v>772</v>
      </c>
    </row>
    <row r="441" spans="2:65" s="1" customFormat="1" ht="25.5" customHeight="1">
      <c r="B441" s="43"/>
      <c r="C441" s="214" t="s">
        <v>773</v>
      </c>
      <c r="D441" s="214" t="s">
        <v>162</v>
      </c>
      <c r="E441" s="215" t="s">
        <v>774</v>
      </c>
      <c r="F441" s="216" t="s">
        <v>775</v>
      </c>
      <c r="G441" s="217" t="s">
        <v>257</v>
      </c>
      <c r="H441" s="218">
        <v>18960.597000000002</v>
      </c>
      <c r="I441" s="219"/>
      <c r="J441" s="219"/>
      <c r="K441" s="220">
        <f>ROUND(P441*H441,2)</f>
        <v>0</v>
      </c>
      <c r="L441" s="216" t="s">
        <v>178</v>
      </c>
      <c r="M441" s="63"/>
      <c r="N441" s="221" t="s">
        <v>24</v>
      </c>
      <c r="O441" s="222" t="s">
        <v>47</v>
      </c>
      <c r="P441" s="145">
        <f>I441+J441</f>
        <v>0</v>
      </c>
      <c r="Q441" s="145">
        <f>ROUND(I441*H441,2)</f>
        <v>0</v>
      </c>
      <c r="R441" s="145">
        <f>ROUND(J441*H441,2)</f>
        <v>0</v>
      </c>
      <c r="S441" s="44"/>
      <c r="T441" s="223">
        <f>S441*H441</f>
        <v>0</v>
      </c>
      <c r="U441" s="223">
        <v>0</v>
      </c>
      <c r="V441" s="223">
        <f>U441*H441</f>
        <v>0</v>
      </c>
      <c r="W441" s="223">
        <v>0</v>
      </c>
      <c r="X441" s="224">
        <f>W441*H441</f>
        <v>0</v>
      </c>
      <c r="AR441" s="26" t="s">
        <v>167</v>
      </c>
      <c r="AT441" s="26" t="s">
        <v>162</v>
      </c>
      <c r="AU441" s="26" t="s">
        <v>168</v>
      </c>
      <c r="AY441" s="26" t="s">
        <v>158</v>
      </c>
      <c r="BE441" s="225">
        <f>IF(O441="základní",K441,0)</f>
        <v>0</v>
      </c>
      <c r="BF441" s="225">
        <f>IF(O441="snížená",K441,0)</f>
        <v>0</v>
      </c>
      <c r="BG441" s="225">
        <f>IF(O441="zákl. přenesená",K441,0)</f>
        <v>0</v>
      </c>
      <c r="BH441" s="225">
        <f>IF(O441="sníž. přenesená",K441,0)</f>
        <v>0</v>
      </c>
      <c r="BI441" s="225">
        <f>IF(O441="nulová",K441,0)</f>
        <v>0</v>
      </c>
      <c r="BJ441" s="26" t="s">
        <v>85</v>
      </c>
      <c r="BK441" s="225">
        <f>ROUND(P441*H441,2)</f>
        <v>0</v>
      </c>
      <c r="BL441" s="26" t="s">
        <v>167</v>
      </c>
      <c r="BM441" s="26" t="s">
        <v>776</v>
      </c>
    </row>
    <row r="442" spans="2:65" s="12" customFormat="1" ht="12">
      <c r="B442" s="226"/>
      <c r="C442" s="227"/>
      <c r="D442" s="228" t="s">
        <v>170</v>
      </c>
      <c r="E442" s="229" t="s">
        <v>24</v>
      </c>
      <c r="F442" s="230" t="s">
        <v>777</v>
      </c>
      <c r="G442" s="227"/>
      <c r="H442" s="231">
        <v>18960.597000000002</v>
      </c>
      <c r="I442" s="232"/>
      <c r="J442" s="232"/>
      <c r="K442" s="227"/>
      <c r="L442" s="227"/>
      <c r="M442" s="233"/>
      <c r="N442" s="234"/>
      <c r="O442" s="235"/>
      <c r="P442" s="235"/>
      <c r="Q442" s="235"/>
      <c r="R442" s="235"/>
      <c r="S442" s="235"/>
      <c r="T442" s="235"/>
      <c r="U442" s="235"/>
      <c r="V442" s="235"/>
      <c r="W442" s="235"/>
      <c r="X442" s="236"/>
      <c r="AT442" s="237" t="s">
        <v>170</v>
      </c>
      <c r="AU442" s="237" t="s">
        <v>168</v>
      </c>
      <c r="AV442" s="12" t="s">
        <v>87</v>
      </c>
      <c r="AW442" s="12" t="s">
        <v>7</v>
      </c>
      <c r="AX442" s="12" t="s">
        <v>85</v>
      </c>
      <c r="AY442" s="237" t="s">
        <v>158</v>
      </c>
    </row>
    <row r="443" spans="2:65" s="1" customFormat="1" ht="16.5" customHeight="1">
      <c r="B443" s="43"/>
      <c r="C443" s="214" t="s">
        <v>778</v>
      </c>
      <c r="D443" s="214" t="s">
        <v>162</v>
      </c>
      <c r="E443" s="215" t="s">
        <v>779</v>
      </c>
      <c r="F443" s="216" t="s">
        <v>780</v>
      </c>
      <c r="G443" s="217" t="s">
        <v>257</v>
      </c>
      <c r="H443" s="218">
        <v>2106.7330000000002</v>
      </c>
      <c r="I443" s="219"/>
      <c r="J443" s="219"/>
      <c r="K443" s="220">
        <f>ROUND(P443*H443,2)</f>
        <v>0</v>
      </c>
      <c r="L443" s="216" t="s">
        <v>178</v>
      </c>
      <c r="M443" s="63"/>
      <c r="N443" s="221" t="s">
        <v>24</v>
      </c>
      <c r="O443" s="222" t="s">
        <v>47</v>
      </c>
      <c r="P443" s="145">
        <f>I443+J443</f>
        <v>0</v>
      </c>
      <c r="Q443" s="145">
        <f>ROUND(I443*H443,2)</f>
        <v>0</v>
      </c>
      <c r="R443" s="145">
        <f>ROUND(J443*H443,2)</f>
        <v>0</v>
      </c>
      <c r="S443" s="44"/>
      <c r="T443" s="223">
        <f>S443*H443</f>
        <v>0</v>
      </c>
      <c r="U443" s="223">
        <v>0</v>
      </c>
      <c r="V443" s="223">
        <f>U443*H443</f>
        <v>0</v>
      </c>
      <c r="W443" s="223">
        <v>0</v>
      </c>
      <c r="X443" s="224">
        <f>W443*H443</f>
        <v>0</v>
      </c>
      <c r="AR443" s="26" t="s">
        <v>167</v>
      </c>
      <c r="AT443" s="26" t="s">
        <v>162</v>
      </c>
      <c r="AU443" s="26" t="s">
        <v>168</v>
      </c>
      <c r="AY443" s="26" t="s">
        <v>158</v>
      </c>
      <c r="BE443" s="225">
        <f>IF(O443="základní",K443,0)</f>
        <v>0</v>
      </c>
      <c r="BF443" s="225">
        <f>IF(O443="snížená",K443,0)</f>
        <v>0</v>
      </c>
      <c r="BG443" s="225">
        <f>IF(O443="zákl. přenesená",K443,0)</f>
        <v>0</v>
      </c>
      <c r="BH443" s="225">
        <f>IF(O443="sníž. přenesená",K443,0)</f>
        <v>0</v>
      </c>
      <c r="BI443" s="225">
        <f>IF(O443="nulová",K443,0)</f>
        <v>0</v>
      </c>
      <c r="BJ443" s="26" t="s">
        <v>85</v>
      </c>
      <c r="BK443" s="225">
        <f>ROUND(P443*H443,2)</f>
        <v>0</v>
      </c>
      <c r="BL443" s="26" t="s">
        <v>167</v>
      </c>
      <c r="BM443" s="26" t="s">
        <v>781</v>
      </c>
    </row>
    <row r="444" spans="2:65" s="1" customFormat="1" ht="16.5" customHeight="1">
      <c r="B444" s="43"/>
      <c r="C444" s="214" t="s">
        <v>782</v>
      </c>
      <c r="D444" s="214" t="s">
        <v>162</v>
      </c>
      <c r="E444" s="215" t="s">
        <v>783</v>
      </c>
      <c r="F444" s="216" t="s">
        <v>784</v>
      </c>
      <c r="G444" s="217" t="s">
        <v>257</v>
      </c>
      <c r="H444" s="218">
        <v>574.673</v>
      </c>
      <c r="I444" s="219"/>
      <c r="J444" s="219"/>
      <c r="K444" s="220">
        <f>ROUND(P444*H444,2)</f>
        <v>0</v>
      </c>
      <c r="L444" s="216" t="s">
        <v>178</v>
      </c>
      <c r="M444" s="63"/>
      <c r="N444" s="221" t="s">
        <v>24</v>
      </c>
      <c r="O444" s="222" t="s">
        <v>47</v>
      </c>
      <c r="P444" s="145">
        <f>I444+J444</f>
        <v>0</v>
      </c>
      <c r="Q444" s="145">
        <f>ROUND(I444*H444,2)</f>
        <v>0</v>
      </c>
      <c r="R444" s="145">
        <f>ROUND(J444*H444,2)</f>
        <v>0</v>
      </c>
      <c r="S444" s="44"/>
      <c r="T444" s="223">
        <f>S444*H444</f>
        <v>0</v>
      </c>
      <c r="U444" s="223">
        <v>0</v>
      </c>
      <c r="V444" s="223">
        <f>U444*H444</f>
        <v>0</v>
      </c>
      <c r="W444" s="223">
        <v>0</v>
      </c>
      <c r="X444" s="224">
        <f>W444*H444</f>
        <v>0</v>
      </c>
      <c r="AR444" s="26" t="s">
        <v>167</v>
      </c>
      <c r="AT444" s="26" t="s">
        <v>162</v>
      </c>
      <c r="AU444" s="26" t="s">
        <v>168</v>
      </c>
      <c r="AY444" s="26" t="s">
        <v>158</v>
      </c>
      <c r="BE444" s="225">
        <f>IF(O444="základní",K444,0)</f>
        <v>0</v>
      </c>
      <c r="BF444" s="225">
        <f>IF(O444="snížená",K444,0)</f>
        <v>0</v>
      </c>
      <c r="BG444" s="225">
        <f>IF(O444="zákl. přenesená",K444,0)</f>
        <v>0</v>
      </c>
      <c r="BH444" s="225">
        <f>IF(O444="sníž. přenesená",K444,0)</f>
        <v>0</v>
      </c>
      <c r="BI444" s="225">
        <f>IF(O444="nulová",K444,0)</f>
        <v>0</v>
      </c>
      <c r="BJ444" s="26" t="s">
        <v>85</v>
      </c>
      <c r="BK444" s="225">
        <f>ROUND(P444*H444,2)</f>
        <v>0</v>
      </c>
      <c r="BL444" s="26" t="s">
        <v>167</v>
      </c>
      <c r="BM444" s="26" t="s">
        <v>785</v>
      </c>
    </row>
    <row r="445" spans="2:65" s="12" customFormat="1" ht="12">
      <c r="B445" s="226"/>
      <c r="C445" s="227"/>
      <c r="D445" s="228" t="s">
        <v>170</v>
      </c>
      <c r="E445" s="229" t="s">
        <v>24</v>
      </c>
      <c r="F445" s="230" t="s">
        <v>786</v>
      </c>
      <c r="G445" s="227"/>
      <c r="H445" s="231">
        <v>574.673</v>
      </c>
      <c r="I445" s="232"/>
      <c r="J445" s="232"/>
      <c r="K445" s="227"/>
      <c r="L445" s="227"/>
      <c r="M445" s="233"/>
      <c r="N445" s="234"/>
      <c r="O445" s="235"/>
      <c r="P445" s="235"/>
      <c r="Q445" s="235"/>
      <c r="R445" s="235"/>
      <c r="S445" s="235"/>
      <c r="T445" s="235"/>
      <c r="U445" s="235"/>
      <c r="V445" s="235"/>
      <c r="W445" s="235"/>
      <c r="X445" s="236"/>
      <c r="AT445" s="237" t="s">
        <v>170</v>
      </c>
      <c r="AU445" s="237" t="s">
        <v>168</v>
      </c>
      <c r="AV445" s="12" t="s">
        <v>87</v>
      </c>
      <c r="AW445" s="12" t="s">
        <v>7</v>
      </c>
      <c r="AX445" s="12" t="s">
        <v>85</v>
      </c>
      <c r="AY445" s="237" t="s">
        <v>158</v>
      </c>
    </row>
    <row r="446" spans="2:65" s="1" customFormat="1" ht="25.5" customHeight="1">
      <c r="B446" s="43"/>
      <c r="C446" s="214" t="s">
        <v>787</v>
      </c>
      <c r="D446" s="214" t="s">
        <v>162</v>
      </c>
      <c r="E446" s="215" t="s">
        <v>788</v>
      </c>
      <c r="F446" s="216" t="s">
        <v>789</v>
      </c>
      <c r="G446" s="217" t="s">
        <v>257</v>
      </c>
      <c r="H446" s="218">
        <v>322.875</v>
      </c>
      <c r="I446" s="219"/>
      <c r="J446" s="219"/>
      <c r="K446" s="220">
        <f>ROUND(P446*H446,2)</f>
        <v>0</v>
      </c>
      <c r="L446" s="216" t="s">
        <v>178</v>
      </c>
      <c r="M446" s="63"/>
      <c r="N446" s="221" t="s">
        <v>24</v>
      </c>
      <c r="O446" s="222" t="s">
        <v>47</v>
      </c>
      <c r="P446" s="145">
        <f>I446+J446</f>
        <v>0</v>
      </c>
      <c r="Q446" s="145">
        <f>ROUND(I446*H446,2)</f>
        <v>0</v>
      </c>
      <c r="R446" s="145">
        <f>ROUND(J446*H446,2)</f>
        <v>0</v>
      </c>
      <c r="S446" s="44"/>
      <c r="T446" s="223">
        <f>S446*H446</f>
        <v>0</v>
      </c>
      <c r="U446" s="223">
        <v>0</v>
      </c>
      <c r="V446" s="223">
        <f>U446*H446</f>
        <v>0</v>
      </c>
      <c r="W446" s="223">
        <v>0</v>
      </c>
      <c r="X446" s="224">
        <f>W446*H446</f>
        <v>0</v>
      </c>
      <c r="AR446" s="26" t="s">
        <v>167</v>
      </c>
      <c r="AT446" s="26" t="s">
        <v>162</v>
      </c>
      <c r="AU446" s="26" t="s">
        <v>168</v>
      </c>
      <c r="AY446" s="26" t="s">
        <v>158</v>
      </c>
      <c r="BE446" s="225">
        <f>IF(O446="základní",K446,0)</f>
        <v>0</v>
      </c>
      <c r="BF446" s="225">
        <f>IF(O446="snížená",K446,0)</f>
        <v>0</v>
      </c>
      <c r="BG446" s="225">
        <f>IF(O446="zákl. přenesená",K446,0)</f>
        <v>0</v>
      </c>
      <c r="BH446" s="225">
        <f>IF(O446="sníž. přenesená",K446,0)</f>
        <v>0</v>
      </c>
      <c r="BI446" s="225">
        <f>IF(O446="nulová",K446,0)</f>
        <v>0</v>
      </c>
      <c r="BJ446" s="26" t="s">
        <v>85</v>
      </c>
      <c r="BK446" s="225">
        <f>ROUND(P446*H446,2)</f>
        <v>0</v>
      </c>
      <c r="BL446" s="26" t="s">
        <v>167</v>
      </c>
      <c r="BM446" s="26" t="s">
        <v>790</v>
      </c>
    </row>
    <row r="447" spans="2:65" s="12" customFormat="1" ht="12">
      <c r="B447" s="226"/>
      <c r="C447" s="227"/>
      <c r="D447" s="228" t="s">
        <v>170</v>
      </c>
      <c r="E447" s="229" t="s">
        <v>24</v>
      </c>
      <c r="F447" s="230" t="s">
        <v>791</v>
      </c>
      <c r="G447" s="227"/>
      <c r="H447" s="231">
        <v>322.875</v>
      </c>
      <c r="I447" s="232"/>
      <c r="J447" s="232"/>
      <c r="K447" s="227"/>
      <c r="L447" s="227"/>
      <c r="M447" s="233"/>
      <c r="N447" s="234"/>
      <c r="O447" s="235"/>
      <c r="P447" s="235"/>
      <c r="Q447" s="235"/>
      <c r="R447" s="235"/>
      <c r="S447" s="235"/>
      <c r="T447" s="235"/>
      <c r="U447" s="235"/>
      <c r="V447" s="235"/>
      <c r="W447" s="235"/>
      <c r="X447" s="236"/>
      <c r="AT447" s="237" t="s">
        <v>170</v>
      </c>
      <c r="AU447" s="237" t="s">
        <v>168</v>
      </c>
      <c r="AV447" s="12" t="s">
        <v>87</v>
      </c>
      <c r="AW447" s="12" t="s">
        <v>7</v>
      </c>
      <c r="AX447" s="12" t="s">
        <v>85</v>
      </c>
      <c r="AY447" s="237" t="s">
        <v>158</v>
      </c>
    </row>
    <row r="448" spans="2:65" s="1" customFormat="1" ht="25.5" customHeight="1">
      <c r="B448" s="43"/>
      <c r="C448" s="214" t="s">
        <v>792</v>
      </c>
      <c r="D448" s="214" t="s">
        <v>162</v>
      </c>
      <c r="E448" s="215" t="s">
        <v>793</v>
      </c>
      <c r="F448" s="216" t="s">
        <v>794</v>
      </c>
      <c r="G448" s="217" t="s">
        <v>257</v>
      </c>
      <c r="H448" s="218">
        <v>870.38499999999999</v>
      </c>
      <c r="I448" s="219"/>
      <c r="J448" s="219"/>
      <c r="K448" s="220">
        <f>ROUND(P448*H448,2)</f>
        <v>0</v>
      </c>
      <c r="L448" s="216" t="s">
        <v>178</v>
      </c>
      <c r="M448" s="63"/>
      <c r="N448" s="221" t="s">
        <v>24</v>
      </c>
      <c r="O448" s="222" t="s">
        <v>47</v>
      </c>
      <c r="P448" s="145">
        <f>I448+J448</f>
        <v>0</v>
      </c>
      <c r="Q448" s="145">
        <f>ROUND(I448*H448,2)</f>
        <v>0</v>
      </c>
      <c r="R448" s="145">
        <f>ROUND(J448*H448,2)</f>
        <v>0</v>
      </c>
      <c r="S448" s="44"/>
      <c r="T448" s="223">
        <f>S448*H448</f>
        <v>0</v>
      </c>
      <c r="U448" s="223">
        <v>0</v>
      </c>
      <c r="V448" s="223">
        <f>U448*H448</f>
        <v>0</v>
      </c>
      <c r="W448" s="223">
        <v>0</v>
      </c>
      <c r="X448" s="224">
        <f>W448*H448</f>
        <v>0</v>
      </c>
      <c r="AR448" s="26" t="s">
        <v>167</v>
      </c>
      <c r="AT448" s="26" t="s">
        <v>162</v>
      </c>
      <c r="AU448" s="26" t="s">
        <v>168</v>
      </c>
      <c r="AY448" s="26" t="s">
        <v>158</v>
      </c>
      <c r="BE448" s="225">
        <f>IF(O448="základní",K448,0)</f>
        <v>0</v>
      </c>
      <c r="BF448" s="225">
        <f>IF(O448="snížená",K448,0)</f>
        <v>0</v>
      </c>
      <c r="BG448" s="225">
        <f>IF(O448="zákl. přenesená",K448,0)</f>
        <v>0</v>
      </c>
      <c r="BH448" s="225">
        <f>IF(O448="sníž. přenesená",K448,0)</f>
        <v>0</v>
      </c>
      <c r="BI448" s="225">
        <f>IF(O448="nulová",K448,0)</f>
        <v>0</v>
      </c>
      <c r="BJ448" s="26" t="s">
        <v>85</v>
      </c>
      <c r="BK448" s="225">
        <f>ROUND(P448*H448,2)</f>
        <v>0</v>
      </c>
      <c r="BL448" s="26" t="s">
        <v>167</v>
      </c>
      <c r="BM448" s="26" t="s">
        <v>795</v>
      </c>
    </row>
    <row r="449" spans="2:65" s="12" customFormat="1" ht="12">
      <c r="B449" s="226"/>
      <c r="C449" s="227"/>
      <c r="D449" s="228" t="s">
        <v>170</v>
      </c>
      <c r="E449" s="229" t="s">
        <v>24</v>
      </c>
      <c r="F449" s="230" t="s">
        <v>796</v>
      </c>
      <c r="G449" s="227"/>
      <c r="H449" s="231">
        <v>870.38499999999999</v>
      </c>
      <c r="I449" s="232"/>
      <c r="J449" s="232"/>
      <c r="K449" s="227"/>
      <c r="L449" s="227"/>
      <c r="M449" s="233"/>
      <c r="N449" s="234"/>
      <c r="O449" s="235"/>
      <c r="P449" s="235"/>
      <c r="Q449" s="235"/>
      <c r="R449" s="235"/>
      <c r="S449" s="235"/>
      <c r="T449" s="235"/>
      <c r="U449" s="235"/>
      <c r="V449" s="235"/>
      <c r="W449" s="235"/>
      <c r="X449" s="236"/>
      <c r="AT449" s="237" t="s">
        <v>170</v>
      </c>
      <c r="AU449" s="237" t="s">
        <v>168</v>
      </c>
      <c r="AV449" s="12" t="s">
        <v>87</v>
      </c>
      <c r="AW449" s="12" t="s">
        <v>7</v>
      </c>
      <c r="AX449" s="12" t="s">
        <v>85</v>
      </c>
      <c r="AY449" s="237" t="s">
        <v>158</v>
      </c>
    </row>
    <row r="450" spans="2:65" s="1" customFormat="1" ht="16.5" customHeight="1">
      <c r="B450" s="43"/>
      <c r="C450" s="214" t="s">
        <v>797</v>
      </c>
      <c r="D450" s="214" t="s">
        <v>162</v>
      </c>
      <c r="E450" s="215" t="s">
        <v>798</v>
      </c>
      <c r="F450" s="216" t="s">
        <v>799</v>
      </c>
      <c r="G450" s="217" t="s">
        <v>257</v>
      </c>
      <c r="H450" s="218">
        <v>322.88</v>
      </c>
      <c r="I450" s="219"/>
      <c r="J450" s="219"/>
      <c r="K450" s="220">
        <f>ROUND(P450*H450,2)</f>
        <v>0</v>
      </c>
      <c r="L450" s="216" t="s">
        <v>178</v>
      </c>
      <c r="M450" s="63"/>
      <c r="N450" s="221" t="s">
        <v>24</v>
      </c>
      <c r="O450" s="222" t="s">
        <v>47</v>
      </c>
      <c r="P450" s="145">
        <f>I450+J450</f>
        <v>0</v>
      </c>
      <c r="Q450" s="145">
        <f>ROUND(I450*H450,2)</f>
        <v>0</v>
      </c>
      <c r="R450" s="145">
        <f>ROUND(J450*H450,2)</f>
        <v>0</v>
      </c>
      <c r="S450" s="44"/>
      <c r="T450" s="223">
        <f>S450*H450</f>
        <v>0</v>
      </c>
      <c r="U450" s="223">
        <v>0</v>
      </c>
      <c r="V450" s="223">
        <f>U450*H450</f>
        <v>0</v>
      </c>
      <c r="W450" s="223">
        <v>0</v>
      </c>
      <c r="X450" s="224">
        <f>W450*H450</f>
        <v>0</v>
      </c>
      <c r="AR450" s="26" t="s">
        <v>167</v>
      </c>
      <c r="AT450" s="26" t="s">
        <v>162</v>
      </c>
      <c r="AU450" s="26" t="s">
        <v>168</v>
      </c>
      <c r="AY450" s="26" t="s">
        <v>158</v>
      </c>
      <c r="BE450" s="225">
        <f>IF(O450="základní",K450,0)</f>
        <v>0</v>
      </c>
      <c r="BF450" s="225">
        <f>IF(O450="snížená",K450,0)</f>
        <v>0</v>
      </c>
      <c r="BG450" s="225">
        <f>IF(O450="zákl. přenesená",K450,0)</f>
        <v>0</v>
      </c>
      <c r="BH450" s="225">
        <f>IF(O450="sníž. přenesená",K450,0)</f>
        <v>0</v>
      </c>
      <c r="BI450" s="225">
        <f>IF(O450="nulová",K450,0)</f>
        <v>0</v>
      </c>
      <c r="BJ450" s="26" t="s">
        <v>85</v>
      </c>
      <c r="BK450" s="225">
        <f>ROUND(P450*H450,2)</f>
        <v>0</v>
      </c>
      <c r="BL450" s="26" t="s">
        <v>167</v>
      </c>
      <c r="BM450" s="26" t="s">
        <v>800</v>
      </c>
    </row>
    <row r="451" spans="2:65" s="12" customFormat="1" ht="12">
      <c r="B451" s="226"/>
      <c r="C451" s="227"/>
      <c r="D451" s="228" t="s">
        <v>170</v>
      </c>
      <c r="E451" s="229" t="s">
        <v>24</v>
      </c>
      <c r="F451" s="230" t="s">
        <v>801</v>
      </c>
      <c r="G451" s="227"/>
      <c r="H451" s="231">
        <v>322.88</v>
      </c>
      <c r="I451" s="232"/>
      <c r="J451" s="232"/>
      <c r="K451" s="227"/>
      <c r="L451" s="227"/>
      <c r="M451" s="233"/>
      <c r="N451" s="234"/>
      <c r="O451" s="235"/>
      <c r="P451" s="235"/>
      <c r="Q451" s="235"/>
      <c r="R451" s="235"/>
      <c r="S451" s="235"/>
      <c r="T451" s="235"/>
      <c r="U451" s="235"/>
      <c r="V451" s="235"/>
      <c r="W451" s="235"/>
      <c r="X451" s="236"/>
      <c r="AT451" s="237" t="s">
        <v>170</v>
      </c>
      <c r="AU451" s="237" t="s">
        <v>168</v>
      </c>
      <c r="AV451" s="12" t="s">
        <v>87</v>
      </c>
      <c r="AW451" s="12" t="s">
        <v>7</v>
      </c>
      <c r="AX451" s="12" t="s">
        <v>85</v>
      </c>
      <c r="AY451" s="237" t="s">
        <v>158</v>
      </c>
    </row>
    <row r="452" spans="2:65" s="16" customFormat="1" ht="21.65" customHeight="1">
      <c r="B452" s="280"/>
      <c r="C452" s="281"/>
      <c r="D452" s="282" t="s">
        <v>77</v>
      </c>
      <c r="E452" s="282" t="s">
        <v>690</v>
      </c>
      <c r="F452" s="282" t="s">
        <v>802</v>
      </c>
      <c r="G452" s="281"/>
      <c r="H452" s="281"/>
      <c r="I452" s="283"/>
      <c r="J452" s="283"/>
      <c r="K452" s="284">
        <f>BK452</f>
        <v>0</v>
      </c>
      <c r="L452" s="281"/>
      <c r="M452" s="285"/>
      <c r="N452" s="286"/>
      <c r="O452" s="287"/>
      <c r="P452" s="287"/>
      <c r="Q452" s="288">
        <f>Q453</f>
        <v>0</v>
      </c>
      <c r="R452" s="288">
        <f>R453</f>
        <v>0</v>
      </c>
      <c r="S452" s="287"/>
      <c r="T452" s="289">
        <f>T453</f>
        <v>0</v>
      </c>
      <c r="U452" s="287"/>
      <c r="V452" s="289">
        <f>V453</f>
        <v>0</v>
      </c>
      <c r="W452" s="287"/>
      <c r="X452" s="290">
        <f>X453</f>
        <v>0</v>
      </c>
      <c r="AR452" s="291" t="s">
        <v>85</v>
      </c>
      <c r="AT452" s="292" t="s">
        <v>77</v>
      </c>
      <c r="AU452" s="292" t="s">
        <v>168</v>
      </c>
      <c r="AY452" s="291" t="s">
        <v>158</v>
      </c>
      <c r="BK452" s="293">
        <f>BK453</f>
        <v>0</v>
      </c>
    </row>
    <row r="453" spans="2:65" s="1" customFormat="1" ht="25.5" customHeight="1">
      <c r="B453" s="43"/>
      <c r="C453" s="214" t="s">
        <v>803</v>
      </c>
      <c r="D453" s="214" t="s">
        <v>162</v>
      </c>
      <c r="E453" s="215" t="s">
        <v>804</v>
      </c>
      <c r="F453" s="216" t="s">
        <v>805</v>
      </c>
      <c r="G453" s="217" t="s">
        <v>257</v>
      </c>
      <c r="H453" s="218">
        <v>2544.4270000000001</v>
      </c>
      <c r="I453" s="219"/>
      <c r="J453" s="219"/>
      <c r="K453" s="220">
        <f>ROUND(P453*H453,2)</f>
        <v>0</v>
      </c>
      <c r="L453" s="216" t="s">
        <v>178</v>
      </c>
      <c r="M453" s="63"/>
      <c r="N453" s="221" t="s">
        <v>24</v>
      </c>
      <c r="O453" s="294" t="s">
        <v>47</v>
      </c>
      <c r="P453" s="295">
        <f>I453+J453</f>
        <v>0</v>
      </c>
      <c r="Q453" s="295">
        <f>ROUND(I453*H453,2)</f>
        <v>0</v>
      </c>
      <c r="R453" s="295">
        <f>ROUND(J453*H453,2)</f>
        <v>0</v>
      </c>
      <c r="S453" s="296"/>
      <c r="T453" s="297">
        <f>S453*H453</f>
        <v>0</v>
      </c>
      <c r="U453" s="297">
        <v>0</v>
      </c>
      <c r="V453" s="297">
        <f>U453*H453</f>
        <v>0</v>
      </c>
      <c r="W453" s="297">
        <v>0</v>
      </c>
      <c r="X453" s="298">
        <f>W453*H453</f>
        <v>0</v>
      </c>
      <c r="AR453" s="26" t="s">
        <v>167</v>
      </c>
      <c r="AT453" s="26" t="s">
        <v>162</v>
      </c>
      <c r="AU453" s="26" t="s">
        <v>167</v>
      </c>
      <c r="AY453" s="26" t="s">
        <v>158</v>
      </c>
      <c r="BE453" s="225">
        <f>IF(O453="základní",K453,0)</f>
        <v>0</v>
      </c>
      <c r="BF453" s="225">
        <f>IF(O453="snížená",K453,0)</f>
        <v>0</v>
      </c>
      <c r="BG453" s="225">
        <f>IF(O453="zákl. přenesená",K453,0)</f>
        <v>0</v>
      </c>
      <c r="BH453" s="225">
        <f>IF(O453="sníž. přenesená",K453,0)</f>
        <v>0</v>
      </c>
      <c r="BI453" s="225">
        <f>IF(O453="nulová",K453,0)</f>
        <v>0</v>
      </c>
      <c r="BJ453" s="26" t="s">
        <v>85</v>
      </c>
      <c r="BK453" s="225">
        <f>ROUND(P453*H453,2)</f>
        <v>0</v>
      </c>
      <c r="BL453" s="26" t="s">
        <v>167</v>
      </c>
      <c r="BM453" s="26" t="s">
        <v>806</v>
      </c>
    </row>
    <row r="454" spans="2:65" s="1" customFormat="1" ht="7" customHeight="1">
      <c r="B454" s="58"/>
      <c r="C454" s="59"/>
      <c r="D454" s="59"/>
      <c r="E454" s="59"/>
      <c r="F454" s="59"/>
      <c r="G454" s="59"/>
      <c r="H454" s="59"/>
      <c r="I454" s="154"/>
      <c r="J454" s="154"/>
      <c r="K454" s="59"/>
      <c r="L454" s="59"/>
      <c r="M454" s="63"/>
    </row>
  </sheetData>
  <sheetProtection algorithmName="SHA-512" hashValue="TBH2tVXCkeMpqU76KISSJ0VwTxWH9pVO/nQr3HgMxcZxiv80t9CXiQ2bGfQ9xLg6Fp+wJhTr1GrdnEYG/228Lg==" saltValue="MoamNqQ+24rSiHtJ8941/ny7Imc9ql43V51EqVVV/xeAZGd7DmeiKVaTxbTzkCFAI4HqpQXQ0cxcNyo7LPbROA==" spinCount="100000" sheet="1" objects="1" scenarios="1" formatColumns="0" formatRows="0" autoFilter="0"/>
  <autoFilter ref="C105:L453"/>
  <mergeCells count="13">
    <mergeCell ref="E98:H98"/>
    <mergeCell ref="G1:H1"/>
    <mergeCell ref="M2:Z2"/>
    <mergeCell ref="E51:H51"/>
    <mergeCell ref="E53:H53"/>
    <mergeCell ref="J57:J58"/>
    <mergeCell ref="E94:H94"/>
    <mergeCell ref="E96:H96"/>
    <mergeCell ref="E7:H7"/>
    <mergeCell ref="E9:H9"/>
    <mergeCell ref="E11:H11"/>
    <mergeCell ref="E26:H26"/>
    <mergeCell ref="E49:H49"/>
  </mergeCells>
  <hyperlinks>
    <hyperlink ref="F1:G1" location="C2" display="1) Krycí list soupisu"/>
    <hyperlink ref="G1:H1" location="C60" display="2) Rekapitulace"/>
    <hyperlink ref="J1" location="C10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5"/>
  <sheetViews>
    <sheetView showGridLines="0" workbookViewId="0">
      <pane ySplit="1" topLeftCell="A2" activePane="bottomLeft" state="frozen"/>
      <selection pane="bottomLeft"/>
    </sheetView>
  </sheetViews>
  <sheetFormatPr defaultRowHeight="13"/>
  <cols>
    <col min="1" max="1" width="8.375" customWidth="1"/>
    <col min="2" max="2" width="1.625" customWidth="1"/>
    <col min="3" max="3" width="4.125" customWidth="1"/>
    <col min="4" max="4" width="4.375" customWidth="1"/>
    <col min="5" max="5" width="17.125" customWidth="1"/>
    <col min="6" max="6" width="75" customWidth="1"/>
    <col min="7" max="7" width="8.625" customWidth="1"/>
    <col min="8" max="8" width="11.125" customWidth="1"/>
    <col min="9" max="10" width="23.5" style="123" customWidth="1"/>
    <col min="11" max="11" width="23.5" customWidth="1"/>
    <col min="12" max="12" width="15.5" customWidth="1"/>
    <col min="14" max="18" width="9.375" hidden="1"/>
    <col min="19" max="19" width="8.125" hidden="1" customWidth="1"/>
    <col min="20" max="20" width="29.625" hidden="1" customWidth="1"/>
    <col min="21" max="21" width="16.375" hidden="1" customWidth="1"/>
    <col min="22" max="24" width="20" hidden="1" customWidth="1"/>
    <col min="25" max="25" width="12.375" hidden="1" customWidth="1"/>
    <col min="26" max="26" width="16.375" customWidth="1"/>
    <col min="27" max="27" width="12.375" customWidth="1"/>
    <col min="28" max="28" width="15" customWidth="1"/>
    <col min="29" max="29" width="11" customWidth="1"/>
    <col min="30" max="30" width="15" customWidth="1"/>
    <col min="31" max="31" width="16.375" customWidth="1"/>
    <col min="44" max="65" width="9.375" hidden="1"/>
  </cols>
  <sheetData>
    <row r="1" spans="1:70" ht="21.75" customHeight="1">
      <c r="A1" s="23"/>
      <c r="B1" s="124"/>
      <c r="C1" s="124"/>
      <c r="D1" s="125" t="s">
        <v>1</v>
      </c>
      <c r="E1" s="124"/>
      <c r="F1" s="126" t="s">
        <v>97</v>
      </c>
      <c r="G1" s="431" t="s">
        <v>98</v>
      </c>
      <c r="H1" s="431"/>
      <c r="I1" s="127"/>
      <c r="J1" s="128" t="s">
        <v>99</v>
      </c>
      <c r="K1" s="125" t="s">
        <v>100</v>
      </c>
      <c r="L1" s="126" t="s">
        <v>101</v>
      </c>
      <c r="M1" s="126"/>
      <c r="N1" s="126"/>
      <c r="O1" s="126"/>
      <c r="P1" s="126"/>
      <c r="Q1" s="126"/>
      <c r="R1" s="126"/>
      <c r="S1" s="126"/>
      <c r="T1" s="126"/>
      <c r="U1" s="22"/>
      <c r="V1" s="2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</row>
    <row r="2" spans="1:70" ht="37" customHeight="1"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T2" s="26" t="s">
        <v>96</v>
      </c>
    </row>
    <row r="3" spans="1:70" ht="7" customHeight="1">
      <c r="B3" s="27"/>
      <c r="C3" s="28"/>
      <c r="D3" s="28"/>
      <c r="E3" s="28"/>
      <c r="F3" s="28"/>
      <c r="G3" s="28"/>
      <c r="H3" s="28"/>
      <c r="I3" s="129"/>
      <c r="J3" s="129"/>
      <c r="K3" s="28"/>
      <c r="L3" s="29"/>
      <c r="AT3" s="26" t="s">
        <v>87</v>
      </c>
    </row>
    <row r="4" spans="1:70" ht="37" customHeight="1">
      <c r="B4" s="30"/>
      <c r="C4" s="31"/>
      <c r="D4" s="32" t="s">
        <v>102</v>
      </c>
      <c r="E4" s="31"/>
      <c r="F4" s="31"/>
      <c r="G4" s="31"/>
      <c r="H4" s="31"/>
      <c r="I4" s="130"/>
      <c r="J4" s="130"/>
      <c r="K4" s="31"/>
      <c r="L4" s="33"/>
      <c r="N4" s="34" t="s">
        <v>13</v>
      </c>
      <c r="AT4" s="26" t="s">
        <v>6</v>
      </c>
    </row>
    <row r="5" spans="1:70" ht="7" customHeight="1">
      <c r="B5" s="30"/>
      <c r="C5" s="31"/>
      <c r="D5" s="31"/>
      <c r="E5" s="31"/>
      <c r="F5" s="31"/>
      <c r="G5" s="31"/>
      <c r="H5" s="31"/>
      <c r="I5" s="130"/>
      <c r="J5" s="130"/>
      <c r="K5" s="31"/>
      <c r="L5" s="33"/>
    </row>
    <row r="6" spans="1:70" ht="12">
      <c r="B6" s="30"/>
      <c r="C6" s="31"/>
      <c r="D6" s="39" t="s">
        <v>19</v>
      </c>
      <c r="E6" s="31"/>
      <c r="F6" s="31"/>
      <c r="G6" s="31"/>
      <c r="H6" s="31"/>
      <c r="I6" s="130"/>
      <c r="J6" s="130"/>
      <c r="K6" s="31"/>
      <c r="L6" s="33"/>
    </row>
    <row r="7" spans="1:70" ht="16.5" customHeight="1">
      <c r="B7" s="30"/>
      <c r="C7" s="31"/>
      <c r="D7" s="31"/>
      <c r="E7" s="422" t="str">
        <f>'Rekapitulace stavby'!K6</f>
        <v>Stavební úpravy ulice O.-Jeremiáše v Ostravě-Porubě</v>
      </c>
      <c r="F7" s="423"/>
      <c r="G7" s="423"/>
      <c r="H7" s="423"/>
      <c r="I7" s="130"/>
      <c r="J7" s="130"/>
      <c r="K7" s="31"/>
      <c r="L7" s="33"/>
    </row>
    <row r="8" spans="1:70" ht="12">
      <c r="B8" s="30"/>
      <c r="C8" s="31"/>
      <c r="D8" s="39" t="s">
        <v>103</v>
      </c>
      <c r="E8" s="31"/>
      <c r="F8" s="31"/>
      <c r="G8" s="31"/>
      <c r="H8" s="31"/>
      <c r="I8" s="130"/>
      <c r="J8" s="130"/>
      <c r="K8" s="31"/>
      <c r="L8" s="33"/>
    </row>
    <row r="9" spans="1:70" s="1" customFormat="1" ht="16.5" customHeight="1">
      <c r="B9" s="43"/>
      <c r="C9" s="44"/>
      <c r="D9" s="44"/>
      <c r="E9" s="422" t="s">
        <v>807</v>
      </c>
      <c r="F9" s="424"/>
      <c r="G9" s="424"/>
      <c r="H9" s="424"/>
      <c r="I9" s="131"/>
      <c r="J9" s="131"/>
      <c r="K9" s="44"/>
      <c r="L9" s="47"/>
    </row>
    <row r="10" spans="1:70" s="1" customFormat="1" ht="12">
      <c r="B10" s="43"/>
      <c r="C10" s="44"/>
      <c r="D10" s="39" t="s">
        <v>105</v>
      </c>
      <c r="E10" s="44"/>
      <c r="F10" s="44"/>
      <c r="G10" s="44"/>
      <c r="H10" s="44"/>
      <c r="I10" s="131"/>
      <c r="J10" s="131"/>
      <c r="K10" s="44"/>
      <c r="L10" s="47"/>
    </row>
    <row r="11" spans="1:70" s="1" customFormat="1" ht="37" customHeight="1">
      <c r="B11" s="43"/>
      <c r="C11" s="44"/>
      <c r="D11" s="44"/>
      <c r="E11" s="425" t="s">
        <v>808</v>
      </c>
      <c r="F11" s="424"/>
      <c r="G11" s="424"/>
      <c r="H11" s="424"/>
      <c r="I11" s="131"/>
      <c r="J11" s="131"/>
      <c r="K11" s="44"/>
      <c r="L11" s="47"/>
    </row>
    <row r="12" spans="1:70" s="1" customFormat="1" ht="12">
      <c r="B12" s="43"/>
      <c r="C12" s="44"/>
      <c r="D12" s="44"/>
      <c r="E12" s="44"/>
      <c r="F12" s="44"/>
      <c r="G12" s="44"/>
      <c r="H12" s="44"/>
      <c r="I12" s="131"/>
      <c r="J12" s="131"/>
      <c r="K12" s="44"/>
      <c r="L12" s="47"/>
    </row>
    <row r="13" spans="1:70" s="1" customFormat="1" ht="14.4" customHeight="1">
      <c r="B13" s="43"/>
      <c r="C13" s="44"/>
      <c r="D13" s="39" t="s">
        <v>21</v>
      </c>
      <c r="E13" s="44"/>
      <c r="F13" s="37" t="s">
        <v>22</v>
      </c>
      <c r="G13" s="44"/>
      <c r="H13" s="44"/>
      <c r="I13" s="132" t="s">
        <v>23</v>
      </c>
      <c r="J13" s="133" t="s">
        <v>24</v>
      </c>
      <c r="K13" s="44"/>
      <c r="L13" s="47"/>
    </row>
    <row r="14" spans="1:70" s="1" customFormat="1" ht="14.4" customHeight="1">
      <c r="B14" s="43"/>
      <c r="C14" s="44"/>
      <c r="D14" s="39" t="s">
        <v>25</v>
      </c>
      <c r="E14" s="44"/>
      <c r="F14" s="37" t="s">
        <v>26</v>
      </c>
      <c r="G14" s="44"/>
      <c r="H14" s="44"/>
      <c r="I14" s="132" t="s">
        <v>27</v>
      </c>
      <c r="J14" s="134" t="str">
        <f>'Rekapitulace stavby'!AN8</f>
        <v>25. 7. 2017</v>
      </c>
      <c r="K14" s="44"/>
      <c r="L14" s="47"/>
    </row>
    <row r="15" spans="1:70" s="1" customFormat="1" ht="10.75" customHeight="1">
      <c r="B15" s="43"/>
      <c r="C15" s="44"/>
      <c r="D15" s="44"/>
      <c r="E15" s="44"/>
      <c r="F15" s="44"/>
      <c r="G15" s="44"/>
      <c r="H15" s="44"/>
      <c r="I15" s="131"/>
      <c r="J15" s="131"/>
      <c r="K15" s="44"/>
      <c r="L15" s="47"/>
    </row>
    <row r="16" spans="1:70" s="1" customFormat="1" ht="14.4" customHeight="1">
      <c r="B16" s="43"/>
      <c r="C16" s="44"/>
      <c r="D16" s="39" t="s">
        <v>29</v>
      </c>
      <c r="E16" s="44"/>
      <c r="F16" s="44"/>
      <c r="G16" s="44"/>
      <c r="H16" s="44"/>
      <c r="I16" s="132" t="s">
        <v>30</v>
      </c>
      <c r="J16" s="133" t="s">
        <v>31</v>
      </c>
      <c r="K16" s="44"/>
      <c r="L16" s="47"/>
    </row>
    <row r="17" spans="2:12" s="1" customFormat="1" ht="18" customHeight="1">
      <c r="B17" s="43"/>
      <c r="C17" s="44"/>
      <c r="D17" s="44"/>
      <c r="E17" s="37" t="s">
        <v>32</v>
      </c>
      <c r="F17" s="44"/>
      <c r="G17" s="44"/>
      <c r="H17" s="44"/>
      <c r="I17" s="132" t="s">
        <v>33</v>
      </c>
      <c r="J17" s="133" t="s">
        <v>34</v>
      </c>
      <c r="K17" s="44"/>
      <c r="L17" s="47"/>
    </row>
    <row r="18" spans="2:12" s="1" customFormat="1" ht="7" customHeight="1">
      <c r="B18" s="43"/>
      <c r="C18" s="44"/>
      <c r="D18" s="44"/>
      <c r="E18" s="44"/>
      <c r="F18" s="44"/>
      <c r="G18" s="44"/>
      <c r="H18" s="44"/>
      <c r="I18" s="131"/>
      <c r="J18" s="131"/>
      <c r="K18" s="44"/>
      <c r="L18" s="47"/>
    </row>
    <row r="19" spans="2:12" s="1" customFormat="1" ht="14.4" customHeight="1">
      <c r="B19" s="43"/>
      <c r="C19" s="44"/>
      <c r="D19" s="39" t="s">
        <v>35</v>
      </c>
      <c r="E19" s="44"/>
      <c r="F19" s="44"/>
      <c r="G19" s="44"/>
      <c r="H19" s="44"/>
      <c r="I19" s="132" t="s">
        <v>30</v>
      </c>
      <c r="J19" s="133" t="str">
        <f>IF('Rekapitulace stavby'!AN13="Vyplň údaj","",IF('Rekapitulace stavby'!AN13="","",'Rekapitulace stavby'!AN13))</f>
        <v/>
      </c>
      <c r="K19" s="44"/>
      <c r="L19" s="47"/>
    </row>
    <row r="20" spans="2:12" s="1" customFormat="1" ht="18" customHeight="1">
      <c r="B20" s="43"/>
      <c r="C20" s="44"/>
      <c r="D20" s="44"/>
      <c r="E20" s="37" t="str">
        <f>IF('Rekapitulace stavby'!E14="Vyplň údaj","",IF('Rekapitulace stavby'!E14="","",'Rekapitulace stavby'!E14))</f>
        <v/>
      </c>
      <c r="F20" s="44"/>
      <c r="G20" s="44"/>
      <c r="H20" s="44"/>
      <c r="I20" s="132" t="s">
        <v>33</v>
      </c>
      <c r="J20" s="133" t="str">
        <f>IF('Rekapitulace stavby'!AN14="Vyplň údaj","",IF('Rekapitulace stavby'!AN14="","",'Rekapitulace stavby'!AN14))</f>
        <v/>
      </c>
      <c r="K20" s="44"/>
      <c r="L20" s="47"/>
    </row>
    <row r="21" spans="2:12" s="1" customFormat="1" ht="7" customHeight="1">
      <c r="B21" s="43"/>
      <c r="C21" s="44"/>
      <c r="D21" s="44"/>
      <c r="E21" s="44"/>
      <c r="F21" s="44"/>
      <c r="G21" s="44"/>
      <c r="H21" s="44"/>
      <c r="I21" s="131"/>
      <c r="J21" s="131"/>
      <c r="K21" s="44"/>
      <c r="L21" s="47"/>
    </row>
    <row r="22" spans="2:12" s="1" customFormat="1" ht="14.4" customHeight="1">
      <c r="B22" s="43"/>
      <c r="C22" s="44"/>
      <c r="D22" s="39" t="s">
        <v>37</v>
      </c>
      <c r="E22" s="44"/>
      <c r="F22" s="44"/>
      <c r="G22" s="44"/>
      <c r="H22" s="44"/>
      <c r="I22" s="132" t="s">
        <v>30</v>
      </c>
      <c r="J22" s="133" t="s">
        <v>38</v>
      </c>
      <c r="K22" s="44"/>
      <c r="L22" s="47"/>
    </row>
    <row r="23" spans="2:12" s="1" customFormat="1" ht="18" customHeight="1">
      <c r="B23" s="43"/>
      <c r="C23" s="44"/>
      <c r="D23" s="44"/>
      <c r="E23" s="37" t="s">
        <v>39</v>
      </c>
      <c r="F23" s="44"/>
      <c r="G23" s="44"/>
      <c r="H23" s="44"/>
      <c r="I23" s="132" t="s">
        <v>33</v>
      </c>
      <c r="J23" s="133" t="s">
        <v>40</v>
      </c>
      <c r="K23" s="44"/>
      <c r="L23" s="47"/>
    </row>
    <row r="24" spans="2:12" s="1" customFormat="1" ht="7" customHeight="1">
      <c r="B24" s="43"/>
      <c r="C24" s="44"/>
      <c r="D24" s="44"/>
      <c r="E24" s="44"/>
      <c r="F24" s="44"/>
      <c r="G24" s="44"/>
      <c r="H24" s="44"/>
      <c r="I24" s="131"/>
      <c r="J24" s="131"/>
      <c r="K24" s="44"/>
      <c r="L24" s="47"/>
    </row>
    <row r="25" spans="2:12" s="1" customFormat="1" ht="14.4" customHeight="1">
      <c r="B25" s="43"/>
      <c r="C25" s="44"/>
      <c r="D25" s="39" t="s">
        <v>41</v>
      </c>
      <c r="E25" s="44"/>
      <c r="F25" s="44"/>
      <c r="G25" s="44"/>
      <c r="H25" s="44"/>
      <c r="I25" s="131"/>
      <c r="J25" s="131"/>
      <c r="K25" s="44"/>
      <c r="L25" s="47"/>
    </row>
    <row r="26" spans="2:12" s="7" customFormat="1" ht="16.5" customHeight="1">
      <c r="B26" s="135"/>
      <c r="C26" s="136"/>
      <c r="D26" s="136"/>
      <c r="E26" s="387" t="s">
        <v>24</v>
      </c>
      <c r="F26" s="387"/>
      <c r="G26" s="387"/>
      <c r="H26" s="387"/>
      <c r="I26" s="137"/>
      <c r="J26" s="137"/>
      <c r="K26" s="136"/>
      <c r="L26" s="138"/>
    </row>
    <row r="27" spans="2:12" s="1" customFormat="1" ht="7" customHeight="1">
      <c r="B27" s="43"/>
      <c r="C27" s="44"/>
      <c r="D27" s="44"/>
      <c r="E27" s="44"/>
      <c r="F27" s="44"/>
      <c r="G27" s="44"/>
      <c r="H27" s="44"/>
      <c r="I27" s="131"/>
      <c r="J27" s="131"/>
      <c r="K27" s="44"/>
      <c r="L27" s="47"/>
    </row>
    <row r="28" spans="2:12" s="1" customFormat="1" ht="7" customHeight="1">
      <c r="B28" s="43"/>
      <c r="C28" s="44"/>
      <c r="D28" s="86"/>
      <c r="E28" s="86"/>
      <c r="F28" s="86"/>
      <c r="G28" s="86"/>
      <c r="H28" s="86"/>
      <c r="I28" s="139"/>
      <c r="J28" s="139"/>
      <c r="K28" s="86"/>
      <c r="L28" s="140"/>
    </row>
    <row r="29" spans="2:12" s="1" customFormat="1" ht="12">
      <c r="B29" s="43"/>
      <c r="C29" s="44"/>
      <c r="D29" s="44"/>
      <c r="E29" s="39" t="s">
        <v>107</v>
      </c>
      <c r="F29" s="44"/>
      <c r="G29" s="44"/>
      <c r="H29" s="44"/>
      <c r="I29" s="131"/>
      <c r="J29" s="131"/>
      <c r="K29" s="141">
        <f>I62</f>
        <v>0</v>
      </c>
      <c r="L29" s="47"/>
    </row>
    <row r="30" spans="2:12" s="1" customFormat="1" ht="12">
      <c r="B30" s="43"/>
      <c r="C30" s="44"/>
      <c r="D30" s="44"/>
      <c r="E30" s="39" t="s">
        <v>108</v>
      </c>
      <c r="F30" s="44"/>
      <c r="G30" s="44"/>
      <c r="H30" s="44"/>
      <c r="I30" s="131"/>
      <c r="J30" s="131"/>
      <c r="K30" s="141">
        <f>J62</f>
        <v>0</v>
      </c>
      <c r="L30" s="47"/>
    </row>
    <row r="31" spans="2:12" s="1" customFormat="1" ht="25.4" customHeight="1">
      <c r="B31" s="43"/>
      <c r="C31" s="44"/>
      <c r="D31" s="142" t="s">
        <v>42</v>
      </c>
      <c r="E31" s="44"/>
      <c r="F31" s="44"/>
      <c r="G31" s="44"/>
      <c r="H31" s="44"/>
      <c r="I31" s="131"/>
      <c r="J31" s="131"/>
      <c r="K31" s="143">
        <f>ROUND(K88,2)</f>
        <v>0</v>
      </c>
      <c r="L31" s="47"/>
    </row>
    <row r="32" spans="2:12" s="1" customFormat="1" ht="7" customHeight="1">
      <c r="B32" s="43"/>
      <c r="C32" s="44"/>
      <c r="D32" s="86"/>
      <c r="E32" s="86"/>
      <c r="F32" s="86"/>
      <c r="G32" s="86"/>
      <c r="H32" s="86"/>
      <c r="I32" s="139"/>
      <c r="J32" s="139"/>
      <c r="K32" s="86"/>
      <c r="L32" s="140"/>
    </row>
    <row r="33" spans="2:12" s="1" customFormat="1" ht="14.4" customHeight="1">
      <c r="B33" s="43"/>
      <c r="C33" s="44"/>
      <c r="D33" s="44"/>
      <c r="E33" s="44"/>
      <c r="F33" s="48" t="s">
        <v>44</v>
      </c>
      <c r="G33" s="44"/>
      <c r="H33" s="44"/>
      <c r="I33" s="144" t="s">
        <v>43</v>
      </c>
      <c r="J33" s="131"/>
      <c r="K33" s="48" t="s">
        <v>45</v>
      </c>
      <c r="L33" s="47"/>
    </row>
    <row r="34" spans="2:12" s="1" customFormat="1" ht="14.4" customHeight="1">
      <c r="B34" s="43"/>
      <c r="C34" s="44"/>
      <c r="D34" s="51" t="s">
        <v>46</v>
      </c>
      <c r="E34" s="51" t="s">
        <v>47</v>
      </c>
      <c r="F34" s="145">
        <f>ROUND(SUM(BE88:BE114), 2)</f>
        <v>0</v>
      </c>
      <c r="G34" s="44"/>
      <c r="H34" s="44"/>
      <c r="I34" s="146">
        <v>0.21</v>
      </c>
      <c r="J34" s="131"/>
      <c r="K34" s="145">
        <f>ROUND(ROUND((SUM(BE88:BE114)), 2)*I34, 2)</f>
        <v>0</v>
      </c>
      <c r="L34" s="47"/>
    </row>
    <row r="35" spans="2:12" s="1" customFormat="1" ht="14.4" customHeight="1">
      <c r="B35" s="43"/>
      <c r="C35" s="44"/>
      <c r="D35" s="44"/>
      <c r="E35" s="51" t="s">
        <v>48</v>
      </c>
      <c r="F35" s="145">
        <f>ROUND(SUM(BF88:BF114), 2)</f>
        <v>0</v>
      </c>
      <c r="G35" s="44"/>
      <c r="H35" s="44"/>
      <c r="I35" s="146">
        <v>0.15</v>
      </c>
      <c r="J35" s="131"/>
      <c r="K35" s="145">
        <f>ROUND(ROUND((SUM(BF88:BF114)), 2)*I35, 2)</f>
        <v>0</v>
      </c>
      <c r="L35" s="47"/>
    </row>
    <row r="36" spans="2:12" s="1" customFormat="1" ht="14.4" hidden="1" customHeight="1">
      <c r="B36" s="43"/>
      <c r="C36" s="44"/>
      <c r="D36" s="44"/>
      <c r="E36" s="51" t="s">
        <v>49</v>
      </c>
      <c r="F36" s="145">
        <f>ROUND(SUM(BG88:BG114), 2)</f>
        <v>0</v>
      </c>
      <c r="G36" s="44"/>
      <c r="H36" s="44"/>
      <c r="I36" s="146">
        <v>0.21</v>
      </c>
      <c r="J36" s="131"/>
      <c r="K36" s="145">
        <v>0</v>
      </c>
      <c r="L36" s="47"/>
    </row>
    <row r="37" spans="2:12" s="1" customFormat="1" ht="14.4" hidden="1" customHeight="1">
      <c r="B37" s="43"/>
      <c r="C37" s="44"/>
      <c r="D37" s="44"/>
      <c r="E37" s="51" t="s">
        <v>50</v>
      </c>
      <c r="F37" s="145">
        <f>ROUND(SUM(BH88:BH114), 2)</f>
        <v>0</v>
      </c>
      <c r="G37" s="44"/>
      <c r="H37" s="44"/>
      <c r="I37" s="146">
        <v>0.15</v>
      </c>
      <c r="J37" s="131"/>
      <c r="K37" s="145">
        <v>0</v>
      </c>
      <c r="L37" s="47"/>
    </row>
    <row r="38" spans="2:12" s="1" customFormat="1" ht="14.4" hidden="1" customHeight="1">
      <c r="B38" s="43"/>
      <c r="C38" s="44"/>
      <c r="D38" s="44"/>
      <c r="E38" s="51" t="s">
        <v>51</v>
      </c>
      <c r="F38" s="145">
        <f>ROUND(SUM(BI88:BI114), 2)</f>
        <v>0</v>
      </c>
      <c r="G38" s="44"/>
      <c r="H38" s="44"/>
      <c r="I38" s="146">
        <v>0</v>
      </c>
      <c r="J38" s="131"/>
      <c r="K38" s="145">
        <v>0</v>
      </c>
      <c r="L38" s="47"/>
    </row>
    <row r="39" spans="2:12" s="1" customFormat="1" ht="7" customHeight="1">
      <c r="B39" s="43"/>
      <c r="C39" s="44"/>
      <c r="D39" s="44"/>
      <c r="E39" s="44"/>
      <c r="F39" s="44"/>
      <c r="G39" s="44"/>
      <c r="H39" s="44"/>
      <c r="I39" s="131"/>
      <c r="J39" s="131"/>
      <c r="K39" s="44"/>
      <c r="L39" s="47"/>
    </row>
    <row r="40" spans="2:12" s="1" customFormat="1" ht="25.4" customHeight="1">
      <c r="B40" s="43"/>
      <c r="C40" s="147"/>
      <c r="D40" s="148" t="s">
        <v>52</v>
      </c>
      <c r="E40" s="80"/>
      <c r="F40" s="80"/>
      <c r="G40" s="149" t="s">
        <v>53</v>
      </c>
      <c r="H40" s="150" t="s">
        <v>54</v>
      </c>
      <c r="I40" s="151"/>
      <c r="J40" s="151"/>
      <c r="K40" s="152">
        <f>SUM(K31:K38)</f>
        <v>0</v>
      </c>
      <c r="L40" s="153"/>
    </row>
    <row r="41" spans="2:12" s="1" customFormat="1" ht="14.4" customHeight="1">
      <c r="B41" s="58"/>
      <c r="C41" s="59"/>
      <c r="D41" s="59"/>
      <c r="E41" s="59"/>
      <c r="F41" s="59"/>
      <c r="G41" s="59"/>
      <c r="H41" s="59"/>
      <c r="I41" s="154"/>
      <c r="J41" s="154"/>
      <c r="K41" s="59"/>
      <c r="L41" s="60"/>
    </row>
    <row r="45" spans="2:12" s="1" customFormat="1" ht="7" customHeight="1">
      <c r="B45" s="155"/>
      <c r="C45" s="156"/>
      <c r="D45" s="156"/>
      <c r="E45" s="156"/>
      <c r="F45" s="156"/>
      <c r="G45" s="156"/>
      <c r="H45" s="156"/>
      <c r="I45" s="157"/>
      <c r="J45" s="157"/>
      <c r="K45" s="156"/>
      <c r="L45" s="158"/>
    </row>
    <row r="46" spans="2:12" s="1" customFormat="1" ht="37" customHeight="1">
      <c r="B46" s="43"/>
      <c r="C46" s="32" t="s">
        <v>109</v>
      </c>
      <c r="D46" s="44"/>
      <c r="E46" s="44"/>
      <c r="F46" s="44"/>
      <c r="G46" s="44"/>
      <c r="H46" s="44"/>
      <c r="I46" s="131"/>
      <c r="J46" s="131"/>
      <c r="K46" s="44"/>
      <c r="L46" s="47"/>
    </row>
    <row r="47" spans="2:12" s="1" customFormat="1" ht="7" customHeight="1">
      <c r="B47" s="43"/>
      <c r="C47" s="44"/>
      <c r="D47" s="44"/>
      <c r="E47" s="44"/>
      <c r="F47" s="44"/>
      <c r="G47" s="44"/>
      <c r="H47" s="44"/>
      <c r="I47" s="131"/>
      <c r="J47" s="131"/>
      <c r="K47" s="44"/>
      <c r="L47" s="47"/>
    </row>
    <row r="48" spans="2:12" s="1" customFormat="1" ht="14.4" customHeight="1">
      <c r="B48" s="43"/>
      <c r="C48" s="39" t="s">
        <v>19</v>
      </c>
      <c r="D48" s="44"/>
      <c r="E48" s="44"/>
      <c r="F48" s="44"/>
      <c r="G48" s="44"/>
      <c r="H48" s="44"/>
      <c r="I48" s="131"/>
      <c r="J48" s="131"/>
      <c r="K48" s="44"/>
      <c r="L48" s="47"/>
    </row>
    <row r="49" spans="2:47" s="1" customFormat="1" ht="16.5" customHeight="1">
      <c r="B49" s="43"/>
      <c r="C49" s="44"/>
      <c r="D49" s="44"/>
      <c r="E49" s="422" t="str">
        <f>E7</f>
        <v>Stavební úpravy ulice O.-Jeremiáše v Ostravě-Porubě</v>
      </c>
      <c r="F49" s="423"/>
      <c r="G49" s="423"/>
      <c r="H49" s="423"/>
      <c r="I49" s="131"/>
      <c r="J49" s="131"/>
      <c r="K49" s="44"/>
      <c r="L49" s="47"/>
    </row>
    <row r="50" spans="2:47" ht="12">
      <c r="B50" s="30"/>
      <c r="C50" s="39" t="s">
        <v>103</v>
      </c>
      <c r="D50" s="31"/>
      <c r="E50" s="31"/>
      <c r="F50" s="31"/>
      <c r="G50" s="31"/>
      <c r="H50" s="31"/>
      <c r="I50" s="130"/>
      <c r="J50" s="130"/>
      <c r="K50" s="31"/>
      <c r="L50" s="33"/>
    </row>
    <row r="51" spans="2:47" s="1" customFormat="1" ht="16.5" customHeight="1">
      <c r="B51" s="43"/>
      <c r="C51" s="44"/>
      <c r="D51" s="44"/>
      <c r="E51" s="422" t="s">
        <v>807</v>
      </c>
      <c r="F51" s="424"/>
      <c r="G51" s="424"/>
      <c r="H51" s="424"/>
      <c r="I51" s="131"/>
      <c r="J51" s="131"/>
      <c r="K51" s="44"/>
      <c r="L51" s="47"/>
    </row>
    <row r="52" spans="2:47" s="1" customFormat="1" ht="14.4" customHeight="1">
      <c r="B52" s="43"/>
      <c r="C52" s="39" t="s">
        <v>105</v>
      </c>
      <c r="D52" s="44"/>
      <c r="E52" s="44"/>
      <c r="F52" s="44"/>
      <c r="G52" s="44"/>
      <c r="H52" s="44"/>
      <c r="I52" s="131"/>
      <c r="J52" s="131"/>
      <c r="K52" s="44"/>
      <c r="L52" s="47"/>
    </row>
    <row r="53" spans="2:47" s="1" customFormat="1" ht="17.25" customHeight="1">
      <c r="B53" s="43"/>
      <c r="C53" s="44"/>
      <c r="D53" s="44"/>
      <c r="E53" s="425" t="str">
        <f>E11</f>
        <v>VON - Soupis prací - Vedlejší a ostatní náklady</v>
      </c>
      <c r="F53" s="424"/>
      <c r="G53" s="424"/>
      <c r="H53" s="424"/>
      <c r="I53" s="131"/>
      <c r="J53" s="131"/>
      <c r="K53" s="44"/>
      <c r="L53" s="47"/>
    </row>
    <row r="54" spans="2:47" s="1" customFormat="1" ht="7" customHeight="1">
      <c r="B54" s="43"/>
      <c r="C54" s="44"/>
      <c r="D54" s="44"/>
      <c r="E54" s="44"/>
      <c r="F54" s="44"/>
      <c r="G54" s="44"/>
      <c r="H54" s="44"/>
      <c r="I54" s="131"/>
      <c r="J54" s="131"/>
      <c r="K54" s="44"/>
      <c r="L54" s="47"/>
    </row>
    <row r="55" spans="2:47" s="1" customFormat="1" ht="18" customHeight="1">
      <c r="B55" s="43"/>
      <c r="C55" s="39" t="s">
        <v>25</v>
      </c>
      <c r="D55" s="44"/>
      <c r="E55" s="44"/>
      <c r="F55" s="37" t="str">
        <f>F14</f>
        <v>Ostrava-Poruba</v>
      </c>
      <c r="G55" s="44"/>
      <c r="H55" s="44"/>
      <c r="I55" s="132" t="s">
        <v>27</v>
      </c>
      <c r="J55" s="134" t="str">
        <f>IF(J14="","",J14)</f>
        <v>25. 7. 2017</v>
      </c>
      <c r="K55" s="44"/>
      <c r="L55" s="47"/>
    </row>
    <row r="56" spans="2:47" s="1" customFormat="1" ht="7" customHeight="1">
      <c r="B56" s="43"/>
      <c r="C56" s="44"/>
      <c r="D56" s="44"/>
      <c r="E56" s="44"/>
      <c r="F56" s="44"/>
      <c r="G56" s="44"/>
      <c r="H56" s="44"/>
      <c r="I56" s="131"/>
      <c r="J56" s="131"/>
      <c r="K56" s="44"/>
      <c r="L56" s="47"/>
    </row>
    <row r="57" spans="2:47" s="1" customFormat="1" ht="12">
      <c r="B57" s="43"/>
      <c r="C57" s="39" t="s">
        <v>29</v>
      </c>
      <c r="D57" s="44"/>
      <c r="E57" s="44"/>
      <c r="F57" s="37" t="str">
        <f>E17</f>
        <v>SMO MOb Poruba,Klimkovická 28/55</v>
      </c>
      <c r="G57" s="44"/>
      <c r="H57" s="44"/>
      <c r="I57" s="132" t="s">
        <v>37</v>
      </c>
      <c r="J57" s="426" t="str">
        <f>E23</f>
        <v>Atelier ESO spol.s r.o,K.H.Máchy 5203/33</v>
      </c>
      <c r="K57" s="44"/>
      <c r="L57" s="47"/>
    </row>
    <row r="58" spans="2:47" s="1" customFormat="1" ht="14.4" customHeight="1">
      <c r="B58" s="43"/>
      <c r="C58" s="39" t="s">
        <v>35</v>
      </c>
      <c r="D58" s="44"/>
      <c r="E58" s="44"/>
      <c r="F58" s="37" t="str">
        <f>IF(E20="","",E20)</f>
        <v/>
      </c>
      <c r="G58" s="44"/>
      <c r="H58" s="44"/>
      <c r="I58" s="131"/>
      <c r="J58" s="427"/>
      <c r="K58" s="44"/>
      <c r="L58" s="47"/>
    </row>
    <row r="59" spans="2:47" s="1" customFormat="1" ht="10.25" customHeight="1">
      <c r="B59" s="43"/>
      <c r="C59" s="44"/>
      <c r="D59" s="44"/>
      <c r="E59" s="44"/>
      <c r="F59" s="44"/>
      <c r="G59" s="44"/>
      <c r="H59" s="44"/>
      <c r="I59" s="131"/>
      <c r="J59" s="131"/>
      <c r="K59" s="44"/>
      <c r="L59" s="47"/>
    </row>
    <row r="60" spans="2:47" s="1" customFormat="1" ht="29.25" customHeight="1">
      <c r="B60" s="43"/>
      <c r="C60" s="159" t="s">
        <v>110</v>
      </c>
      <c r="D60" s="147"/>
      <c r="E60" s="147"/>
      <c r="F60" s="147"/>
      <c r="G60" s="147"/>
      <c r="H60" s="147"/>
      <c r="I60" s="160" t="s">
        <v>111</v>
      </c>
      <c r="J60" s="160" t="s">
        <v>112</v>
      </c>
      <c r="K60" s="161" t="s">
        <v>113</v>
      </c>
      <c r="L60" s="162"/>
    </row>
    <row r="61" spans="2:47" s="1" customFormat="1" ht="10.25" customHeight="1">
      <c r="B61" s="43"/>
      <c r="C61" s="44"/>
      <c r="D61" s="44"/>
      <c r="E61" s="44"/>
      <c r="F61" s="44"/>
      <c r="G61" s="44"/>
      <c r="H61" s="44"/>
      <c r="I61" s="131"/>
      <c r="J61" s="131"/>
      <c r="K61" s="44"/>
      <c r="L61" s="47"/>
    </row>
    <row r="62" spans="2:47" s="1" customFormat="1" ht="29.25" customHeight="1">
      <c r="B62" s="43"/>
      <c r="C62" s="163" t="s">
        <v>114</v>
      </c>
      <c r="D62" s="44"/>
      <c r="E62" s="44"/>
      <c r="F62" s="44"/>
      <c r="G62" s="44"/>
      <c r="H62" s="44"/>
      <c r="I62" s="164">
        <f t="shared" ref="I62:J64" si="0">Q88</f>
        <v>0</v>
      </c>
      <c r="J62" s="164">
        <f t="shared" si="0"/>
        <v>0</v>
      </c>
      <c r="K62" s="143">
        <f>K88</f>
        <v>0</v>
      </c>
      <c r="L62" s="47"/>
      <c r="AU62" s="26" t="s">
        <v>115</v>
      </c>
    </row>
    <row r="63" spans="2:47" s="8" customFormat="1" ht="25" customHeight="1">
      <c r="B63" s="165"/>
      <c r="C63" s="166"/>
      <c r="D63" s="167" t="s">
        <v>809</v>
      </c>
      <c r="E63" s="168"/>
      <c r="F63" s="168"/>
      <c r="G63" s="168"/>
      <c r="H63" s="168"/>
      <c r="I63" s="169">
        <f t="shared" si="0"/>
        <v>0</v>
      </c>
      <c r="J63" s="169">
        <f t="shared" si="0"/>
        <v>0</v>
      </c>
      <c r="K63" s="170">
        <f>K89</f>
        <v>0</v>
      </c>
      <c r="L63" s="171"/>
    </row>
    <row r="64" spans="2:47" s="9" customFormat="1" ht="19.899999999999999" customHeight="1">
      <c r="B64" s="172"/>
      <c r="C64" s="173"/>
      <c r="D64" s="174" t="s">
        <v>810</v>
      </c>
      <c r="E64" s="175"/>
      <c r="F64" s="175"/>
      <c r="G64" s="175"/>
      <c r="H64" s="175"/>
      <c r="I64" s="176">
        <f t="shared" si="0"/>
        <v>0</v>
      </c>
      <c r="J64" s="176">
        <f t="shared" si="0"/>
        <v>0</v>
      </c>
      <c r="K64" s="177">
        <f>K90</f>
        <v>0</v>
      </c>
      <c r="L64" s="178"/>
    </row>
    <row r="65" spans="2:13" s="8" customFormat="1" ht="25" customHeight="1">
      <c r="B65" s="165"/>
      <c r="C65" s="166"/>
      <c r="D65" s="167" t="s">
        <v>811</v>
      </c>
      <c r="E65" s="168"/>
      <c r="F65" s="168"/>
      <c r="G65" s="168"/>
      <c r="H65" s="168"/>
      <c r="I65" s="169">
        <f>Q101</f>
        <v>0</v>
      </c>
      <c r="J65" s="169">
        <f>R101</f>
        <v>0</v>
      </c>
      <c r="K65" s="170">
        <f>K101</f>
        <v>0</v>
      </c>
      <c r="L65" s="171"/>
    </row>
    <row r="66" spans="2:13" s="9" customFormat="1" ht="19.899999999999999" customHeight="1">
      <c r="B66" s="172"/>
      <c r="C66" s="173"/>
      <c r="D66" s="174" t="s">
        <v>812</v>
      </c>
      <c r="E66" s="175"/>
      <c r="F66" s="175"/>
      <c r="G66" s="175"/>
      <c r="H66" s="175"/>
      <c r="I66" s="176">
        <f>Q102</f>
        <v>0</v>
      </c>
      <c r="J66" s="176">
        <f>R102</f>
        <v>0</v>
      </c>
      <c r="K66" s="177">
        <f>K102</f>
        <v>0</v>
      </c>
      <c r="L66" s="178"/>
    </row>
    <row r="67" spans="2:13" s="1" customFormat="1" ht="21.75" customHeight="1">
      <c r="B67" s="43"/>
      <c r="C67" s="44"/>
      <c r="D67" s="44"/>
      <c r="E67" s="44"/>
      <c r="F67" s="44"/>
      <c r="G67" s="44"/>
      <c r="H67" s="44"/>
      <c r="I67" s="131"/>
      <c r="J67" s="131"/>
      <c r="K67" s="44"/>
      <c r="L67" s="47"/>
    </row>
    <row r="68" spans="2:13" s="1" customFormat="1" ht="7" customHeight="1">
      <c r="B68" s="58"/>
      <c r="C68" s="59"/>
      <c r="D68" s="59"/>
      <c r="E68" s="59"/>
      <c r="F68" s="59"/>
      <c r="G68" s="59"/>
      <c r="H68" s="59"/>
      <c r="I68" s="154"/>
      <c r="J68" s="154"/>
      <c r="K68" s="59"/>
      <c r="L68" s="60"/>
    </row>
    <row r="72" spans="2:13" s="1" customFormat="1" ht="7" customHeight="1">
      <c r="B72" s="61"/>
      <c r="C72" s="62"/>
      <c r="D72" s="62"/>
      <c r="E72" s="62"/>
      <c r="F72" s="62"/>
      <c r="G72" s="62"/>
      <c r="H72" s="62"/>
      <c r="I72" s="157"/>
      <c r="J72" s="157"/>
      <c r="K72" s="62"/>
      <c r="L72" s="62"/>
      <c r="M72" s="63"/>
    </row>
    <row r="73" spans="2:13" s="1" customFormat="1" ht="37" customHeight="1">
      <c r="B73" s="43"/>
      <c r="C73" s="64" t="s">
        <v>138</v>
      </c>
      <c r="D73" s="65"/>
      <c r="E73" s="65"/>
      <c r="F73" s="65"/>
      <c r="G73" s="65"/>
      <c r="H73" s="65"/>
      <c r="I73" s="179"/>
      <c r="J73" s="179"/>
      <c r="K73" s="65"/>
      <c r="L73" s="65"/>
      <c r="M73" s="63"/>
    </row>
    <row r="74" spans="2:13" s="1" customFormat="1" ht="7" customHeight="1">
      <c r="B74" s="43"/>
      <c r="C74" s="65"/>
      <c r="D74" s="65"/>
      <c r="E74" s="65"/>
      <c r="F74" s="65"/>
      <c r="G74" s="65"/>
      <c r="H74" s="65"/>
      <c r="I74" s="179"/>
      <c r="J74" s="179"/>
      <c r="K74" s="65"/>
      <c r="L74" s="65"/>
      <c r="M74" s="63"/>
    </row>
    <row r="75" spans="2:13" s="1" customFormat="1" ht="14.4" customHeight="1">
      <c r="B75" s="43"/>
      <c r="C75" s="67" t="s">
        <v>19</v>
      </c>
      <c r="D75" s="65"/>
      <c r="E75" s="65"/>
      <c r="F75" s="65"/>
      <c r="G75" s="65"/>
      <c r="H75" s="65"/>
      <c r="I75" s="179"/>
      <c r="J75" s="179"/>
      <c r="K75" s="65"/>
      <c r="L75" s="65"/>
      <c r="M75" s="63"/>
    </row>
    <row r="76" spans="2:13" s="1" customFormat="1" ht="16.5" customHeight="1">
      <c r="B76" s="43"/>
      <c r="C76" s="65"/>
      <c r="D76" s="65"/>
      <c r="E76" s="428" t="str">
        <f>E7</f>
        <v>Stavební úpravy ulice O.-Jeremiáše v Ostravě-Porubě</v>
      </c>
      <c r="F76" s="429"/>
      <c r="G76" s="429"/>
      <c r="H76" s="429"/>
      <c r="I76" s="179"/>
      <c r="J76" s="179"/>
      <c r="K76" s="65"/>
      <c r="L76" s="65"/>
      <c r="M76" s="63"/>
    </row>
    <row r="77" spans="2:13" ht="12">
      <c r="B77" s="30"/>
      <c r="C77" s="67" t="s">
        <v>103</v>
      </c>
      <c r="D77" s="180"/>
      <c r="E77" s="180"/>
      <c r="F77" s="180"/>
      <c r="G77" s="180"/>
      <c r="H77" s="180"/>
      <c r="K77" s="180"/>
      <c r="L77" s="180"/>
      <c r="M77" s="181"/>
    </row>
    <row r="78" spans="2:13" s="1" customFormat="1" ht="16.5" customHeight="1">
      <c r="B78" s="43"/>
      <c r="C78" s="65"/>
      <c r="D78" s="65"/>
      <c r="E78" s="428" t="s">
        <v>807</v>
      </c>
      <c r="F78" s="430"/>
      <c r="G78" s="430"/>
      <c r="H78" s="430"/>
      <c r="I78" s="179"/>
      <c r="J78" s="179"/>
      <c r="K78" s="65"/>
      <c r="L78" s="65"/>
      <c r="M78" s="63"/>
    </row>
    <row r="79" spans="2:13" s="1" customFormat="1" ht="14.4" customHeight="1">
      <c r="B79" s="43"/>
      <c r="C79" s="67" t="s">
        <v>105</v>
      </c>
      <c r="D79" s="65"/>
      <c r="E79" s="65"/>
      <c r="F79" s="65"/>
      <c r="G79" s="65"/>
      <c r="H79" s="65"/>
      <c r="I79" s="179"/>
      <c r="J79" s="179"/>
      <c r="K79" s="65"/>
      <c r="L79" s="65"/>
      <c r="M79" s="63"/>
    </row>
    <row r="80" spans="2:13" s="1" customFormat="1" ht="17.25" customHeight="1">
      <c r="B80" s="43"/>
      <c r="C80" s="65"/>
      <c r="D80" s="65"/>
      <c r="E80" s="398" t="str">
        <f>E11</f>
        <v>VON - Soupis prací - Vedlejší a ostatní náklady</v>
      </c>
      <c r="F80" s="430"/>
      <c r="G80" s="430"/>
      <c r="H80" s="430"/>
      <c r="I80" s="179"/>
      <c r="J80" s="179"/>
      <c r="K80" s="65"/>
      <c r="L80" s="65"/>
      <c r="M80" s="63"/>
    </row>
    <row r="81" spans="2:65" s="1" customFormat="1" ht="7" customHeight="1">
      <c r="B81" s="43"/>
      <c r="C81" s="65"/>
      <c r="D81" s="65"/>
      <c r="E81" s="65"/>
      <c r="F81" s="65"/>
      <c r="G81" s="65"/>
      <c r="H81" s="65"/>
      <c r="I81" s="179"/>
      <c r="J81" s="179"/>
      <c r="K81" s="65"/>
      <c r="L81" s="65"/>
      <c r="M81" s="63"/>
    </row>
    <row r="82" spans="2:65" s="1" customFormat="1" ht="18" customHeight="1">
      <c r="B82" s="43"/>
      <c r="C82" s="67" t="s">
        <v>25</v>
      </c>
      <c r="D82" s="65"/>
      <c r="E82" s="65"/>
      <c r="F82" s="182" t="str">
        <f>F14</f>
        <v>Ostrava-Poruba</v>
      </c>
      <c r="G82" s="65"/>
      <c r="H82" s="65"/>
      <c r="I82" s="183" t="s">
        <v>27</v>
      </c>
      <c r="J82" s="184" t="str">
        <f>IF(J14="","",J14)</f>
        <v>25. 7. 2017</v>
      </c>
      <c r="K82" s="65"/>
      <c r="L82" s="65"/>
      <c r="M82" s="63"/>
    </row>
    <row r="83" spans="2:65" s="1" customFormat="1" ht="7" customHeight="1">
      <c r="B83" s="43"/>
      <c r="C83" s="65"/>
      <c r="D83" s="65"/>
      <c r="E83" s="65"/>
      <c r="F83" s="65"/>
      <c r="G83" s="65"/>
      <c r="H83" s="65"/>
      <c r="I83" s="179"/>
      <c r="J83" s="179"/>
      <c r="K83" s="65"/>
      <c r="L83" s="65"/>
      <c r="M83" s="63"/>
    </row>
    <row r="84" spans="2:65" s="1" customFormat="1" ht="12">
      <c r="B84" s="43"/>
      <c r="C84" s="67" t="s">
        <v>29</v>
      </c>
      <c r="D84" s="65"/>
      <c r="E84" s="65"/>
      <c r="F84" s="182" t="str">
        <f>E17</f>
        <v>SMO MOb Poruba,Klimkovická 28/55</v>
      </c>
      <c r="G84" s="65"/>
      <c r="H84" s="65"/>
      <c r="I84" s="183" t="s">
        <v>37</v>
      </c>
      <c r="J84" s="185" t="str">
        <f>E23</f>
        <v>Atelier ESO spol.s r.o,K.H.Máchy 5203/33</v>
      </c>
      <c r="K84" s="65"/>
      <c r="L84" s="65"/>
      <c r="M84" s="63"/>
    </row>
    <row r="85" spans="2:65" s="1" customFormat="1" ht="14.4" customHeight="1">
      <c r="B85" s="43"/>
      <c r="C85" s="67" t="s">
        <v>35</v>
      </c>
      <c r="D85" s="65"/>
      <c r="E85" s="65"/>
      <c r="F85" s="182" t="str">
        <f>IF(E20="","",E20)</f>
        <v/>
      </c>
      <c r="G85" s="65"/>
      <c r="H85" s="65"/>
      <c r="I85" s="179"/>
      <c r="J85" s="179"/>
      <c r="K85" s="65"/>
      <c r="L85" s="65"/>
      <c r="M85" s="63"/>
    </row>
    <row r="86" spans="2:65" s="1" customFormat="1" ht="10.25" customHeight="1">
      <c r="B86" s="43"/>
      <c r="C86" s="65"/>
      <c r="D86" s="65"/>
      <c r="E86" s="65"/>
      <c r="F86" s="65"/>
      <c r="G86" s="65"/>
      <c r="H86" s="65"/>
      <c r="I86" s="179"/>
      <c r="J86" s="179"/>
      <c r="K86" s="65"/>
      <c r="L86" s="65"/>
      <c r="M86" s="63"/>
    </row>
    <row r="87" spans="2:65" s="10" customFormat="1" ht="29.25" customHeight="1">
      <c r="B87" s="186"/>
      <c r="C87" s="187" t="s">
        <v>139</v>
      </c>
      <c r="D87" s="188" t="s">
        <v>61</v>
      </c>
      <c r="E87" s="188" t="s">
        <v>57</v>
      </c>
      <c r="F87" s="188" t="s">
        <v>140</v>
      </c>
      <c r="G87" s="188" t="s">
        <v>141</v>
      </c>
      <c r="H87" s="188" t="s">
        <v>142</v>
      </c>
      <c r="I87" s="189" t="s">
        <v>143</v>
      </c>
      <c r="J87" s="189" t="s">
        <v>144</v>
      </c>
      <c r="K87" s="188" t="s">
        <v>113</v>
      </c>
      <c r="L87" s="190" t="s">
        <v>145</v>
      </c>
      <c r="M87" s="191"/>
      <c r="N87" s="82" t="s">
        <v>146</v>
      </c>
      <c r="O87" s="83" t="s">
        <v>46</v>
      </c>
      <c r="P87" s="83" t="s">
        <v>147</v>
      </c>
      <c r="Q87" s="83" t="s">
        <v>148</v>
      </c>
      <c r="R87" s="83" t="s">
        <v>149</v>
      </c>
      <c r="S87" s="83" t="s">
        <v>150</v>
      </c>
      <c r="T87" s="83" t="s">
        <v>151</v>
      </c>
      <c r="U87" s="83" t="s">
        <v>152</v>
      </c>
      <c r="V87" s="83" t="s">
        <v>153</v>
      </c>
      <c r="W87" s="83" t="s">
        <v>154</v>
      </c>
      <c r="X87" s="84" t="s">
        <v>155</v>
      </c>
    </row>
    <row r="88" spans="2:65" s="1" customFormat="1" ht="29.25" customHeight="1">
      <c r="B88" s="43"/>
      <c r="C88" s="88" t="s">
        <v>114</v>
      </c>
      <c r="D88" s="65"/>
      <c r="E88" s="65"/>
      <c r="F88" s="65"/>
      <c r="G88" s="65"/>
      <c r="H88" s="65"/>
      <c r="I88" s="179"/>
      <c r="J88" s="179"/>
      <c r="K88" s="192">
        <f>BK88</f>
        <v>0</v>
      </c>
      <c r="L88" s="65"/>
      <c r="M88" s="63"/>
      <c r="N88" s="85"/>
      <c r="O88" s="86"/>
      <c r="P88" s="86"/>
      <c r="Q88" s="193">
        <f>Q89+Q101</f>
        <v>0</v>
      </c>
      <c r="R88" s="193">
        <f>R89+R101</f>
        <v>0</v>
      </c>
      <c r="S88" s="86"/>
      <c r="T88" s="194">
        <f>T89+T101</f>
        <v>0</v>
      </c>
      <c r="U88" s="86"/>
      <c r="V88" s="194">
        <f>V89+V101</f>
        <v>0</v>
      </c>
      <c r="W88" s="86"/>
      <c r="X88" s="195">
        <f>X89+X101</f>
        <v>0</v>
      </c>
      <c r="AT88" s="26" t="s">
        <v>77</v>
      </c>
      <c r="AU88" s="26" t="s">
        <v>115</v>
      </c>
      <c r="BK88" s="196">
        <f>BK89+BK101</f>
        <v>0</v>
      </c>
    </row>
    <row r="89" spans="2:65" s="11" customFormat="1" ht="37.4" customHeight="1">
      <c r="B89" s="197"/>
      <c r="C89" s="198"/>
      <c r="D89" s="199" t="s">
        <v>77</v>
      </c>
      <c r="E89" s="200" t="s">
        <v>813</v>
      </c>
      <c r="F89" s="200" t="s">
        <v>814</v>
      </c>
      <c r="G89" s="198"/>
      <c r="H89" s="198"/>
      <c r="I89" s="201"/>
      <c r="J89" s="201"/>
      <c r="K89" s="202">
        <f>BK89</f>
        <v>0</v>
      </c>
      <c r="L89" s="198"/>
      <c r="M89" s="203"/>
      <c r="N89" s="204"/>
      <c r="O89" s="205"/>
      <c r="P89" s="205"/>
      <c r="Q89" s="206">
        <f>Q90</f>
        <v>0</v>
      </c>
      <c r="R89" s="206">
        <f>R90</f>
        <v>0</v>
      </c>
      <c r="S89" s="205"/>
      <c r="T89" s="207">
        <f>T90</f>
        <v>0</v>
      </c>
      <c r="U89" s="205"/>
      <c r="V89" s="207">
        <f>V90</f>
        <v>0</v>
      </c>
      <c r="W89" s="205"/>
      <c r="X89" s="208">
        <f>X90</f>
        <v>0</v>
      </c>
      <c r="AR89" s="209" t="s">
        <v>167</v>
      </c>
      <c r="AT89" s="210" t="s">
        <v>77</v>
      </c>
      <c r="AU89" s="210" t="s">
        <v>78</v>
      </c>
      <c r="AY89" s="209" t="s">
        <v>158</v>
      </c>
      <c r="BK89" s="211">
        <f>BK90</f>
        <v>0</v>
      </c>
    </row>
    <row r="90" spans="2:65" s="11" customFormat="1" ht="19.899999999999999" customHeight="1">
      <c r="B90" s="197"/>
      <c r="C90" s="198"/>
      <c r="D90" s="199" t="s">
        <v>77</v>
      </c>
      <c r="E90" s="212" t="s">
        <v>815</v>
      </c>
      <c r="F90" s="212" t="s">
        <v>814</v>
      </c>
      <c r="G90" s="198"/>
      <c r="H90" s="198"/>
      <c r="I90" s="201"/>
      <c r="J90" s="201"/>
      <c r="K90" s="213">
        <f>BK90</f>
        <v>0</v>
      </c>
      <c r="L90" s="198"/>
      <c r="M90" s="203"/>
      <c r="N90" s="204"/>
      <c r="O90" s="205"/>
      <c r="P90" s="205"/>
      <c r="Q90" s="206">
        <f>SUM(Q91:Q100)</f>
        <v>0</v>
      </c>
      <c r="R90" s="206">
        <f>SUM(R91:R100)</f>
        <v>0</v>
      </c>
      <c r="S90" s="205"/>
      <c r="T90" s="207">
        <f>SUM(T91:T100)</f>
        <v>0</v>
      </c>
      <c r="U90" s="205"/>
      <c r="V90" s="207">
        <f>SUM(V91:V100)</f>
        <v>0</v>
      </c>
      <c r="W90" s="205"/>
      <c r="X90" s="208">
        <f>SUM(X91:X100)</f>
        <v>0</v>
      </c>
      <c r="AR90" s="209" t="s">
        <v>167</v>
      </c>
      <c r="AT90" s="210" t="s">
        <v>77</v>
      </c>
      <c r="AU90" s="210" t="s">
        <v>85</v>
      </c>
      <c r="AY90" s="209" t="s">
        <v>158</v>
      </c>
      <c r="BK90" s="211">
        <f>SUM(BK91:BK100)</f>
        <v>0</v>
      </c>
    </row>
    <row r="91" spans="2:65" s="1" customFormat="1" ht="25.5" customHeight="1">
      <c r="B91" s="43"/>
      <c r="C91" s="214" t="s">
        <v>85</v>
      </c>
      <c r="D91" s="214" t="s">
        <v>162</v>
      </c>
      <c r="E91" s="215" t="s">
        <v>816</v>
      </c>
      <c r="F91" s="216" t="s">
        <v>817</v>
      </c>
      <c r="G91" s="217" t="s">
        <v>228</v>
      </c>
      <c r="H91" s="218">
        <v>1</v>
      </c>
      <c r="I91" s="219"/>
      <c r="J91" s="219"/>
      <c r="K91" s="220">
        <f>ROUND(P91*H91,2)</f>
        <v>0</v>
      </c>
      <c r="L91" s="216" t="s">
        <v>24</v>
      </c>
      <c r="M91" s="63"/>
      <c r="N91" s="221" t="s">
        <v>24</v>
      </c>
      <c r="O91" s="222" t="s">
        <v>47</v>
      </c>
      <c r="P91" s="145">
        <f>I91+J91</f>
        <v>0</v>
      </c>
      <c r="Q91" s="145">
        <f>ROUND(I91*H91,2)</f>
        <v>0</v>
      </c>
      <c r="R91" s="145">
        <f>ROUND(J91*H91,2)</f>
        <v>0</v>
      </c>
      <c r="S91" s="44"/>
      <c r="T91" s="223">
        <f>S91*H91</f>
        <v>0</v>
      </c>
      <c r="U91" s="223">
        <v>0</v>
      </c>
      <c r="V91" s="223">
        <f>U91*H91</f>
        <v>0</v>
      </c>
      <c r="W91" s="223">
        <v>0</v>
      </c>
      <c r="X91" s="224">
        <f>W91*H91</f>
        <v>0</v>
      </c>
      <c r="AR91" s="26" t="s">
        <v>167</v>
      </c>
      <c r="AT91" s="26" t="s">
        <v>162</v>
      </c>
      <c r="AU91" s="26" t="s">
        <v>87</v>
      </c>
      <c r="AY91" s="26" t="s">
        <v>158</v>
      </c>
      <c r="BE91" s="225">
        <f>IF(O91="základní",K91,0)</f>
        <v>0</v>
      </c>
      <c r="BF91" s="225">
        <f>IF(O91="snížená",K91,0)</f>
        <v>0</v>
      </c>
      <c r="BG91" s="225">
        <f>IF(O91="zákl. přenesená",K91,0)</f>
        <v>0</v>
      </c>
      <c r="BH91" s="225">
        <f>IF(O91="sníž. přenesená",K91,0)</f>
        <v>0</v>
      </c>
      <c r="BI91" s="225">
        <f>IF(O91="nulová",K91,0)</f>
        <v>0</v>
      </c>
      <c r="BJ91" s="26" t="s">
        <v>85</v>
      </c>
      <c r="BK91" s="225">
        <f>ROUND(P91*H91,2)</f>
        <v>0</v>
      </c>
      <c r="BL91" s="26" t="s">
        <v>167</v>
      </c>
      <c r="BM91" s="26" t="s">
        <v>818</v>
      </c>
    </row>
    <row r="92" spans="2:65" s="13" customFormat="1" ht="12">
      <c r="B92" s="238"/>
      <c r="C92" s="239"/>
      <c r="D92" s="228" t="s">
        <v>170</v>
      </c>
      <c r="E92" s="240" t="s">
        <v>24</v>
      </c>
      <c r="F92" s="241" t="s">
        <v>819</v>
      </c>
      <c r="G92" s="239"/>
      <c r="H92" s="240" t="s">
        <v>24</v>
      </c>
      <c r="I92" s="242"/>
      <c r="J92" s="242"/>
      <c r="K92" s="239"/>
      <c r="L92" s="239"/>
      <c r="M92" s="243"/>
      <c r="N92" s="244"/>
      <c r="O92" s="245"/>
      <c r="P92" s="245"/>
      <c r="Q92" s="245"/>
      <c r="R92" s="245"/>
      <c r="S92" s="245"/>
      <c r="T92" s="245"/>
      <c r="U92" s="245"/>
      <c r="V92" s="245"/>
      <c r="W92" s="245"/>
      <c r="X92" s="246"/>
      <c r="AT92" s="247" t="s">
        <v>170</v>
      </c>
      <c r="AU92" s="247" t="s">
        <v>87</v>
      </c>
      <c r="AV92" s="13" t="s">
        <v>85</v>
      </c>
      <c r="AW92" s="13" t="s">
        <v>7</v>
      </c>
      <c r="AX92" s="13" t="s">
        <v>78</v>
      </c>
      <c r="AY92" s="247" t="s">
        <v>158</v>
      </c>
    </row>
    <row r="93" spans="2:65" s="12" customFormat="1" ht="12">
      <c r="B93" s="226"/>
      <c r="C93" s="227"/>
      <c r="D93" s="228" t="s">
        <v>170</v>
      </c>
      <c r="E93" s="229" t="s">
        <v>24</v>
      </c>
      <c r="F93" s="230" t="s">
        <v>85</v>
      </c>
      <c r="G93" s="227"/>
      <c r="H93" s="231">
        <v>1</v>
      </c>
      <c r="I93" s="232"/>
      <c r="J93" s="232"/>
      <c r="K93" s="227"/>
      <c r="L93" s="227"/>
      <c r="M93" s="233"/>
      <c r="N93" s="234"/>
      <c r="O93" s="235"/>
      <c r="P93" s="235"/>
      <c r="Q93" s="235"/>
      <c r="R93" s="235"/>
      <c r="S93" s="235"/>
      <c r="T93" s="235"/>
      <c r="U93" s="235"/>
      <c r="V93" s="235"/>
      <c r="W93" s="235"/>
      <c r="X93" s="236"/>
      <c r="AT93" s="237" t="s">
        <v>170</v>
      </c>
      <c r="AU93" s="237" t="s">
        <v>87</v>
      </c>
      <c r="AV93" s="12" t="s">
        <v>87</v>
      </c>
      <c r="AW93" s="12" t="s">
        <v>7</v>
      </c>
      <c r="AX93" s="12" t="s">
        <v>85</v>
      </c>
      <c r="AY93" s="237" t="s">
        <v>158</v>
      </c>
    </row>
    <row r="94" spans="2:65" s="1" customFormat="1" ht="16.5" customHeight="1">
      <c r="B94" s="43"/>
      <c r="C94" s="214" t="s">
        <v>87</v>
      </c>
      <c r="D94" s="214" t="s">
        <v>162</v>
      </c>
      <c r="E94" s="215" t="s">
        <v>820</v>
      </c>
      <c r="F94" s="216" t="s">
        <v>821</v>
      </c>
      <c r="G94" s="217" t="s">
        <v>822</v>
      </c>
      <c r="H94" s="218">
        <v>1</v>
      </c>
      <c r="I94" s="219"/>
      <c r="J94" s="219"/>
      <c r="K94" s="220">
        <f>ROUND(P94*H94,2)</f>
        <v>0</v>
      </c>
      <c r="L94" s="216" t="s">
        <v>24</v>
      </c>
      <c r="M94" s="63"/>
      <c r="N94" s="221" t="s">
        <v>24</v>
      </c>
      <c r="O94" s="222" t="s">
        <v>47</v>
      </c>
      <c r="P94" s="145">
        <f>I94+J94</f>
        <v>0</v>
      </c>
      <c r="Q94" s="145">
        <f>ROUND(I94*H94,2)</f>
        <v>0</v>
      </c>
      <c r="R94" s="145">
        <f>ROUND(J94*H94,2)</f>
        <v>0</v>
      </c>
      <c r="S94" s="44"/>
      <c r="T94" s="223">
        <f>S94*H94</f>
        <v>0</v>
      </c>
      <c r="U94" s="223">
        <v>0</v>
      </c>
      <c r="V94" s="223">
        <f>U94*H94</f>
        <v>0</v>
      </c>
      <c r="W94" s="223">
        <v>0</v>
      </c>
      <c r="X94" s="224">
        <f>W94*H94</f>
        <v>0</v>
      </c>
      <c r="AR94" s="26" t="s">
        <v>167</v>
      </c>
      <c r="AT94" s="26" t="s">
        <v>162</v>
      </c>
      <c r="AU94" s="26" t="s">
        <v>87</v>
      </c>
      <c r="AY94" s="26" t="s">
        <v>158</v>
      </c>
      <c r="BE94" s="225">
        <f>IF(O94="základní",K94,0)</f>
        <v>0</v>
      </c>
      <c r="BF94" s="225">
        <f>IF(O94="snížená",K94,0)</f>
        <v>0</v>
      </c>
      <c r="BG94" s="225">
        <f>IF(O94="zákl. přenesená",K94,0)</f>
        <v>0</v>
      </c>
      <c r="BH94" s="225">
        <f>IF(O94="sníž. přenesená",K94,0)</f>
        <v>0</v>
      </c>
      <c r="BI94" s="225">
        <f>IF(O94="nulová",K94,0)</f>
        <v>0</v>
      </c>
      <c r="BJ94" s="26" t="s">
        <v>85</v>
      </c>
      <c r="BK94" s="225">
        <f>ROUND(P94*H94,2)</f>
        <v>0</v>
      </c>
      <c r="BL94" s="26" t="s">
        <v>167</v>
      </c>
      <c r="BM94" s="26" t="s">
        <v>823</v>
      </c>
    </row>
    <row r="95" spans="2:65" s="13" customFormat="1" ht="12">
      <c r="B95" s="238"/>
      <c r="C95" s="239"/>
      <c r="D95" s="228" t="s">
        <v>170</v>
      </c>
      <c r="E95" s="240" t="s">
        <v>24</v>
      </c>
      <c r="F95" s="241" t="s">
        <v>824</v>
      </c>
      <c r="G95" s="239"/>
      <c r="H95" s="240" t="s">
        <v>24</v>
      </c>
      <c r="I95" s="242"/>
      <c r="J95" s="242"/>
      <c r="K95" s="239"/>
      <c r="L95" s="239"/>
      <c r="M95" s="243"/>
      <c r="N95" s="244"/>
      <c r="O95" s="245"/>
      <c r="P95" s="245"/>
      <c r="Q95" s="245"/>
      <c r="R95" s="245"/>
      <c r="S95" s="245"/>
      <c r="T95" s="245"/>
      <c r="U95" s="245"/>
      <c r="V95" s="245"/>
      <c r="W95" s="245"/>
      <c r="X95" s="246"/>
      <c r="AT95" s="247" t="s">
        <v>170</v>
      </c>
      <c r="AU95" s="247" t="s">
        <v>87</v>
      </c>
      <c r="AV95" s="13" t="s">
        <v>85</v>
      </c>
      <c r="AW95" s="13" t="s">
        <v>7</v>
      </c>
      <c r="AX95" s="13" t="s">
        <v>78</v>
      </c>
      <c r="AY95" s="247" t="s">
        <v>158</v>
      </c>
    </row>
    <row r="96" spans="2:65" s="12" customFormat="1" ht="12">
      <c r="B96" s="226"/>
      <c r="C96" s="227"/>
      <c r="D96" s="228" t="s">
        <v>170</v>
      </c>
      <c r="E96" s="229" t="s">
        <v>24</v>
      </c>
      <c r="F96" s="230" t="s">
        <v>85</v>
      </c>
      <c r="G96" s="227"/>
      <c r="H96" s="231">
        <v>1</v>
      </c>
      <c r="I96" s="232"/>
      <c r="J96" s="232"/>
      <c r="K96" s="227"/>
      <c r="L96" s="227"/>
      <c r="M96" s="233"/>
      <c r="N96" s="234"/>
      <c r="O96" s="235"/>
      <c r="P96" s="235"/>
      <c r="Q96" s="235"/>
      <c r="R96" s="235"/>
      <c r="S96" s="235"/>
      <c r="T96" s="235"/>
      <c r="U96" s="235"/>
      <c r="V96" s="235"/>
      <c r="W96" s="235"/>
      <c r="X96" s="236"/>
      <c r="AT96" s="237" t="s">
        <v>170</v>
      </c>
      <c r="AU96" s="237" t="s">
        <v>87</v>
      </c>
      <c r="AV96" s="12" t="s">
        <v>87</v>
      </c>
      <c r="AW96" s="12" t="s">
        <v>7</v>
      </c>
      <c r="AX96" s="12" t="s">
        <v>85</v>
      </c>
      <c r="AY96" s="237" t="s">
        <v>158</v>
      </c>
    </row>
    <row r="97" spans="2:65" s="1" customFormat="1" ht="25.5" customHeight="1">
      <c r="B97" s="43"/>
      <c r="C97" s="214" t="s">
        <v>168</v>
      </c>
      <c r="D97" s="214" t="s">
        <v>162</v>
      </c>
      <c r="E97" s="215" t="s">
        <v>825</v>
      </c>
      <c r="F97" s="216" t="s">
        <v>826</v>
      </c>
      <c r="G97" s="217" t="s">
        <v>822</v>
      </c>
      <c r="H97" s="218">
        <v>1</v>
      </c>
      <c r="I97" s="219"/>
      <c r="J97" s="219"/>
      <c r="K97" s="220">
        <f>ROUND(P97*H97,2)</f>
        <v>0</v>
      </c>
      <c r="L97" s="216" t="s">
        <v>166</v>
      </c>
      <c r="M97" s="63"/>
      <c r="N97" s="221" t="s">
        <v>24</v>
      </c>
      <c r="O97" s="222" t="s">
        <v>47</v>
      </c>
      <c r="P97" s="145">
        <f>I97+J97</f>
        <v>0</v>
      </c>
      <c r="Q97" s="145">
        <f>ROUND(I97*H97,2)</f>
        <v>0</v>
      </c>
      <c r="R97" s="145">
        <f>ROUND(J97*H97,2)</f>
        <v>0</v>
      </c>
      <c r="S97" s="44"/>
      <c r="T97" s="223">
        <f>S97*H97</f>
        <v>0</v>
      </c>
      <c r="U97" s="223">
        <v>0</v>
      </c>
      <c r="V97" s="223">
        <f>U97*H97</f>
        <v>0</v>
      </c>
      <c r="W97" s="223">
        <v>0</v>
      </c>
      <c r="X97" s="224">
        <f>W97*H97</f>
        <v>0</v>
      </c>
      <c r="AR97" s="26" t="s">
        <v>167</v>
      </c>
      <c r="AT97" s="26" t="s">
        <v>162</v>
      </c>
      <c r="AU97" s="26" t="s">
        <v>87</v>
      </c>
      <c r="AY97" s="26" t="s">
        <v>158</v>
      </c>
      <c r="BE97" s="225">
        <f>IF(O97="základní",K97,0)</f>
        <v>0</v>
      </c>
      <c r="BF97" s="225">
        <f>IF(O97="snížená",K97,0)</f>
        <v>0</v>
      </c>
      <c r="BG97" s="225">
        <f>IF(O97="zákl. přenesená",K97,0)</f>
        <v>0</v>
      </c>
      <c r="BH97" s="225">
        <f>IF(O97="sníž. přenesená",K97,0)</f>
        <v>0</v>
      </c>
      <c r="BI97" s="225">
        <f>IF(O97="nulová",K97,0)</f>
        <v>0</v>
      </c>
      <c r="BJ97" s="26" t="s">
        <v>85</v>
      </c>
      <c r="BK97" s="225">
        <f>ROUND(P97*H97,2)</f>
        <v>0</v>
      </c>
      <c r="BL97" s="26" t="s">
        <v>167</v>
      </c>
      <c r="BM97" s="26" t="s">
        <v>827</v>
      </c>
    </row>
    <row r="98" spans="2:65" s="12" customFormat="1" ht="12">
      <c r="B98" s="226"/>
      <c r="C98" s="227"/>
      <c r="D98" s="228" t="s">
        <v>170</v>
      </c>
      <c r="E98" s="229" t="s">
        <v>24</v>
      </c>
      <c r="F98" s="230" t="s">
        <v>85</v>
      </c>
      <c r="G98" s="227"/>
      <c r="H98" s="231">
        <v>1</v>
      </c>
      <c r="I98" s="232"/>
      <c r="J98" s="232"/>
      <c r="K98" s="227"/>
      <c r="L98" s="227"/>
      <c r="M98" s="233"/>
      <c r="N98" s="234"/>
      <c r="O98" s="235"/>
      <c r="P98" s="235"/>
      <c r="Q98" s="235"/>
      <c r="R98" s="235"/>
      <c r="S98" s="235"/>
      <c r="T98" s="235"/>
      <c r="U98" s="235"/>
      <c r="V98" s="235"/>
      <c r="W98" s="235"/>
      <c r="X98" s="236"/>
      <c r="AT98" s="237" t="s">
        <v>170</v>
      </c>
      <c r="AU98" s="237" t="s">
        <v>87</v>
      </c>
      <c r="AV98" s="12" t="s">
        <v>87</v>
      </c>
      <c r="AW98" s="12" t="s">
        <v>7</v>
      </c>
      <c r="AX98" s="12" t="s">
        <v>85</v>
      </c>
      <c r="AY98" s="237" t="s">
        <v>158</v>
      </c>
    </row>
    <row r="99" spans="2:65" s="1" customFormat="1" ht="25.5" customHeight="1">
      <c r="B99" s="43"/>
      <c r="C99" s="214" t="s">
        <v>167</v>
      </c>
      <c r="D99" s="214" t="s">
        <v>162</v>
      </c>
      <c r="E99" s="215" t="s">
        <v>828</v>
      </c>
      <c r="F99" s="216" t="s">
        <v>829</v>
      </c>
      <c r="G99" s="217" t="s">
        <v>822</v>
      </c>
      <c r="H99" s="218">
        <v>1</v>
      </c>
      <c r="I99" s="219"/>
      <c r="J99" s="219"/>
      <c r="K99" s="220">
        <f>ROUND(P99*H99,2)</f>
        <v>0</v>
      </c>
      <c r="L99" s="216" t="s">
        <v>24</v>
      </c>
      <c r="M99" s="63"/>
      <c r="N99" s="221" t="s">
        <v>24</v>
      </c>
      <c r="O99" s="222" t="s">
        <v>47</v>
      </c>
      <c r="P99" s="145">
        <f>I99+J99</f>
        <v>0</v>
      </c>
      <c r="Q99" s="145">
        <f>ROUND(I99*H99,2)</f>
        <v>0</v>
      </c>
      <c r="R99" s="145">
        <f>ROUND(J99*H99,2)</f>
        <v>0</v>
      </c>
      <c r="S99" s="44"/>
      <c r="T99" s="223">
        <f>S99*H99</f>
        <v>0</v>
      </c>
      <c r="U99" s="223">
        <v>0</v>
      </c>
      <c r="V99" s="223">
        <f>U99*H99</f>
        <v>0</v>
      </c>
      <c r="W99" s="223">
        <v>0</v>
      </c>
      <c r="X99" s="224">
        <f>W99*H99</f>
        <v>0</v>
      </c>
      <c r="AR99" s="26" t="s">
        <v>167</v>
      </c>
      <c r="AT99" s="26" t="s">
        <v>162</v>
      </c>
      <c r="AU99" s="26" t="s">
        <v>87</v>
      </c>
      <c r="AY99" s="26" t="s">
        <v>158</v>
      </c>
      <c r="BE99" s="225">
        <f>IF(O99="základní",K99,0)</f>
        <v>0</v>
      </c>
      <c r="BF99" s="225">
        <f>IF(O99="snížená",K99,0)</f>
        <v>0</v>
      </c>
      <c r="BG99" s="225">
        <f>IF(O99="zákl. přenesená",K99,0)</f>
        <v>0</v>
      </c>
      <c r="BH99" s="225">
        <f>IF(O99="sníž. přenesená",K99,0)</f>
        <v>0</v>
      </c>
      <c r="BI99" s="225">
        <f>IF(O99="nulová",K99,0)</f>
        <v>0</v>
      </c>
      <c r="BJ99" s="26" t="s">
        <v>85</v>
      </c>
      <c r="BK99" s="225">
        <f>ROUND(P99*H99,2)</f>
        <v>0</v>
      </c>
      <c r="BL99" s="26" t="s">
        <v>167</v>
      </c>
      <c r="BM99" s="26" t="s">
        <v>830</v>
      </c>
    </row>
    <row r="100" spans="2:65" s="12" customFormat="1" ht="12">
      <c r="B100" s="226"/>
      <c r="C100" s="227"/>
      <c r="D100" s="228" t="s">
        <v>170</v>
      </c>
      <c r="E100" s="229" t="s">
        <v>24</v>
      </c>
      <c r="F100" s="230" t="s">
        <v>85</v>
      </c>
      <c r="G100" s="227"/>
      <c r="H100" s="231">
        <v>1</v>
      </c>
      <c r="I100" s="232"/>
      <c r="J100" s="232"/>
      <c r="K100" s="227"/>
      <c r="L100" s="227"/>
      <c r="M100" s="233"/>
      <c r="N100" s="234"/>
      <c r="O100" s="235"/>
      <c r="P100" s="235"/>
      <c r="Q100" s="235"/>
      <c r="R100" s="235"/>
      <c r="S100" s="235"/>
      <c r="T100" s="235"/>
      <c r="U100" s="235"/>
      <c r="V100" s="235"/>
      <c r="W100" s="235"/>
      <c r="X100" s="236"/>
      <c r="AT100" s="237" t="s">
        <v>170</v>
      </c>
      <c r="AU100" s="237" t="s">
        <v>87</v>
      </c>
      <c r="AV100" s="12" t="s">
        <v>87</v>
      </c>
      <c r="AW100" s="12" t="s">
        <v>7</v>
      </c>
      <c r="AX100" s="12" t="s">
        <v>85</v>
      </c>
      <c r="AY100" s="237" t="s">
        <v>158</v>
      </c>
    </row>
    <row r="101" spans="2:65" s="11" customFormat="1" ht="37.4" customHeight="1">
      <c r="B101" s="197"/>
      <c r="C101" s="198"/>
      <c r="D101" s="199" t="s">
        <v>77</v>
      </c>
      <c r="E101" s="200" t="s">
        <v>831</v>
      </c>
      <c r="F101" s="200" t="s">
        <v>832</v>
      </c>
      <c r="G101" s="198"/>
      <c r="H101" s="198"/>
      <c r="I101" s="201"/>
      <c r="J101" s="201"/>
      <c r="K101" s="202">
        <f>BK101</f>
        <v>0</v>
      </c>
      <c r="L101" s="198"/>
      <c r="M101" s="203"/>
      <c r="N101" s="204"/>
      <c r="O101" s="205"/>
      <c r="P101" s="205"/>
      <c r="Q101" s="206">
        <f>Q102</f>
        <v>0</v>
      </c>
      <c r="R101" s="206">
        <f>R102</f>
        <v>0</v>
      </c>
      <c r="S101" s="205"/>
      <c r="T101" s="207">
        <f>T102</f>
        <v>0</v>
      </c>
      <c r="U101" s="205"/>
      <c r="V101" s="207">
        <f>V102</f>
        <v>0</v>
      </c>
      <c r="W101" s="205"/>
      <c r="X101" s="208">
        <f>X102</f>
        <v>0</v>
      </c>
      <c r="AR101" s="209" t="s">
        <v>185</v>
      </c>
      <c r="AT101" s="210" t="s">
        <v>77</v>
      </c>
      <c r="AU101" s="210" t="s">
        <v>78</v>
      </c>
      <c r="AY101" s="209" t="s">
        <v>158</v>
      </c>
      <c r="BK101" s="211">
        <f>BK102</f>
        <v>0</v>
      </c>
    </row>
    <row r="102" spans="2:65" s="11" customFormat="1" ht="19.899999999999999" customHeight="1">
      <c r="B102" s="197"/>
      <c r="C102" s="198"/>
      <c r="D102" s="199" t="s">
        <v>77</v>
      </c>
      <c r="E102" s="212" t="s">
        <v>78</v>
      </c>
      <c r="F102" s="212" t="s">
        <v>832</v>
      </c>
      <c r="G102" s="198"/>
      <c r="H102" s="198"/>
      <c r="I102" s="201"/>
      <c r="J102" s="201"/>
      <c r="K102" s="213">
        <f>BK102</f>
        <v>0</v>
      </c>
      <c r="L102" s="198"/>
      <c r="M102" s="203"/>
      <c r="N102" s="204"/>
      <c r="O102" s="205"/>
      <c r="P102" s="205"/>
      <c r="Q102" s="206">
        <f>SUM(Q103:Q114)</f>
        <v>0</v>
      </c>
      <c r="R102" s="206">
        <f>SUM(R103:R114)</f>
        <v>0</v>
      </c>
      <c r="S102" s="205"/>
      <c r="T102" s="207">
        <f>SUM(T103:T114)</f>
        <v>0</v>
      </c>
      <c r="U102" s="205"/>
      <c r="V102" s="207">
        <f>SUM(V103:V114)</f>
        <v>0</v>
      </c>
      <c r="W102" s="205"/>
      <c r="X102" s="208">
        <f>SUM(X103:X114)</f>
        <v>0</v>
      </c>
      <c r="AR102" s="209" t="s">
        <v>185</v>
      </c>
      <c r="AT102" s="210" t="s">
        <v>77</v>
      </c>
      <c r="AU102" s="210" t="s">
        <v>85</v>
      </c>
      <c r="AY102" s="209" t="s">
        <v>158</v>
      </c>
      <c r="BK102" s="211">
        <f>SUM(BK103:BK114)</f>
        <v>0</v>
      </c>
    </row>
    <row r="103" spans="2:65" s="1" customFormat="1" ht="16.5" customHeight="1">
      <c r="B103" s="43"/>
      <c r="C103" s="214" t="s">
        <v>185</v>
      </c>
      <c r="D103" s="214" t="s">
        <v>162</v>
      </c>
      <c r="E103" s="215" t="s">
        <v>833</v>
      </c>
      <c r="F103" s="216" t="s">
        <v>834</v>
      </c>
      <c r="G103" s="217" t="s">
        <v>822</v>
      </c>
      <c r="H103" s="218">
        <v>1</v>
      </c>
      <c r="I103" s="219"/>
      <c r="J103" s="219"/>
      <c r="K103" s="220">
        <f>ROUND(P103*H103,2)</f>
        <v>0</v>
      </c>
      <c r="L103" s="216" t="s">
        <v>166</v>
      </c>
      <c r="M103" s="63"/>
      <c r="N103" s="221" t="s">
        <v>24</v>
      </c>
      <c r="O103" s="222" t="s">
        <v>47</v>
      </c>
      <c r="P103" s="145">
        <f>I103+J103</f>
        <v>0</v>
      </c>
      <c r="Q103" s="145">
        <f>ROUND(I103*H103,2)</f>
        <v>0</v>
      </c>
      <c r="R103" s="145">
        <f>ROUND(J103*H103,2)</f>
        <v>0</v>
      </c>
      <c r="S103" s="44"/>
      <c r="T103" s="223">
        <f>S103*H103</f>
        <v>0</v>
      </c>
      <c r="U103" s="223">
        <v>0</v>
      </c>
      <c r="V103" s="223">
        <f>U103*H103</f>
        <v>0</v>
      </c>
      <c r="W103" s="223">
        <v>0</v>
      </c>
      <c r="X103" s="224">
        <f>W103*H103</f>
        <v>0</v>
      </c>
      <c r="AR103" s="26" t="s">
        <v>835</v>
      </c>
      <c r="AT103" s="26" t="s">
        <v>162</v>
      </c>
      <c r="AU103" s="26" t="s">
        <v>87</v>
      </c>
      <c r="AY103" s="26" t="s">
        <v>158</v>
      </c>
      <c r="BE103" s="225">
        <f>IF(O103="základní",K103,0)</f>
        <v>0</v>
      </c>
      <c r="BF103" s="225">
        <f>IF(O103="snížená",K103,0)</f>
        <v>0</v>
      </c>
      <c r="BG103" s="225">
        <f>IF(O103="zákl. přenesená",K103,0)</f>
        <v>0</v>
      </c>
      <c r="BH103" s="225">
        <f>IF(O103="sníž. přenesená",K103,0)</f>
        <v>0</v>
      </c>
      <c r="BI103" s="225">
        <f>IF(O103="nulová",K103,0)</f>
        <v>0</v>
      </c>
      <c r="BJ103" s="26" t="s">
        <v>85</v>
      </c>
      <c r="BK103" s="225">
        <f>ROUND(P103*H103,2)</f>
        <v>0</v>
      </c>
      <c r="BL103" s="26" t="s">
        <v>835</v>
      </c>
      <c r="BM103" s="26" t="s">
        <v>836</v>
      </c>
    </row>
    <row r="104" spans="2:65" s="13" customFormat="1" ht="12">
      <c r="B104" s="238"/>
      <c r="C104" s="239"/>
      <c r="D104" s="228" t="s">
        <v>170</v>
      </c>
      <c r="E104" s="240" t="s">
        <v>24</v>
      </c>
      <c r="F104" s="241" t="s">
        <v>837</v>
      </c>
      <c r="G104" s="239"/>
      <c r="H104" s="240" t="s">
        <v>24</v>
      </c>
      <c r="I104" s="242"/>
      <c r="J104" s="242"/>
      <c r="K104" s="239"/>
      <c r="L104" s="239"/>
      <c r="M104" s="243"/>
      <c r="N104" s="244"/>
      <c r="O104" s="245"/>
      <c r="P104" s="245"/>
      <c r="Q104" s="245"/>
      <c r="R104" s="245"/>
      <c r="S104" s="245"/>
      <c r="T104" s="245"/>
      <c r="U104" s="245"/>
      <c r="V104" s="245"/>
      <c r="W104" s="245"/>
      <c r="X104" s="246"/>
      <c r="AT104" s="247" t="s">
        <v>170</v>
      </c>
      <c r="AU104" s="247" t="s">
        <v>87</v>
      </c>
      <c r="AV104" s="13" t="s">
        <v>85</v>
      </c>
      <c r="AW104" s="13" t="s">
        <v>7</v>
      </c>
      <c r="AX104" s="13" t="s">
        <v>78</v>
      </c>
      <c r="AY104" s="247" t="s">
        <v>158</v>
      </c>
    </row>
    <row r="105" spans="2:65" s="12" customFormat="1" ht="12">
      <c r="B105" s="226"/>
      <c r="C105" s="227"/>
      <c r="D105" s="228" t="s">
        <v>170</v>
      </c>
      <c r="E105" s="229" t="s">
        <v>24</v>
      </c>
      <c r="F105" s="230" t="s">
        <v>85</v>
      </c>
      <c r="G105" s="227"/>
      <c r="H105" s="231">
        <v>1</v>
      </c>
      <c r="I105" s="232"/>
      <c r="J105" s="232"/>
      <c r="K105" s="227"/>
      <c r="L105" s="227"/>
      <c r="M105" s="233"/>
      <c r="N105" s="234"/>
      <c r="O105" s="235"/>
      <c r="P105" s="235"/>
      <c r="Q105" s="235"/>
      <c r="R105" s="235"/>
      <c r="S105" s="235"/>
      <c r="T105" s="235"/>
      <c r="U105" s="235"/>
      <c r="V105" s="235"/>
      <c r="W105" s="235"/>
      <c r="X105" s="236"/>
      <c r="AT105" s="237" t="s">
        <v>170</v>
      </c>
      <c r="AU105" s="237" t="s">
        <v>87</v>
      </c>
      <c r="AV105" s="12" t="s">
        <v>87</v>
      </c>
      <c r="AW105" s="12" t="s">
        <v>7</v>
      </c>
      <c r="AX105" s="12" t="s">
        <v>85</v>
      </c>
      <c r="AY105" s="237" t="s">
        <v>158</v>
      </c>
    </row>
    <row r="106" spans="2:65" s="1" customFormat="1" ht="25.5" customHeight="1">
      <c r="B106" s="43"/>
      <c r="C106" s="214" t="s">
        <v>190</v>
      </c>
      <c r="D106" s="214" t="s">
        <v>162</v>
      </c>
      <c r="E106" s="215" t="s">
        <v>838</v>
      </c>
      <c r="F106" s="216" t="s">
        <v>839</v>
      </c>
      <c r="G106" s="217" t="s">
        <v>822</v>
      </c>
      <c r="H106" s="218">
        <v>1</v>
      </c>
      <c r="I106" s="219"/>
      <c r="J106" s="219"/>
      <c r="K106" s="220">
        <f>ROUND(P106*H106,2)</f>
        <v>0</v>
      </c>
      <c r="L106" s="216" t="s">
        <v>166</v>
      </c>
      <c r="M106" s="63"/>
      <c r="N106" s="221" t="s">
        <v>24</v>
      </c>
      <c r="O106" s="222" t="s">
        <v>47</v>
      </c>
      <c r="P106" s="145">
        <f>I106+J106</f>
        <v>0</v>
      </c>
      <c r="Q106" s="145">
        <f>ROUND(I106*H106,2)</f>
        <v>0</v>
      </c>
      <c r="R106" s="145">
        <f>ROUND(J106*H106,2)</f>
        <v>0</v>
      </c>
      <c r="S106" s="44"/>
      <c r="T106" s="223">
        <f>S106*H106</f>
        <v>0</v>
      </c>
      <c r="U106" s="223">
        <v>0</v>
      </c>
      <c r="V106" s="223">
        <f>U106*H106</f>
        <v>0</v>
      </c>
      <c r="W106" s="223">
        <v>0</v>
      </c>
      <c r="X106" s="224">
        <f>W106*H106</f>
        <v>0</v>
      </c>
      <c r="AR106" s="26" t="s">
        <v>835</v>
      </c>
      <c r="AT106" s="26" t="s">
        <v>162</v>
      </c>
      <c r="AU106" s="26" t="s">
        <v>87</v>
      </c>
      <c r="AY106" s="26" t="s">
        <v>158</v>
      </c>
      <c r="BE106" s="225">
        <f>IF(O106="základní",K106,0)</f>
        <v>0</v>
      </c>
      <c r="BF106" s="225">
        <f>IF(O106="snížená",K106,0)</f>
        <v>0</v>
      </c>
      <c r="BG106" s="225">
        <f>IF(O106="zákl. přenesená",K106,0)</f>
        <v>0</v>
      </c>
      <c r="BH106" s="225">
        <f>IF(O106="sníž. přenesená",K106,0)</f>
        <v>0</v>
      </c>
      <c r="BI106" s="225">
        <f>IF(O106="nulová",K106,0)</f>
        <v>0</v>
      </c>
      <c r="BJ106" s="26" t="s">
        <v>85</v>
      </c>
      <c r="BK106" s="225">
        <f>ROUND(P106*H106,2)</f>
        <v>0</v>
      </c>
      <c r="BL106" s="26" t="s">
        <v>835</v>
      </c>
      <c r="BM106" s="26" t="s">
        <v>840</v>
      </c>
    </row>
    <row r="107" spans="2:65" s="12" customFormat="1" ht="12">
      <c r="B107" s="226"/>
      <c r="C107" s="227"/>
      <c r="D107" s="228" t="s">
        <v>170</v>
      </c>
      <c r="E107" s="229" t="s">
        <v>24</v>
      </c>
      <c r="F107" s="230" t="s">
        <v>85</v>
      </c>
      <c r="G107" s="227"/>
      <c r="H107" s="231">
        <v>1</v>
      </c>
      <c r="I107" s="232"/>
      <c r="J107" s="232"/>
      <c r="K107" s="227"/>
      <c r="L107" s="227"/>
      <c r="M107" s="233"/>
      <c r="N107" s="234"/>
      <c r="O107" s="235"/>
      <c r="P107" s="235"/>
      <c r="Q107" s="235"/>
      <c r="R107" s="235"/>
      <c r="S107" s="235"/>
      <c r="T107" s="235"/>
      <c r="U107" s="235"/>
      <c r="V107" s="235"/>
      <c r="W107" s="235"/>
      <c r="X107" s="236"/>
      <c r="AT107" s="237" t="s">
        <v>170</v>
      </c>
      <c r="AU107" s="237" t="s">
        <v>87</v>
      </c>
      <c r="AV107" s="12" t="s">
        <v>87</v>
      </c>
      <c r="AW107" s="12" t="s">
        <v>7</v>
      </c>
      <c r="AX107" s="12" t="s">
        <v>85</v>
      </c>
      <c r="AY107" s="237" t="s">
        <v>158</v>
      </c>
    </row>
    <row r="108" spans="2:65" s="1" customFormat="1" ht="25.5" customHeight="1">
      <c r="B108" s="43"/>
      <c r="C108" s="214" t="s">
        <v>194</v>
      </c>
      <c r="D108" s="214" t="s">
        <v>162</v>
      </c>
      <c r="E108" s="215" t="s">
        <v>841</v>
      </c>
      <c r="F108" s="216" t="s">
        <v>842</v>
      </c>
      <c r="G108" s="217" t="s">
        <v>822</v>
      </c>
      <c r="H108" s="218">
        <v>1</v>
      </c>
      <c r="I108" s="219"/>
      <c r="J108" s="219"/>
      <c r="K108" s="220">
        <f>ROUND(P108*H108,2)</f>
        <v>0</v>
      </c>
      <c r="L108" s="216" t="s">
        <v>166</v>
      </c>
      <c r="M108" s="63"/>
      <c r="N108" s="221" t="s">
        <v>24</v>
      </c>
      <c r="O108" s="222" t="s">
        <v>47</v>
      </c>
      <c r="P108" s="145">
        <f>I108+J108</f>
        <v>0</v>
      </c>
      <c r="Q108" s="145">
        <f>ROUND(I108*H108,2)</f>
        <v>0</v>
      </c>
      <c r="R108" s="145">
        <f>ROUND(J108*H108,2)</f>
        <v>0</v>
      </c>
      <c r="S108" s="44"/>
      <c r="T108" s="223">
        <f>S108*H108</f>
        <v>0</v>
      </c>
      <c r="U108" s="223">
        <v>0</v>
      </c>
      <c r="V108" s="223">
        <f>U108*H108</f>
        <v>0</v>
      </c>
      <c r="W108" s="223">
        <v>0</v>
      </c>
      <c r="X108" s="224">
        <f>W108*H108</f>
        <v>0</v>
      </c>
      <c r="AR108" s="26" t="s">
        <v>835</v>
      </c>
      <c r="AT108" s="26" t="s">
        <v>162</v>
      </c>
      <c r="AU108" s="26" t="s">
        <v>87</v>
      </c>
      <c r="AY108" s="26" t="s">
        <v>158</v>
      </c>
      <c r="BE108" s="225">
        <f>IF(O108="základní",K108,0)</f>
        <v>0</v>
      </c>
      <c r="BF108" s="225">
        <f>IF(O108="snížená",K108,0)</f>
        <v>0</v>
      </c>
      <c r="BG108" s="225">
        <f>IF(O108="zákl. přenesená",K108,0)</f>
        <v>0</v>
      </c>
      <c r="BH108" s="225">
        <f>IF(O108="sníž. přenesená",K108,0)</f>
        <v>0</v>
      </c>
      <c r="BI108" s="225">
        <f>IF(O108="nulová",K108,0)</f>
        <v>0</v>
      </c>
      <c r="BJ108" s="26" t="s">
        <v>85</v>
      </c>
      <c r="BK108" s="225">
        <f>ROUND(P108*H108,2)</f>
        <v>0</v>
      </c>
      <c r="BL108" s="26" t="s">
        <v>835</v>
      </c>
      <c r="BM108" s="26" t="s">
        <v>843</v>
      </c>
    </row>
    <row r="109" spans="2:65" s="12" customFormat="1" ht="12">
      <c r="B109" s="226"/>
      <c r="C109" s="227"/>
      <c r="D109" s="228" t="s">
        <v>170</v>
      </c>
      <c r="E109" s="229" t="s">
        <v>24</v>
      </c>
      <c r="F109" s="230" t="s">
        <v>85</v>
      </c>
      <c r="G109" s="227"/>
      <c r="H109" s="231">
        <v>1</v>
      </c>
      <c r="I109" s="232"/>
      <c r="J109" s="232"/>
      <c r="K109" s="227"/>
      <c r="L109" s="227"/>
      <c r="M109" s="233"/>
      <c r="N109" s="234"/>
      <c r="O109" s="235"/>
      <c r="P109" s="235"/>
      <c r="Q109" s="235"/>
      <c r="R109" s="235"/>
      <c r="S109" s="235"/>
      <c r="T109" s="235"/>
      <c r="U109" s="235"/>
      <c r="V109" s="235"/>
      <c r="W109" s="235"/>
      <c r="X109" s="236"/>
      <c r="AT109" s="237" t="s">
        <v>170</v>
      </c>
      <c r="AU109" s="237" t="s">
        <v>87</v>
      </c>
      <c r="AV109" s="12" t="s">
        <v>87</v>
      </c>
      <c r="AW109" s="12" t="s">
        <v>7</v>
      </c>
      <c r="AX109" s="12" t="s">
        <v>85</v>
      </c>
      <c r="AY109" s="237" t="s">
        <v>158</v>
      </c>
    </row>
    <row r="110" spans="2:65" s="13" customFormat="1" ht="12">
      <c r="B110" s="238"/>
      <c r="C110" s="239"/>
      <c r="D110" s="228" t="s">
        <v>170</v>
      </c>
      <c r="E110" s="240" t="s">
        <v>24</v>
      </c>
      <c r="F110" s="241" t="s">
        <v>844</v>
      </c>
      <c r="G110" s="239"/>
      <c r="H110" s="240" t="s">
        <v>24</v>
      </c>
      <c r="I110" s="242"/>
      <c r="J110" s="242"/>
      <c r="K110" s="239"/>
      <c r="L110" s="239"/>
      <c r="M110" s="243"/>
      <c r="N110" s="244"/>
      <c r="O110" s="245"/>
      <c r="P110" s="245"/>
      <c r="Q110" s="245"/>
      <c r="R110" s="245"/>
      <c r="S110" s="245"/>
      <c r="T110" s="245"/>
      <c r="U110" s="245"/>
      <c r="V110" s="245"/>
      <c r="W110" s="245"/>
      <c r="X110" s="246"/>
      <c r="AT110" s="247" t="s">
        <v>170</v>
      </c>
      <c r="AU110" s="247" t="s">
        <v>87</v>
      </c>
      <c r="AV110" s="13" t="s">
        <v>85</v>
      </c>
      <c r="AW110" s="13" t="s">
        <v>7</v>
      </c>
      <c r="AX110" s="13" t="s">
        <v>78</v>
      </c>
      <c r="AY110" s="247" t="s">
        <v>158</v>
      </c>
    </row>
    <row r="111" spans="2:65" s="1" customFormat="1" ht="16.5" customHeight="1">
      <c r="B111" s="43"/>
      <c r="C111" s="214" t="s">
        <v>199</v>
      </c>
      <c r="D111" s="214" t="s">
        <v>162</v>
      </c>
      <c r="E111" s="215" t="s">
        <v>845</v>
      </c>
      <c r="F111" s="216" t="s">
        <v>846</v>
      </c>
      <c r="G111" s="217" t="s">
        <v>822</v>
      </c>
      <c r="H111" s="218">
        <v>1</v>
      </c>
      <c r="I111" s="219"/>
      <c r="J111" s="219"/>
      <c r="K111" s="220">
        <f>ROUND(P111*H111,2)</f>
        <v>0</v>
      </c>
      <c r="L111" s="216" t="s">
        <v>166</v>
      </c>
      <c r="M111" s="63"/>
      <c r="N111" s="221" t="s">
        <v>24</v>
      </c>
      <c r="O111" s="222" t="s">
        <v>47</v>
      </c>
      <c r="P111" s="145">
        <f>I111+J111</f>
        <v>0</v>
      </c>
      <c r="Q111" s="145">
        <f>ROUND(I111*H111,2)</f>
        <v>0</v>
      </c>
      <c r="R111" s="145">
        <f>ROUND(J111*H111,2)</f>
        <v>0</v>
      </c>
      <c r="S111" s="44"/>
      <c r="T111" s="223">
        <f>S111*H111</f>
        <v>0</v>
      </c>
      <c r="U111" s="223">
        <v>0</v>
      </c>
      <c r="V111" s="223">
        <f>U111*H111</f>
        <v>0</v>
      </c>
      <c r="W111" s="223">
        <v>0</v>
      </c>
      <c r="X111" s="224">
        <f>W111*H111</f>
        <v>0</v>
      </c>
      <c r="AR111" s="26" t="s">
        <v>167</v>
      </c>
      <c r="AT111" s="26" t="s">
        <v>162</v>
      </c>
      <c r="AU111" s="26" t="s">
        <v>87</v>
      </c>
      <c r="AY111" s="26" t="s">
        <v>158</v>
      </c>
      <c r="BE111" s="225">
        <f>IF(O111="základní",K111,0)</f>
        <v>0</v>
      </c>
      <c r="BF111" s="225">
        <f>IF(O111="snížená",K111,0)</f>
        <v>0</v>
      </c>
      <c r="BG111" s="225">
        <f>IF(O111="zákl. přenesená",K111,0)</f>
        <v>0</v>
      </c>
      <c r="BH111" s="225">
        <f>IF(O111="sníž. přenesená",K111,0)</f>
        <v>0</v>
      </c>
      <c r="BI111" s="225">
        <f>IF(O111="nulová",K111,0)</f>
        <v>0</v>
      </c>
      <c r="BJ111" s="26" t="s">
        <v>85</v>
      </c>
      <c r="BK111" s="225">
        <f>ROUND(P111*H111,2)</f>
        <v>0</v>
      </c>
      <c r="BL111" s="26" t="s">
        <v>167</v>
      </c>
      <c r="BM111" s="26" t="s">
        <v>847</v>
      </c>
    </row>
    <row r="112" spans="2:65" s="12" customFormat="1" ht="12">
      <c r="B112" s="226"/>
      <c r="C112" s="227"/>
      <c r="D112" s="228" t="s">
        <v>170</v>
      </c>
      <c r="E112" s="229" t="s">
        <v>24</v>
      </c>
      <c r="F112" s="230" t="s">
        <v>85</v>
      </c>
      <c r="G112" s="227"/>
      <c r="H112" s="231">
        <v>1</v>
      </c>
      <c r="I112" s="232"/>
      <c r="J112" s="232"/>
      <c r="K112" s="227"/>
      <c r="L112" s="227"/>
      <c r="M112" s="233"/>
      <c r="N112" s="234"/>
      <c r="O112" s="235"/>
      <c r="P112" s="235"/>
      <c r="Q112" s="235"/>
      <c r="R112" s="235"/>
      <c r="S112" s="235"/>
      <c r="T112" s="235"/>
      <c r="U112" s="235"/>
      <c r="V112" s="235"/>
      <c r="W112" s="235"/>
      <c r="X112" s="236"/>
      <c r="AT112" s="237" t="s">
        <v>170</v>
      </c>
      <c r="AU112" s="237" t="s">
        <v>87</v>
      </c>
      <c r="AV112" s="12" t="s">
        <v>87</v>
      </c>
      <c r="AW112" s="12" t="s">
        <v>7</v>
      </c>
      <c r="AX112" s="12" t="s">
        <v>85</v>
      </c>
      <c r="AY112" s="237" t="s">
        <v>158</v>
      </c>
    </row>
    <row r="113" spans="2:65" s="1" customFormat="1" ht="16.5" customHeight="1">
      <c r="B113" s="43"/>
      <c r="C113" s="214" t="s">
        <v>204</v>
      </c>
      <c r="D113" s="214" t="s">
        <v>162</v>
      </c>
      <c r="E113" s="215" t="s">
        <v>848</v>
      </c>
      <c r="F113" s="216" t="s">
        <v>849</v>
      </c>
      <c r="G113" s="217" t="s">
        <v>822</v>
      </c>
      <c r="H113" s="218">
        <v>1</v>
      </c>
      <c r="I113" s="219"/>
      <c r="J113" s="219"/>
      <c r="K113" s="220">
        <f>ROUND(P113*H113,2)</f>
        <v>0</v>
      </c>
      <c r="L113" s="216" t="s">
        <v>166</v>
      </c>
      <c r="M113" s="63"/>
      <c r="N113" s="221" t="s">
        <v>24</v>
      </c>
      <c r="O113" s="222" t="s">
        <v>47</v>
      </c>
      <c r="P113" s="145">
        <f>I113+J113</f>
        <v>0</v>
      </c>
      <c r="Q113" s="145">
        <f>ROUND(I113*H113,2)</f>
        <v>0</v>
      </c>
      <c r="R113" s="145">
        <f>ROUND(J113*H113,2)</f>
        <v>0</v>
      </c>
      <c r="S113" s="44"/>
      <c r="T113" s="223">
        <f>S113*H113</f>
        <v>0</v>
      </c>
      <c r="U113" s="223">
        <v>0</v>
      </c>
      <c r="V113" s="223">
        <f>U113*H113</f>
        <v>0</v>
      </c>
      <c r="W113" s="223">
        <v>0</v>
      </c>
      <c r="X113" s="224">
        <f>W113*H113</f>
        <v>0</v>
      </c>
      <c r="AR113" s="26" t="s">
        <v>167</v>
      </c>
      <c r="AT113" s="26" t="s">
        <v>162</v>
      </c>
      <c r="AU113" s="26" t="s">
        <v>87</v>
      </c>
      <c r="AY113" s="26" t="s">
        <v>158</v>
      </c>
      <c r="BE113" s="225">
        <f>IF(O113="základní",K113,0)</f>
        <v>0</v>
      </c>
      <c r="BF113" s="225">
        <f>IF(O113="snížená",K113,0)</f>
        <v>0</v>
      </c>
      <c r="BG113" s="225">
        <f>IF(O113="zákl. přenesená",K113,0)</f>
        <v>0</v>
      </c>
      <c r="BH113" s="225">
        <f>IF(O113="sníž. přenesená",K113,0)</f>
        <v>0</v>
      </c>
      <c r="BI113" s="225">
        <f>IF(O113="nulová",K113,0)</f>
        <v>0</v>
      </c>
      <c r="BJ113" s="26" t="s">
        <v>85</v>
      </c>
      <c r="BK113" s="225">
        <f>ROUND(P113*H113,2)</f>
        <v>0</v>
      </c>
      <c r="BL113" s="26" t="s">
        <v>167</v>
      </c>
      <c r="BM113" s="26" t="s">
        <v>850</v>
      </c>
    </row>
    <row r="114" spans="2:65" s="12" customFormat="1" ht="12">
      <c r="B114" s="226"/>
      <c r="C114" s="227"/>
      <c r="D114" s="228" t="s">
        <v>170</v>
      </c>
      <c r="E114" s="229" t="s">
        <v>24</v>
      </c>
      <c r="F114" s="230" t="s">
        <v>85</v>
      </c>
      <c r="G114" s="227"/>
      <c r="H114" s="231">
        <v>1</v>
      </c>
      <c r="I114" s="232"/>
      <c r="J114" s="232"/>
      <c r="K114" s="227"/>
      <c r="L114" s="227"/>
      <c r="M114" s="233"/>
      <c r="N114" s="299"/>
      <c r="O114" s="300"/>
      <c r="P114" s="300"/>
      <c r="Q114" s="300"/>
      <c r="R114" s="300"/>
      <c r="S114" s="300"/>
      <c r="T114" s="300"/>
      <c r="U114" s="300"/>
      <c r="V114" s="300"/>
      <c r="W114" s="300"/>
      <c r="X114" s="301"/>
      <c r="AT114" s="237" t="s">
        <v>170</v>
      </c>
      <c r="AU114" s="237" t="s">
        <v>87</v>
      </c>
      <c r="AV114" s="12" t="s">
        <v>87</v>
      </c>
      <c r="AW114" s="12" t="s">
        <v>7</v>
      </c>
      <c r="AX114" s="12" t="s">
        <v>85</v>
      </c>
      <c r="AY114" s="237" t="s">
        <v>158</v>
      </c>
    </row>
    <row r="115" spans="2:65" s="1" customFormat="1" ht="7" customHeight="1">
      <c r="B115" s="58"/>
      <c r="C115" s="59"/>
      <c r="D115" s="59"/>
      <c r="E115" s="59"/>
      <c r="F115" s="59"/>
      <c r="G115" s="59"/>
      <c r="H115" s="59"/>
      <c r="I115" s="154"/>
      <c r="J115" s="154"/>
      <c r="K115" s="59"/>
      <c r="L115" s="59"/>
      <c r="M115" s="63"/>
    </row>
  </sheetData>
  <sheetProtection algorithmName="SHA-512" hashValue="CgZSEz6uhu0BdmbyR1UC3LYBI/Q7s4ZHxK9ALGIB5jotH6an5g2IqgppNB7pRQ48HPxtpvMMtruHQkZuuU5Psw==" saltValue="3GQUVPPIoqjQR3zX6KCteg7SXurIsevJ3HKui09Ux8kRxf7iOIEizCAfSsYcG5uOdkV2Nt+Ugw/8/97ZOSrabw==" spinCount="100000" sheet="1" objects="1" scenarios="1" formatColumns="0" formatRows="0" autoFilter="0"/>
  <autoFilter ref="C87:L114"/>
  <mergeCells count="13">
    <mergeCell ref="E80:H80"/>
    <mergeCell ref="G1:H1"/>
    <mergeCell ref="M2:Z2"/>
    <mergeCell ref="E51:H51"/>
    <mergeCell ref="E53:H53"/>
    <mergeCell ref="J57:J58"/>
    <mergeCell ref="E76:H76"/>
    <mergeCell ref="E78:H78"/>
    <mergeCell ref="E7:H7"/>
    <mergeCell ref="E9:H9"/>
    <mergeCell ref="E11:H11"/>
    <mergeCell ref="E26:H26"/>
    <mergeCell ref="E49:H49"/>
  </mergeCells>
  <hyperlinks>
    <hyperlink ref="F1:G1" location="C2" display="1) Krycí list soupisu"/>
    <hyperlink ref="G1:H1" location="C60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2"/>
  <cols>
    <col min="1" max="1" width="8.375" style="302" customWidth="1"/>
    <col min="2" max="2" width="1.625" style="302" customWidth="1"/>
    <col min="3" max="4" width="5" style="302" customWidth="1"/>
    <col min="5" max="5" width="11.625" style="302" customWidth="1"/>
    <col min="6" max="6" width="9.125" style="302" customWidth="1"/>
    <col min="7" max="7" width="5" style="302" customWidth="1"/>
    <col min="8" max="8" width="77.875" style="302" customWidth="1"/>
    <col min="9" max="10" width="20" style="302" customWidth="1"/>
    <col min="11" max="11" width="1.625" style="302" customWidth="1"/>
  </cols>
  <sheetData>
    <row r="1" spans="2:11" ht="37.5" customHeight="1"/>
    <row r="2" spans="2:11" ht="7.5" customHeight="1">
      <c r="B2" s="303"/>
      <c r="C2" s="304"/>
      <c r="D2" s="304"/>
      <c r="E2" s="304"/>
      <c r="F2" s="304"/>
      <c r="G2" s="304"/>
      <c r="H2" s="304"/>
      <c r="I2" s="304"/>
      <c r="J2" s="304"/>
      <c r="K2" s="305"/>
    </row>
    <row r="3" spans="2:11" s="17" customFormat="1" ht="45" customHeight="1">
      <c r="B3" s="306"/>
      <c r="C3" s="435" t="s">
        <v>851</v>
      </c>
      <c r="D3" s="435"/>
      <c r="E3" s="435"/>
      <c r="F3" s="435"/>
      <c r="G3" s="435"/>
      <c r="H3" s="435"/>
      <c r="I3" s="435"/>
      <c r="J3" s="435"/>
      <c r="K3" s="307"/>
    </row>
    <row r="4" spans="2:11" ht="25.5" customHeight="1">
      <c r="B4" s="308"/>
      <c r="C4" s="439" t="s">
        <v>852</v>
      </c>
      <c r="D4" s="439"/>
      <c r="E4" s="439"/>
      <c r="F4" s="439"/>
      <c r="G4" s="439"/>
      <c r="H4" s="439"/>
      <c r="I4" s="439"/>
      <c r="J4" s="439"/>
      <c r="K4" s="309"/>
    </row>
    <row r="5" spans="2:11" ht="5.25" customHeight="1">
      <c r="B5" s="308"/>
      <c r="C5" s="310"/>
      <c r="D5" s="310"/>
      <c r="E5" s="310"/>
      <c r="F5" s="310"/>
      <c r="G5" s="310"/>
      <c r="H5" s="310"/>
      <c r="I5" s="310"/>
      <c r="J5" s="310"/>
      <c r="K5" s="309"/>
    </row>
    <row r="6" spans="2:11" ht="15" customHeight="1">
      <c r="B6" s="308"/>
      <c r="C6" s="438" t="s">
        <v>853</v>
      </c>
      <c r="D6" s="438"/>
      <c r="E6" s="438"/>
      <c r="F6" s="438"/>
      <c r="G6" s="438"/>
      <c r="H6" s="438"/>
      <c r="I6" s="438"/>
      <c r="J6" s="438"/>
      <c r="K6" s="309"/>
    </row>
    <row r="7" spans="2:11" ht="15" customHeight="1">
      <c r="B7" s="312"/>
      <c r="C7" s="438" t="s">
        <v>854</v>
      </c>
      <c r="D7" s="438"/>
      <c r="E7" s="438"/>
      <c r="F7" s="438"/>
      <c r="G7" s="438"/>
      <c r="H7" s="438"/>
      <c r="I7" s="438"/>
      <c r="J7" s="438"/>
      <c r="K7" s="309"/>
    </row>
    <row r="8" spans="2:11" ht="12.75" customHeight="1">
      <c r="B8" s="312"/>
      <c r="C8" s="311"/>
      <c r="D8" s="311"/>
      <c r="E8" s="311"/>
      <c r="F8" s="311"/>
      <c r="G8" s="311"/>
      <c r="H8" s="311"/>
      <c r="I8" s="311"/>
      <c r="J8" s="311"/>
      <c r="K8" s="309"/>
    </row>
    <row r="9" spans="2:11" ht="15" customHeight="1">
      <c r="B9" s="312"/>
      <c r="C9" s="438" t="s">
        <v>855</v>
      </c>
      <c r="D9" s="438"/>
      <c r="E9" s="438"/>
      <c r="F9" s="438"/>
      <c r="G9" s="438"/>
      <c r="H9" s="438"/>
      <c r="I9" s="438"/>
      <c r="J9" s="438"/>
      <c r="K9" s="309"/>
    </row>
    <row r="10" spans="2:11" ht="15" customHeight="1">
      <c r="B10" s="312"/>
      <c r="C10" s="311"/>
      <c r="D10" s="438" t="s">
        <v>856</v>
      </c>
      <c r="E10" s="438"/>
      <c r="F10" s="438"/>
      <c r="G10" s="438"/>
      <c r="H10" s="438"/>
      <c r="I10" s="438"/>
      <c r="J10" s="438"/>
      <c r="K10" s="309"/>
    </row>
    <row r="11" spans="2:11" ht="15" customHeight="1">
      <c r="B11" s="312"/>
      <c r="C11" s="313"/>
      <c r="D11" s="438" t="s">
        <v>857</v>
      </c>
      <c r="E11" s="438"/>
      <c r="F11" s="438"/>
      <c r="G11" s="438"/>
      <c r="H11" s="438"/>
      <c r="I11" s="438"/>
      <c r="J11" s="438"/>
      <c r="K11" s="309"/>
    </row>
    <row r="12" spans="2:11" ht="12.75" customHeight="1">
      <c r="B12" s="312"/>
      <c r="C12" s="313"/>
      <c r="D12" s="313"/>
      <c r="E12" s="313"/>
      <c r="F12" s="313"/>
      <c r="G12" s="313"/>
      <c r="H12" s="313"/>
      <c r="I12" s="313"/>
      <c r="J12" s="313"/>
      <c r="K12" s="309"/>
    </row>
    <row r="13" spans="2:11" ht="15" customHeight="1">
      <c r="B13" s="312"/>
      <c r="C13" s="313"/>
      <c r="D13" s="438" t="s">
        <v>858</v>
      </c>
      <c r="E13" s="438"/>
      <c r="F13" s="438"/>
      <c r="G13" s="438"/>
      <c r="H13" s="438"/>
      <c r="I13" s="438"/>
      <c r="J13" s="438"/>
      <c r="K13" s="309"/>
    </row>
    <row r="14" spans="2:11" ht="15" customHeight="1">
      <c r="B14" s="312"/>
      <c r="C14" s="313"/>
      <c r="D14" s="438" t="s">
        <v>859</v>
      </c>
      <c r="E14" s="438"/>
      <c r="F14" s="438"/>
      <c r="G14" s="438"/>
      <c r="H14" s="438"/>
      <c r="I14" s="438"/>
      <c r="J14" s="438"/>
      <c r="K14" s="309"/>
    </row>
    <row r="15" spans="2:11" ht="15" customHeight="1">
      <c r="B15" s="312"/>
      <c r="C15" s="313"/>
      <c r="D15" s="438" t="s">
        <v>860</v>
      </c>
      <c r="E15" s="438"/>
      <c r="F15" s="438"/>
      <c r="G15" s="438"/>
      <c r="H15" s="438"/>
      <c r="I15" s="438"/>
      <c r="J15" s="438"/>
      <c r="K15" s="309"/>
    </row>
    <row r="16" spans="2:11" ht="15" customHeight="1">
      <c r="B16" s="312"/>
      <c r="C16" s="313"/>
      <c r="D16" s="313"/>
      <c r="E16" s="314" t="s">
        <v>84</v>
      </c>
      <c r="F16" s="438" t="s">
        <v>861</v>
      </c>
      <c r="G16" s="438"/>
      <c r="H16" s="438"/>
      <c r="I16" s="438"/>
      <c r="J16" s="438"/>
      <c r="K16" s="309"/>
    </row>
    <row r="17" spans="2:11" ht="15" customHeight="1">
      <c r="B17" s="312"/>
      <c r="C17" s="313"/>
      <c r="D17" s="313"/>
      <c r="E17" s="314" t="s">
        <v>862</v>
      </c>
      <c r="F17" s="438" t="s">
        <v>863</v>
      </c>
      <c r="G17" s="438"/>
      <c r="H17" s="438"/>
      <c r="I17" s="438"/>
      <c r="J17" s="438"/>
      <c r="K17" s="309"/>
    </row>
    <row r="18" spans="2:11" ht="15" customHeight="1">
      <c r="B18" s="312"/>
      <c r="C18" s="313"/>
      <c r="D18" s="313"/>
      <c r="E18" s="314" t="s">
        <v>864</v>
      </c>
      <c r="F18" s="438" t="s">
        <v>865</v>
      </c>
      <c r="G18" s="438"/>
      <c r="H18" s="438"/>
      <c r="I18" s="438"/>
      <c r="J18" s="438"/>
      <c r="K18" s="309"/>
    </row>
    <row r="19" spans="2:11" ht="15" customHeight="1">
      <c r="B19" s="312"/>
      <c r="C19" s="313"/>
      <c r="D19" s="313"/>
      <c r="E19" s="314" t="s">
        <v>92</v>
      </c>
      <c r="F19" s="438" t="s">
        <v>93</v>
      </c>
      <c r="G19" s="438"/>
      <c r="H19" s="438"/>
      <c r="I19" s="438"/>
      <c r="J19" s="438"/>
      <c r="K19" s="309"/>
    </row>
    <row r="20" spans="2:11" ht="15" customHeight="1">
      <c r="B20" s="312"/>
      <c r="C20" s="313"/>
      <c r="D20" s="313"/>
      <c r="E20" s="314" t="s">
        <v>813</v>
      </c>
      <c r="F20" s="438" t="s">
        <v>814</v>
      </c>
      <c r="G20" s="438"/>
      <c r="H20" s="438"/>
      <c r="I20" s="438"/>
      <c r="J20" s="438"/>
      <c r="K20" s="309"/>
    </row>
    <row r="21" spans="2:11" ht="15" customHeight="1">
      <c r="B21" s="312"/>
      <c r="C21" s="313"/>
      <c r="D21" s="313"/>
      <c r="E21" s="314" t="s">
        <v>90</v>
      </c>
      <c r="F21" s="438" t="s">
        <v>866</v>
      </c>
      <c r="G21" s="438"/>
      <c r="H21" s="438"/>
      <c r="I21" s="438"/>
      <c r="J21" s="438"/>
      <c r="K21" s="309"/>
    </row>
    <row r="22" spans="2:11" ht="12.75" customHeight="1">
      <c r="B22" s="312"/>
      <c r="C22" s="313"/>
      <c r="D22" s="313"/>
      <c r="E22" s="313"/>
      <c r="F22" s="313"/>
      <c r="G22" s="313"/>
      <c r="H22" s="313"/>
      <c r="I22" s="313"/>
      <c r="J22" s="313"/>
      <c r="K22" s="309"/>
    </row>
    <row r="23" spans="2:11" ht="15" customHeight="1">
      <c r="B23" s="312"/>
      <c r="C23" s="438" t="s">
        <v>867</v>
      </c>
      <c r="D23" s="438"/>
      <c r="E23" s="438"/>
      <c r="F23" s="438"/>
      <c r="G23" s="438"/>
      <c r="H23" s="438"/>
      <c r="I23" s="438"/>
      <c r="J23" s="438"/>
      <c r="K23" s="309"/>
    </row>
    <row r="24" spans="2:11" ht="15" customHeight="1">
      <c r="B24" s="312"/>
      <c r="C24" s="438" t="s">
        <v>868</v>
      </c>
      <c r="D24" s="438"/>
      <c r="E24" s="438"/>
      <c r="F24" s="438"/>
      <c r="G24" s="438"/>
      <c r="H24" s="438"/>
      <c r="I24" s="438"/>
      <c r="J24" s="438"/>
      <c r="K24" s="309"/>
    </row>
    <row r="25" spans="2:11" ht="15" customHeight="1">
      <c r="B25" s="312"/>
      <c r="C25" s="311"/>
      <c r="D25" s="438" t="s">
        <v>869</v>
      </c>
      <c r="E25" s="438"/>
      <c r="F25" s="438"/>
      <c r="G25" s="438"/>
      <c r="H25" s="438"/>
      <c r="I25" s="438"/>
      <c r="J25" s="438"/>
      <c r="K25" s="309"/>
    </row>
    <row r="26" spans="2:11" ht="15" customHeight="1">
      <c r="B26" s="312"/>
      <c r="C26" s="313"/>
      <c r="D26" s="438" t="s">
        <v>870</v>
      </c>
      <c r="E26" s="438"/>
      <c r="F26" s="438"/>
      <c r="G26" s="438"/>
      <c r="H26" s="438"/>
      <c r="I26" s="438"/>
      <c r="J26" s="438"/>
      <c r="K26" s="309"/>
    </row>
    <row r="27" spans="2:11" ht="12.75" customHeight="1">
      <c r="B27" s="312"/>
      <c r="C27" s="313"/>
      <c r="D27" s="313"/>
      <c r="E27" s="313"/>
      <c r="F27" s="313"/>
      <c r="G27" s="313"/>
      <c r="H27" s="313"/>
      <c r="I27" s="313"/>
      <c r="J27" s="313"/>
      <c r="K27" s="309"/>
    </row>
    <row r="28" spans="2:11" ht="15" customHeight="1">
      <c r="B28" s="312"/>
      <c r="C28" s="313"/>
      <c r="D28" s="438" t="s">
        <v>871</v>
      </c>
      <c r="E28" s="438"/>
      <c r="F28" s="438"/>
      <c r="G28" s="438"/>
      <c r="H28" s="438"/>
      <c r="I28" s="438"/>
      <c r="J28" s="438"/>
      <c r="K28" s="309"/>
    </row>
    <row r="29" spans="2:11" ht="15" customHeight="1">
      <c r="B29" s="312"/>
      <c r="C29" s="313"/>
      <c r="D29" s="438" t="s">
        <v>872</v>
      </c>
      <c r="E29" s="438"/>
      <c r="F29" s="438"/>
      <c r="G29" s="438"/>
      <c r="H29" s="438"/>
      <c r="I29" s="438"/>
      <c r="J29" s="438"/>
      <c r="K29" s="309"/>
    </row>
    <row r="30" spans="2:11" ht="12.75" customHeight="1">
      <c r="B30" s="312"/>
      <c r="C30" s="313"/>
      <c r="D30" s="313"/>
      <c r="E30" s="313"/>
      <c r="F30" s="313"/>
      <c r="G30" s="313"/>
      <c r="H30" s="313"/>
      <c r="I30" s="313"/>
      <c r="J30" s="313"/>
      <c r="K30" s="309"/>
    </row>
    <row r="31" spans="2:11" ht="15" customHeight="1">
      <c r="B31" s="312"/>
      <c r="C31" s="313"/>
      <c r="D31" s="438" t="s">
        <v>873</v>
      </c>
      <c r="E31" s="438"/>
      <c r="F31" s="438"/>
      <c r="G31" s="438"/>
      <c r="H31" s="438"/>
      <c r="I31" s="438"/>
      <c r="J31" s="438"/>
      <c r="K31" s="309"/>
    </row>
    <row r="32" spans="2:11" ht="15" customHeight="1">
      <c r="B32" s="312"/>
      <c r="C32" s="313"/>
      <c r="D32" s="438" t="s">
        <v>874</v>
      </c>
      <c r="E32" s="438"/>
      <c r="F32" s="438"/>
      <c r="G32" s="438"/>
      <c r="H32" s="438"/>
      <c r="I32" s="438"/>
      <c r="J32" s="438"/>
      <c r="K32" s="309"/>
    </row>
    <row r="33" spans="2:11" ht="15" customHeight="1">
      <c r="B33" s="312"/>
      <c r="C33" s="313"/>
      <c r="D33" s="438" t="s">
        <v>875</v>
      </c>
      <c r="E33" s="438"/>
      <c r="F33" s="438"/>
      <c r="G33" s="438"/>
      <c r="H33" s="438"/>
      <c r="I33" s="438"/>
      <c r="J33" s="438"/>
      <c r="K33" s="309"/>
    </row>
    <row r="34" spans="2:11" ht="15" customHeight="1">
      <c r="B34" s="312"/>
      <c r="C34" s="313"/>
      <c r="D34" s="311"/>
      <c r="E34" s="315" t="s">
        <v>139</v>
      </c>
      <c r="F34" s="311"/>
      <c r="G34" s="438" t="s">
        <v>876</v>
      </c>
      <c r="H34" s="438"/>
      <c r="I34" s="438"/>
      <c r="J34" s="438"/>
      <c r="K34" s="309"/>
    </row>
    <row r="35" spans="2:11" ht="30.75" customHeight="1">
      <c r="B35" s="312"/>
      <c r="C35" s="313"/>
      <c r="D35" s="311"/>
      <c r="E35" s="315" t="s">
        <v>877</v>
      </c>
      <c r="F35" s="311"/>
      <c r="G35" s="438" t="s">
        <v>878</v>
      </c>
      <c r="H35" s="438"/>
      <c r="I35" s="438"/>
      <c r="J35" s="438"/>
      <c r="K35" s="309"/>
    </row>
    <row r="36" spans="2:11" ht="15" customHeight="1">
      <c r="B36" s="312"/>
      <c r="C36" s="313"/>
      <c r="D36" s="311"/>
      <c r="E36" s="315" t="s">
        <v>57</v>
      </c>
      <c r="F36" s="311"/>
      <c r="G36" s="438" t="s">
        <v>879</v>
      </c>
      <c r="H36" s="438"/>
      <c r="I36" s="438"/>
      <c r="J36" s="438"/>
      <c r="K36" s="309"/>
    </row>
    <row r="37" spans="2:11" ht="15" customHeight="1">
      <c r="B37" s="312"/>
      <c r="C37" s="313"/>
      <c r="D37" s="311"/>
      <c r="E37" s="315" t="s">
        <v>140</v>
      </c>
      <c r="F37" s="311"/>
      <c r="G37" s="438" t="s">
        <v>880</v>
      </c>
      <c r="H37" s="438"/>
      <c r="I37" s="438"/>
      <c r="J37" s="438"/>
      <c r="K37" s="309"/>
    </row>
    <row r="38" spans="2:11" ht="15" customHeight="1">
      <c r="B38" s="312"/>
      <c r="C38" s="313"/>
      <c r="D38" s="311"/>
      <c r="E38" s="315" t="s">
        <v>141</v>
      </c>
      <c r="F38" s="311"/>
      <c r="G38" s="438" t="s">
        <v>881</v>
      </c>
      <c r="H38" s="438"/>
      <c r="I38" s="438"/>
      <c r="J38" s="438"/>
      <c r="K38" s="309"/>
    </row>
    <row r="39" spans="2:11" ht="15" customHeight="1">
      <c r="B39" s="312"/>
      <c r="C39" s="313"/>
      <c r="D39" s="311"/>
      <c r="E39" s="315" t="s">
        <v>142</v>
      </c>
      <c r="F39" s="311"/>
      <c r="G39" s="438" t="s">
        <v>882</v>
      </c>
      <c r="H39" s="438"/>
      <c r="I39" s="438"/>
      <c r="J39" s="438"/>
      <c r="K39" s="309"/>
    </row>
    <row r="40" spans="2:11" ht="15" customHeight="1">
      <c r="B40" s="312"/>
      <c r="C40" s="313"/>
      <c r="D40" s="311"/>
      <c r="E40" s="315" t="s">
        <v>883</v>
      </c>
      <c r="F40" s="311"/>
      <c r="G40" s="438" t="s">
        <v>884</v>
      </c>
      <c r="H40" s="438"/>
      <c r="I40" s="438"/>
      <c r="J40" s="438"/>
      <c r="K40" s="309"/>
    </row>
    <row r="41" spans="2:11" ht="15" customHeight="1">
      <c r="B41" s="312"/>
      <c r="C41" s="313"/>
      <c r="D41" s="311"/>
      <c r="E41" s="315"/>
      <c r="F41" s="311"/>
      <c r="G41" s="438" t="s">
        <v>885</v>
      </c>
      <c r="H41" s="438"/>
      <c r="I41" s="438"/>
      <c r="J41" s="438"/>
      <c r="K41" s="309"/>
    </row>
    <row r="42" spans="2:11" ht="15" customHeight="1">
      <c r="B42" s="312"/>
      <c r="C42" s="313"/>
      <c r="D42" s="311"/>
      <c r="E42" s="315" t="s">
        <v>886</v>
      </c>
      <c r="F42" s="311"/>
      <c r="G42" s="438" t="s">
        <v>887</v>
      </c>
      <c r="H42" s="438"/>
      <c r="I42" s="438"/>
      <c r="J42" s="438"/>
      <c r="K42" s="309"/>
    </row>
    <row r="43" spans="2:11" ht="15" customHeight="1">
      <c r="B43" s="312"/>
      <c r="C43" s="313"/>
      <c r="D43" s="311"/>
      <c r="E43" s="315" t="s">
        <v>145</v>
      </c>
      <c r="F43" s="311"/>
      <c r="G43" s="438" t="s">
        <v>888</v>
      </c>
      <c r="H43" s="438"/>
      <c r="I43" s="438"/>
      <c r="J43" s="438"/>
      <c r="K43" s="309"/>
    </row>
    <row r="44" spans="2:11" ht="12.75" customHeight="1">
      <c r="B44" s="312"/>
      <c r="C44" s="313"/>
      <c r="D44" s="311"/>
      <c r="E44" s="311"/>
      <c r="F44" s="311"/>
      <c r="G44" s="311"/>
      <c r="H44" s="311"/>
      <c r="I44" s="311"/>
      <c r="J44" s="311"/>
      <c r="K44" s="309"/>
    </row>
    <row r="45" spans="2:11" ht="15" customHeight="1">
      <c r="B45" s="312"/>
      <c r="C45" s="313"/>
      <c r="D45" s="438" t="s">
        <v>889</v>
      </c>
      <c r="E45" s="438"/>
      <c r="F45" s="438"/>
      <c r="G45" s="438"/>
      <c r="H45" s="438"/>
      <c r="I45" s="438"/>
      <c r="J45" s="438"/>
      <c r="K45" s="309"/>
    </row>
    <row r="46" spans="2:11" ht="15" customHeight="1">
      <c r="B46" s="312"/>
      <c r="C46" s="313"/>
      <c r="D46" s="313"/>
      <c r="E46" s="438" t="s">
        <v>890</v>
      </c>
      <c r="F46" s="438"/>
      <c r="G46" s="438"/>
      <c r="H46" s="438"/>
      <c r="I46" s="438"/>
      <c r="J46" s="438"/>
      <c r="K46" s="309"/>
    </row>
    <row r="47" spans="2:11" ht="15" customHeight="1">
      <c r="B47" s="312"/>
      <c r="C47" s="313"/>
      <c r="D47" s="313"/>
      <c r="E47" s="438" t="s">
        <v>891</v>
      </c>
      <c r="F47" s="438"/>
      <c r="G47" s="438"/>
      <c r="H47" s="438"/>
      <c r="I47" s="438"/>
      <c r="J47" s="438"/>
      <c r="K47" s="309"/>
    </row>
    <row r="48" spans="2:11" ht="15" customHeight="1">
      <c r="B48" s="312"/>
      <c r="C48" s="313"/>
      <c r="D48" s="313"/>
      <c r="E48" s="438" t="s">
        <v>892</v>
      </c>
      <c r="F48" s="438"/>
      <c r="G48" s="438"/>
      <c r="H48" s="438"/>
      <c r="I48" s="438"/>
      <c r="J48" s="438"/>
      <c r="K48" s="309"/>
    </row>
    <row r="49" spans="2:11" ht="15" customHeight="1">
      <c r="B49" s="312"/>
      <c r="C49" s="313"/>
      <c r="D49" s="438" t="s">
        <v>893</v>
      </c>
      <c r="E49" s="438"/>
      <c r="F49" s="438"/>
      <c r="G49" s="438"/>
      <c r="H49" s="438"/>
      <c r="I49" s="438"/>
      <c r="J49" s="438"/>
      <c r="K49" s="309"/>
    </row>
    <row r="50" spans="2:11" ht="25.5" customHeight="1">
      <c r="B50" s="308"/>
      <c r="C50" s="439" t="s">
        <v>894</v>
      </c>
      <c r="D50" s="439"/>
      <c r="E50" s="439"/>
      <c r="F50" s="439"/>
      <c r="G50" s="439"/>
      <c r="H50" s="439"/>
      <c r="I50" s="439"/>
      <c r="J50" s="439"/>
      <c r="K50" s="309"/>
    </row>
    <row r="51" spans="2:11" ht="5.25" customHeight="1">
      <c r="B51" s="308"/>
      <c r="C51" s="310"/>
      <c r="D51" s="310"/>
      <c r="E51" s="310"/>
      <c r="F51" s="310"/>
      <c r="G51" s="310"/>
      <c r="H51" s="310"/>
      <c r="I51" s="310"/>
      <c r="J51" s="310"/>
      <c r="K51" s="309"/>
    </row>
    <row r="52" spans="2:11" ht="15" customHeight="1">
      <c r="B52" s="308"/>
      <c r="C52" s="438" t="s">
        <v>895</v>
      </c>
      <c r="D52" s="438"/>
      <c r="E52" s="438"/>
      <c r="F52" s="438"/>
      <c r="G52" s="438"/>
      <c r="H52" s="438"/>
      <c r="I52" s="438"/>
      <c r="J52" s="438"/>
      <c r="K52" s="309"/>
    </row>
    <row r="53" spans="2:11" ht="15" customHeight="1">
      <c r="B53" s="308"/>
      <c r="C53" s="438" t="s">
        <v>896</v>
      </c>
      <c r="D53" s="438"/>
      <c r="E53" s="438"/>
      <c r="F53" s="438"/>
      <c r="G53" s="438"/>
      <c r="H53" s="438"/>
      <c r="I53" s="438"/>
      <c r="J53" s="438"/>
      <c r="K53" s="309"/>
    </row>
    <row r="54" spans="2:11" ht="12.75" customHeight="1">
      <c r="B54" s="308"/>
      <c r="C54" s="311"/>
      <c r="D54" s="311"/>
      <c r="E54" s="311"/>
      <c r="F54" s="311"/>
      <c r="G54" s="311"/>
      <c r="H54" s="311"/>
      <c r="I54" s="311"/>
      <c r="J54" s="311"/>
      <c r="K54" s="309"/>
    </row>
    <row r="55" spans="2:11" ht="15" customHeight="1">
      <c r="B55" s="308"/>
      <c r="C55" s="438" t="s">
        <v>897</v>
      </c>
      <c r="D55" s="438"/>
      <c r="E55" s="438"/>
      <c r="F55" s="438"/>
      <c r="G55" s="438"/>
      <c r="H55" s="438"/>
      <c r="I55" s="438"/>
      <c r="J55" s="438"/>
      <c r="K55" s="309"/>
    </row>
    <row r="56" spans="2:11" ht="15" customHeight="1">
      <c r="B56" s="308"/>
      <c r="C56" s="313"/>
      <c r="D56" s="438" t="s">
        <v>898</v>
      </c>
      <c r="E56" s="438"/>
      <c r="F56" s="438"/>
      <c r="G56" s="438"/>
      <c r="H56" s="438"/>
      <c r="I56" s="438"/>
      <c r="J56" s="438"/>
      <c r="K56" s="309"/>
    </row>
    <row r="57" spans="2:11" ht="15" customHeight="1">
      <c r="B57" s="308"/>
      <c r="C57" s="313"/>
      <c r="D57" s="438" t="s">
        <v>899</v>
      </c>
      <c r="E57" s="438"/>
      <c r="F57" s="438"/>
      <c r="G57" s="438"/>
      <c r="H57" s="438"/>
      <c r="I57" s="438"/>
      <c r="J57" s="438"/>
      <c r="K57" s="309"/>
    </row>
    <row r="58" spans="2:11" ht="15" customHeight="1">
      <c r="B58" s="308"/>
      <c r="C58" s="313"/>
      <c r="D58" s="438" t="s">
        <v>900</v>
      </c>
      <c r="E58" s="438"/>
      <c r="F58" s="438"/>
      <c r="G58" s="438"/>
      <c r="H58" s="438"/>
      <c r="I58" s="438"/>
      <c r="J58" s="438"/>
      <c r="K58" s="309"/>
    </row>
    <row r="59" spans="2:11" ht="15" customHeight="1">
      <c r="B59" s="308"/>
      <c r="C59" s="313"/>
      <c r="D59" s="438" t="s">
        <v>901</v>
      </c>
      <c r="E59" s="438"/>
      <c r="F59" s="438"/>
      <c r="G59" s="438"/>
      <c r="H59" s="438"/>
      <c r="I59" s="438"/>
      <c r="J59" s="438"/>
      <c r="K59" s="309"/>
    </row>
    <row r="60" spans="2:11" ht="15" customHeight="1">
      <c r="B60" s="308"/>
      <c r="C60" s="313"/>
      <c r="D60" s="437" t="s">
        <v>902</v>
      </c>
      <c r="E60" s="437"/>
      <c r="F60" s="437"/>
      <c r="G60" s="437"/>
      <c r="H60" s="437"/>
      <c r="I60" s="437"/>
      <c r="J60" s="437"/>
      <c r="K60" s="309"/>
    </row>
    <row r="61" spans="2:11" ht="15" customHeight="1">
      <c r="B61" s="308"/>
      <c r="C61" s="313"/>
      <c r="D61" s="438" t="s">
        <v>903</v>
      </c>
      <c r="E61" s="438"/>
      <c r="F61" s="438"/>
      <c r="G61" s="438"/>
      <c r="H61" s="438"/>
      <c r="I61" s="438"/>
      <c r="J61" s="438"/>
      <c r="K61" s="309"/>
    </row>
    <row r="62" spans="2:11" ht="12.75" customHeight="1">
      <c r="B62" s="308"/>
      <c r="C62" s="313"/>
      <c r="D62" s="313"/>
      <c r="E62" s="316"/>
      <c r="F62" s="313"/>
      <c r="G62" s="313"/>
      <c r="H62" s="313"/>
      <c r="I62" s="313"/>
      <c r="J62" s="313"/>
      <c r="K62" s="309"/>
    </row>
    <row r="63" spans="2:11" ht="15" customHeight="1">
      <c r="B63" s="308"/>
      <c r="C63" s="313"/>
      <c r="D63" s="438" t="s">
        <v>904</v>
      </c>
      <c r="E63" s="438"/>
      <c r="F63" s="438"/>
      <c r="G63" s="438"/>
      <c r="H63" s="438"/>
      <c r="I63" s="438"/>
      <c r="J63" s="438"/>
      <c r="K63" s="309"/>
    </row>
    <row r="64" spans="2:11" ht="15" customHeight="1">
      <c r="B64" s="308"/>
      <c r="C64" s="313"/>
      <c r="D64" s="437" t="s">
        <v>905</v>
      </c>
      <c r="E64" s="437"/>
      <c r="F64" s="437"/>
      <c r="G64" s="437"/>
      <c r="H64" s="437"/>
      <c r="I64" s="437"/>
      <c r="J64" s="437"/>
      <c r="K64" s="309"/>
    </row>
    <row r="65" spans="2:11" ht="15" customHeight="1">
      <c r="B65" s="308"/>
      <c r="C65" s="313"/>
      <c r="D65" s="438" t="s">
        <v>906</v>
      </c>
      <c r="E65" s="438"/>
      <c r="F65" s="438"/>
      <c r="G65" s="438"/>
      <c r="H65" s="438"/>
      <c r="I65" s="438"/>
      <c r="J65" s="438"/>
      <c r="K65" s="309"/>
    </row>
    <row r="66" spans="2:11" ht="15" customHeight="1">
      <c r="B66" s="308"/>
      <c r="C66" s="313"/>
      <c r="D66" s="438" t="s">
        <v>907</v>
      </c>
      <c r="E66" s="438"/>
      <c r="F66" s="438"/>
      <c r="G66" s="438"/>
      <c r="H66" s="438"/>
      <c r="I66" s="438"/>
      <c r="J66" s="438"/>
      <c r="K66" s="309"/>
    </row>
    <row r="67" spans="2:11" ht="15" customHeight="1">
      <c r="B67" s="308"/>
      <c r="C67" s="313"/>
      <c r="D67" s="438" t="s">
        <v>908</v>
      </c>
      <c r="E67" s="438"/>
      <c r="F67" s="438"/>
      <c r="G67" s="438"/>
      <c r="H67" s="438"/>
      <c r="I67" s="438"/>
      <c r="J67" s="438"/>
      <c r="K67" s="309"/>
    </row>
    <row r="68" spans="2:11" ht="15" customHeight="1">
      <c r="B68" s="308"/>
      <c r="C68" s="313"/>
      <c r="D68" s="438" t="s">
        <v>909</v>
      </c>
      <c r="E68" s="438"/>
      <c r="F68" s="438"/>
      <c r="G68" s="438"/>
      <c r="H68" s="438"/>
      <c r="I68" s="438"/>
      <c r="J68" s="438"/>
      <c r="K68" s="309"/>
    </row>
    <row r="69" spans="2:11" ht="12.75" customHeight="1">
      <c r="B69" s="317"/>
      <c r="C69" s="318"/>
      <c r="D69" s="318"/>
      <c r="E69" s="318"/>
      <c r="F69" s="318"/>
      <c r="G69" s="318"/>
      <c r="H69" s="318"/>
      <c r="I69" s="318"/>
      <c r="J69" s="318"/>
      <c r="K69" s="319"/>
    </row>
    <row r="70" spans="2:11" ht="18.75" customHeight="1">
      <c r="B70" s="320"/>
      <c r="C70" s="320"/>
      <c r="D70" s="320"/>
      <c r="E70" s="320"/>
      <c r="F70" s="320"/>
      <c r="G70" s="320"/>
      <c r="H70" s="320"/>
      <c r="I70" s="320"/>
      <c r="J70" s="320"/>
      <c r="K70" s="321"/>
    </row>
    <row r="71" spans="2:11" ht="18.75" customHeight="1">
      <c r="B71" s="321"/>
      <c r="C71" s="321"/>
      <c r="D71" s="321"/>
      <c r="E71" s="321"/>
      <c r="F71" s="321"/>
      <c r="G71" s="321"/>
      <c r="H71" s="321"/>
      <c r="I71" s="321"/>
      <c r="J71" s="321"/>
      <c r="K71" s="321"/>
    </row>
    <row r="72" spans="2:11" ht="7.5" customHeight="1">
      <c r="B72" s="322"/>
      <c r="C72" s="323"/>
      <c r="D72" s="323"/>
      <c r="E72" s="323"/>
      <c r="F72" s="323"/>
      <c r="G72" s="323"/>
      <c r="H72" s="323"/>
      <c r="I72" s="323"/>
      <c r="J72" s="323"/>
      <c r="K72" s="324"/>
    </row>
    <row r="73" spans="2:11" ht="45" customHeight="1">
      <c r="B73" s="325"/>
      <c r="C73" s="436" t="s">
        <v>101</v>
      </c>
      <c r="D73" s="436"/>
      <c r="E73" s="436"/>
      <c r="F73" s="436"/>
      <c r="G73" s="436"/>
      <c r="H73" s="436"/>
      <c r="I73" s="436"/>
      <c r="J73" s="436"/>
      <c r="K73" s="326"/>
    </row>
    <row r="74" spans="2:11" ht="17.25" customHeight="1">
      <c r="B74" s="325"/>
      <c r="C74" s="327" t="s">
        <v>910</v>
      </c>
      <c r="D74" s="327"/>
      <c r="E74" s="327"/>
      <c r="F74" s="327" t="s">
        <v>911</v>
      </c>
      <c r="G74" s="328"/>
      <c r="H74" s="327" t="s">
        <v>140</v>
      </c>
      <c r="I74" s="327" t="s">
        <v>61</v>
      </c>
      <c r="J74" s="327" t="s">
        <v>912</v>
      </c>
      <c r="K74" s="326"/>
    </row>
    <row r="75" spans="2:11" ht="17.25" customHeight="1">
      <c r="B75" s="325"/>
      <c r="C75" s="329" t="s">
        <v>913</v>
      </c>
      <c r="D75" s="329"/>
      <c r="E75" s="329"/>
      <c r="F75" s="330" t="s">
        <v>914</v>
      </c>
      <c r="G75" s="331"/>
      <c r="H75" s="329"/>
      <c r="I75" s="329"/>
      <c r="J75" s="329" t="s">
        <v>915</v>
      </c>
      <c r="K75" s="326"/>
    </row>
    <row r="76" spans="2:11" ht="5.25" customHeight="1">
      <c r="B76" s="325"/>
      <c r="C76" s="332"/>
      <c r="D76" s="332"/>
      <c r="E76" s="332"/>
      <c r="F76" s="332"/>
      <c r="G76" s="333"/>
      <c r="H76" s="332"/>
      <c r="I76" s="332"/>
      <c r="J76" s="332"/>
      <c r="K76" s="326"/>
    </row>
    <row r="77" spans="2:11" ht="15" customHeight="1">
      <c r="B77" s="325"/>
      <c r="C77" s="315" t="s">
        <v>57</v>
      </c>
      <c r="D77" s="332"/>
      <c r="E77" s="332"/>
      <c r="F77" s="334" t="s">
        <v>916</v>
      </c>
      <c r="G77" s="333"/>
      <c r="H77" s="315" t="s">
        <v>917</v>
      </c>
      <c r="I77" s="315" t="s">
        <v>918</v>
      </c>
      <c r="J77" s="315">
        <v>20</v>
      </c>
      <c r="K77" s="326"/>
    </row>
    <row r="78" spans="2:11" ht="15" customHeight="1">
      <c r="B78" s="325"/>
      <c r="C78" s="315" t="s">
        <v>919</v>
      </c>
      <c r="D78" s="315"/>
      <c r="E78" s="315"/>
      <c r="F78" s="334" t="s">
        <v>916</v>
      </c>
      <c r="G78" s="333"/>
      <c r="H78" s="315" t="s">
        <v>920</v>
      </c>
      <c r="I78" s="315" t="s">
        <v>918</v>
      </c>
      <c r="J78" s="315">
        <v>120</v>
      </c>
      <c r="K78" s="326"/>
    </row>
    <row r="79" spans="2:11" ht="15" customHeight="1">
      <c r="B79" s="335"/>
      <c r="C79" s="315" t="s">
        <v>921</v>
      </c>
      <c r="D79" s="315"/>
      <c r="E79" s="315"/>
      <c r="F79" s="334" t="s">
        <v>922</v>
      </c>
      <c r="G79" s="333"/>
      <c r="H79" s="315" t="s">
        <v>923</v>
      </c>
      <c r="I79" s="315" t="s">
        <v>918</v>
      </c>
      <c r="J79" s="315">
        <v>50</v>
      </c>
      <c r="K79" s="326"/>
    </row>
    <row r="80" spans="2:11" ht="15" customHeight="1">
      <c r="B80" s="335"/>
      <c r="C80" s="315" t="s">
        <v>924</v>
      </c>
      <c r="D80" s="315"/>
      <c r="E80" s="315"/>
      <c r="F80" s="334" t="s">
        <v>916</v>
      </c>
      <c r="G80" s="333"/>
      <c r="H80" s="315" t="s">
        <v>925</v>
      </c>
      <c r="I80" s="315" t="s">
        <v>926</v>
      </c>
      <c r="J80" s="315"/>
      <c r="K80" s="326"/>
    </row>
    <row r="81" spans="2:11" ht="15" customHeight="1">
      <c r="B81" s="335"/>
      <c r="C81" s="336" t="s">
        <v>927</v>
      </c>
      <c r="D81" s="336"/>
      <c r="E81" s="336"/>
      <c r="F81" s="337" t="s">
        <v>922</v>
      </c>
      <c r="G81" s="336"/>
      <c r="H81" s="336" t="s">
        <v>928</v>
      </c>
      <c r="I81" s="336" t="s">
        <v>918</v>
      </c>
      <c r="J81" s="336">
        <v>15</v>
      </c>
      <c r="K81" s="326"/>
    </row>
    <row r="82" spans="2:11" ht="15" customHeight="1">
      <c r="B82" s="335"/>
      <c r="C82" s="336" t="s">
        <v>929</v>
      </c>
      <c r="D82" s="336"/>
      <c r="E82" s="336"/>
      <c r="F82" s="337" t="s">
        <v>922</v>
      </c>
      <c r="G82" s="336"/>
      <c r="H82" s="336" t="s">
        <v>930</v>
      </c>
      <c r="I82" s="336" t="s">
        <v>918</v>
      </c>
      <c r="J82" s="336">
        <v>15</v>
      </c>
      <c r="K82" s="326"/>
    </row>
    <row r="83" spans="2:11" ht="15" customHeight="1">
      <c r="B83" s="335"/>
      <c r="C83" s="336" t="s">
        <v>931</v>
      </c>
      <c r="D83" s="336"/>
      <c r="E83" s="336"/>
      <c r="F83" s="337" t="s">
        <v>922</v>
      </c>
      <c r="G83" s="336"/>
      <c r="H83" s="336" t="s">
        <v>932</v>
      </c>
      <c r="I83" s="336" t="s">
        <v>918</v>
      </c>
      <c r="J83" s="336">
        <v>20</v>
      </c>
      <c r="K83" s="326"/>
    </row>
    <row r="84" spans="2:11" ht="15" customHeight="1">
      <c r="B84" s="335"/>
      <c r="C84" s="336" t="s">
        <v>933</v>
      </c>
      <c r="D84" s="336"/>
      <c r="E84" s="336"/>
      <c r="F84" s="337" t="s">
        <v>922</v>
      </c>
      <c r="G84" s="336"/>
      <c r="H84" s="336" t="s">
        <v>934</v>
      </c>
      <c r="I84" s="336" t="s">
        <v>918</v>
      </c>
      <c r="J84" s="336">
        <v>20</v>
      </c>
      <c r="K84" s="326"/>
    </row>
    <row r="85" spans="2:11" ht="15" customHeight="1">
      <c r="B85" s="335"/>
      <c r="C85" s="315" t="s">
        <v>935</v>
      </c>
      <c r="D85" s="315"/>
      <c r="E85" s="315"/>
      <c r="F85" s="334" t="s">
        <v>922</v>
      </c>
      <c r="G85" s="333"/>
      <c r="H85" s="315" t="s">
        <v>936</v>
      </c>
      <c r="I85" s="315" t="s">
        <v>918</v>
      </c>
      <c r="J85" s="315">
        <v>50</v>
      </c>
      <c r="K85" s="326"/>
    </row>
    <row r="86" spans="2:11" ht="15" customHeight="1">
      <c r="B86" s="335"/>
      <c r="C86" s="315" t="s">
        <v>937</v>
      </c>
      <c r="D86" s="315"/>
      <c r="E86" s="315"/>
      <c r="F86" s="334" t="s">
        <v>922</v>
      </c>
      <c r="G86" s="333"/>
      <c r="H86" s="315" t="s">
        <v>938</v>
      </c>
      <c r="I86" s="315" t="s">
        <v>918</v>
      </c>
      <c r="J86" s="315">
        <v>20</v>
      </c>
      <c r="K86" s="326"/>
    </row>
    <row r="87" spans="2:11" ht="15" customHeight="1">
      <c r="B87" s="335"/>
      <c r="C87" s="315" t="s">
        <v>939</v>
      </c>
      <c r="D87" s="315"/>
      <c r="E87" s="315"/>
      <c r="F87" s="334" t="s">
        <v>922</v>
      </c>
      <c r="G87" s="333"/>
      <c r="H87" s="315" t="s">
        <v>940</v>
      </c>
      <c r="I87" s="315" t="s">
        <v>918</v>
      </c>
      <c r="J87" s="315">
        <v>20</v>
      </c>
      <c r="K87" s="326"/>
    </row>
    <row r="88" spans="2:11" ht="15" customHeight="1">
      <c r="B88" s="335"/>
      <c r="C88" s="315" t="s">
        <v>941</v>
      </c>
      <c r="D88" s="315"/>
      <c r="E88" s="315"/>
      <c r="F88" s="334" t="s">
        <v>922</v>
      </c>
      <c r="G88" s="333"/>
      <c r="H88" s="315" t="s">
        <v>942</v>
      </c>
      <c r="I88" s="315" t="s">
        <v>918</v>
      </c>
      <c r="J88" s="315">
        <v>50</v>
      </c>
      <c r="K88" s="326"/>
    </row>
    <row r="89" spans="2:11" ht="15" customHeight="1">
      <c r="B89" s="335"/>
      <c r="C89" s="315" t="s">
        <v>943</v>
      </c>
      <c r="D89" s="315"/>
      <c r="E89" s="315"/>
      <c r="F89" s="334" t="s">
        <v>922</v>
      </c>
      <c r="G89" s="333"/>
      <c r="H89" s="315" t="s">
        <v>943</v>
      </c>
      <c r="I89" s="315" t="s">
        <v>918</v>
      </c>
      <c r="J89" s="315">
        <v>50</v>
      </c>
      <c r="K89" s="326"/>
    </row>
    <row r="90" spans="2:11" ht="15" customHeight="1">
      <c r="B90" s="335"/>
      <c r="C90" s="315" t="s">
        <v>146</v>
      </c>
      <c r="D90" s="315"/>
      <c r="E90" s="315"/>
      <c r="F90" s="334" t="s">
        <v>922</v>
      </c>
      <c r="G90" s="333"/>
      <c r="H90" s="315" t="s">
        <v>944</v>
      </c>
      <c r="I90" s="315" t="s">
        <v>918</v>
      </c>
      <c r="J90" s="315">
        <v>255</v>
      </c>
      <c r="K90" s="326"/>
    </row>
    <row r="91" spans="2:11" ht="15" customHeight="1">
      <c r="B91" s="335"/>
      <c r="C91" s="315" t="s">
        <v>945</v>
      </c>
      <c r="D91" s="315"/>
      <c r="E91" s="315"/>
      <c r="F91" s="334" t="s">
        <v>916</v>
      </c>
      <c r="G91" s="333"/>
      <c r="H91" s="315" t="s">
        <v>946</v>
      </c>
      <c r="I91" s="315" t="s">
        <v>947</v>
      </c>
      <c r="J91" s="315"/>
      <c r="K91" s="326"/>
    </row>
    <row r="92" spans="2:11" ht="15" customHeight="1">
      <c r="B92" s="335"/>
      <c r="C92" s="315" t="s">
        <v>948</v>
      </c>
      <c r="D92" s="315"/>
      <c r="E92" s="315"/>
      <c r="F92" s="334" t="s">
        <v>916</v>
      </c>
      <c r="G92" s="333"/>
      <c r="H92" s="315" t="s">
        <v>949</v>
      </c>
      <c r="I92" s="315" t="s">
        <v>950</v>
      </c>
      <c r="J92" s="315"/>
      <c r="K92" s="326"/>
    </row>
    <row r="93" spans="2:11" ht="15" customHeight="1">
      <c r="B93" s="335"/>
      <c r="C93" s="315" t="s">
        <v>951</v>
      </c>
      <c r="D93" s="315"/>
      <c r="E93" s="315"/>
      <c r="F93" s="334" t="s">
        <v>916</v>
      </c>
      <c r="G93" s="333"/>
      <c r="H93" s="315" t="s">
        <v>951</v>
      </c>
      <c r="I93" s="315" t="s">
        <v>950</v>
      </c>
      <c r="J93" s="315"/>
      <c r="K93" s="326"/>
    </row>
    <row r="94" spans="2:11" ht="15" customHeight="1">
      <c r="B94" s="335"/>
      <c r="C94" s="315" t="s">
        <v>42</v>
      </c>
      <c r="D94" s="315"/>
      <c r="E94" s="315"/>
      <c r="F94" s="334" t="s">
        <v>916</v>
      </c>
      <c r="G94" s="333"/>
      <c r="H94" s="315" t="s">
        <v>952</v>
      </c>
      <c r="I94" s="315" t="s">
        <v>950</v>
      </c>
      <c r="J94" s="315"/>
      <c r="K94" s="326"/>
    </row>
    <row r="95" spans="2:11" ht="15" customHeight="1">
      <c r="B95" s="335"/>
      <c r="C95" s="315" t="s">
        <v>52</v>
      </c>
      <c r="D95" s="315"/>
      <c r="E95" s="315"/>
      <c r="F95" s="334" t="s">
        <v>916</v>
      </c>
      <c r="G95" s="333"/>
      <c r="H95" s="315" t="s">
        <v>953</v>
      </c>
      <c r="I95" s="315" t="s">
        <v>950</v>
      </c>
      <c r="J95" s="315"/>
      <c r="K95" s="326"/>
    </row>
    <row r="96" spans="2:11" ht="15" customHeight="1">
      <c r="B96" s="338"/>
      <c r="C96" s="339"/>
      <c r="D96" s="339"/>
      <c r="E96" s="339"/>
      <c r="F96" s="339"/>
      <c r="G96" s="339"/>
      <c r="H96" s="339"/>
      <c r="I96" s="339"/>
      <c r="J96" s="339"/>
      <c r="K96" s="340"/>
    </row>
    <row r="97" spans="2:11" ht="18.75" customHeight="1">
      <c r="B97" s="341"/>
      <c r="C97" s="342"/>
      <c r="D97" s="342"/>
      <c r="E97" s="342"/>
      <c r="F97" s="342"/>
      <c r="G97" s="342"/>
      <c r="H97" s="342"/>
      <c r="I97" s="342"/>
      <c r="J97" s="342"/>
      <c r="K97" s="341"/>
    </row>
    <row r="98" spans="2:11" ht="18.75" customHeight="1">
      <c r="B98" s="321"/>
      <c r="C98" s="321"/>
      <c r="D98" s="321"/>
      <c r="E98" s="321"/>
      <c r="F98" s="321"/>
      <c r="G98" s="321"/>
      <c r="H98" s="321"/>
      <c r="I98" s="321"/>
      <c r="J98" s="321"/>
      <c r="K98" s="321"/>
    </row>
    <row r="99" spans="2:11" ht="7.5" customHeight="1">
      <c r="B99" s="322"/>
      <c r="C99" s="323"/>
      <c r="D99" s="323"/>
      <c r="E99" s="323"/>
      <c r="F99" s="323"/>
      <c r="G99" s="323"/>
      <c r="H99" s="323"/>
      <c r="I99" s="323"/>
      <c r="J99" s="323"/>
      <c r="K99" s="324"/>
    </row>
    <row r="100" spans="2:11" ht="45" customHeight="1">
      <c r="B100" s="325"/>
      <c r="C100" s="436" t="s">
        <v>954</v>
      </c>
      <c r="D100" s="436"/>
      <c r="E100" s="436"/>
      <c r="F100" s="436"/>
      <c r="G100" s="436"/>
      <c r="H100" s="436"/>
      <c r="I100" s="436"/>
      <c r="J100" s="436"/>
      <c r="K100" s="326"/>
    </row>
    <row r="101" spans="2:11" ht="17.25" customHeight="1">
      <c r="B101" s="325"/>
      <c r="C101" s="327" t="s">
        <v>910</v>
      </c>
      <c r="D101" s="327"/>
      <c r="E101" s="327"/>
      <c r="F101" s="327" t="s">
        <v>911</v>
      </c>
      <c r="G101" s="328"/>
      <c r="H101" s="327" t="s">
        <v>140</v>
      </c>
      <c r="I101" s="327" t="s">
        <v>61</v>
      </c>
      <c r="J101" s="327" t="s">
        <v>912</v>
      </c>
      <c r="K101" s="326"/>
    </row>
    <row r="102" spans="2:11" ht="17.25" customHeight="1">
      <c r="B102" s="325"/>
      <c r="C102" s="329" t="s">
        <v>913</v>
      </c>
      <c r="D102" s="329"/>
      <c r="E102" s="329"/>
      <c r="F102" s="330" t="s">
        <v>914</v>
      </c>
      <c r="G102" s="331"/>
      <c r="H102" s="329"/>
      <c r="I102" s="329"/>
      <c r="J102" s="329" t="s">
        <v>915</v>
      </c>
      <c r="K102" s="326"/>
    </row>
    <row r="103" spans="2:11" ht="5.25" customHeight="1">
      <c r="B103" s="325"/>
      <c r="C103" s="327"/>
      <c r="D103" s="327"/>
      <c r="E103" s="327"/>
      <c r="F103" s="327"/>
      <c r="G103" s="343"/>
      <c r="H103" s="327"/>
      <c r="I103" s="327"/>
      <c r="J103" s="327"/>
      <c r="K103" s="326"/>
    </row>
    <row r="104" spans="2:11" ht="15" customHeight="1">
      <c r="B104" s="325"/>
      <c r="C104" s="315" t="s">
        <v>57</v>
      </c>
      <c r="D104" s="332"/>
      <c r="E104" s="332"/>
      <c r="F104" s="334" t="s">
        <v>916</v>
      </c>
      <c r="G104" s="343"/>
      <c r="H104" s="315" t="s">
        <v>955</v>
      </c>
      <c r="I104" s="315" t="s">
        <v>918</v>
      </c>
      <c r="J104" s="315">
        <v>20</v>
      </c>
      <c r="K104" s="326"/>
    </row>
    <row r="105" spans="2:11" ht="15" customHeight="1">
      <c r="B105" s="325"/>
      <c r="C105" s="315" t="s">
        <v>919</v>
      </c>
      <c r="D105" s="315"/>
      <c r="E105" s="315"/>
      <c r="F105" s="334" t="s">
        <v>916</v>
      </c>
      <c r="G105" s="315"/>
      <c r="H105" s="315" t="s">
        <v>955</v>
      </c>
      <c r="I105" s="315" t="s">
        <v>918</v>
      </c>
      <c r="J105" s="315">
        <v>120</v>
      </c>
      <c r="K105" s="326"/>
    </row>
    <row r="106" spans="2:11" ht="15" customHeight="1">
      <c r="B106" s="335"/>
      <c r="C106" s="315" t="s">
        <v>921</v>
      </c>
      <c r="D106" s="315"/>
      <c r="E106" s="315"/>
      <c r="F106" s="334" t="s">
        <v>922</v>
      </c>
      <c r="G106" s="315"/>
      <c r="H106" s="315" t="s">
        <v>955</v>
      </c>
      <c r="I106" s="315" t="s">
        <v>918</v>
      </c>
      <c r="J106" s="315">
        <v>50</v>
      </c>
      <c r="K106" s="326"/>
    </row>
    <row r="107" spans="2:11" ht="15" customHeight="1">
      <c r="B107" s="335"/>
      <c r="C107" s="315" t="s">
        <v>924</v>
      </c>
      <c r="D107" s="315"/>
      <c r="E107" s="315"/>
      <c r="F107" s="334" t="s">
        <v>916</v>
      </c>
      <c r="G107" s="315"/>
      <c r="H107" s="315" t="s">
        <v>955</v>
      </c>
      <c r="I107" s="315" t="s">
        <v>926</v>
      </c>
      <c r="J107" s="315"/>
      <c r="K107" s="326"/>
    </row>
    <row r="108" spans="2:11" ht="15" customHeight="1">
      <c r="B108" s="335"/>
      <c r="C108" s="315" t="s">
        <v>935</v>
      </c>
      <c r="D108" s="315"/>
      <c r="E108" s="315"/>
      <c r="F108" s="334" t="s">
        <v>922</v>
      </c>
      <c r="G108" s="315"/>
      <c r="H108" s="315" t="s">
        <v>955</v>
      </c>
      <c r="I108" s="315" t="s">
        <v>918</v>
      </c>
      <c r="J108" s="315">
        <v>50</v>
      </c>
      <c r="K108" s="326"/>
    </row>
    <row r="109" spans="2:11" ht="15" customHeight="1">
      <c r="B109" s="335"/>
      <c r="C109" s="315" t="s">
        <v>943</v>
      </c>
      <c r="D109" s="315"/>
      <c r="E109" s="315"/>
      <c r="F109" s="334" t="s">
        <v>922</v>
      </c>
      <c r="G109" s="315"/>
      <c r="H109" s="315" t="s">
        <v>955</v>
      </c>
      <c r="I109" s="315" t="s">
        <v>918</v>
      </c>
      <c r="J109" s="315">
        <v>50</v>
      </c>
      <c r="K109" s="326"/>
    </row>
    <row r="110" spans="2:11" ht="15" customHeight="1">
      <c r="B110" s="335"/>
      <c r="C110" s="315" t="s">
        <v>941</v>
      </c>
      <c r="D110" s="315"/>
      <c r="E110" s="315"/>
      <c r="F110" s="334" t="s">
        <v>922</v>
      </c>
      <c r="G110" s="315"/>
      <c r="H110" s="315" t="s">
        <v>955</v>
      </c>
      <c r="I110" s="315" t="s">
        <v>918</v>
      </c>
      <c r="J110" s="315">
        <v>50</v>
      </c>
      <c r="K110" s="326"/>
    </row>
    <row r="111" spans="2:11" ht="15" customHeight="1">
      <c r="B111" s="335"/>
      <c r="C111" s="315" t="s">
        <v>57</v>
      </c>
      <c r="D111" s="315"/>
      <c r="E111" s="315"/>
      <c r="F111" s="334" t="s">
        <v>916</v>
      </c>
      <c r="G111" s="315"/>
      <c r="H111" s="315" t="s">
        <v>956</v>
      </c>
      <c r="I111" s="315" t="s">
        <v>918</v>
      </c>
      <c r="J111" s="315">
        <v>20</v>
      </c>
      <c r="K111" s="326"/>
    </row>
    <row r="112" spans="2:11" ht="15" customHeight="1">
      <c r="B112" s="335"/>
      <c r="C112" s="315" t="s">
        <v>957</v>
      </c>
      <c r="D112" s="315"/>
      <c r="E112" s="315"/>
      <c r="F112" s="334" t="s">
        <v>916</v>
      </c>
      <c r="G112" s="315"/>
      <c r="H112" s="315" t="s">
        <v>958</v>
      </c>
      <c r="I112" s="315" t="s">
        <v>918</v>
      </c>
      <c r="J112" s="315">
        <v>120</v>
      </c>
      <c r="K112" s="326"/>
    </row>
    <row r="113" spans="2:11" ht="15" customHeight="1">
      <c r="B113" s="335"/>
      <c r="C113" s="315" t="s">
        <v>42</v>
      </c>
      <c r="D113" s="315"/>
      <c r="E113" s="315"/>
      <c r="F113" s="334" t="s">
        <v>916</v>
      </c>
      <c r="G113" s="315"/>
      <c r="H113" s="315" t="s">
        <v>959</v>
      </c>
      <c r="I113" s="315" t="s">
        <v>950</v>
      </c>
      <c r="J113" s="315"/>
      <c r="K113" s="326"/>
    </row>
    <row r="114" spans="2:11" ht="15" customHeight="1">
      <c r="B114" s="335"/>
      <c r="C114" s="315" t="s">
        <v>52</v>
      </c>
      <c r="D114" s="315"/>
      <c r="E114" s="315"/>
      <c r="F114" s="334" t="s">
        <v>916</v>
      </c>
      <c r="G114" s="315"/>
      <c r="H114" s="315" t="s">
        <v>960</v>
      </c>
      <c r="I114" s="315" t="s">
        <v>950</v>
      </c>
      <c r="J114" s="315"/>
      <c r="K114" s="326"/>
    </row>
    <row r="115" spans="2:11" ht="15" customHeight="1">
      <c r="B115" s="335"/>
      <c r="C115" s="315" t="s">
        <v>61</v>
      </c>
      <c r="D115" s="315"/>
      <c r="E115" s="315"/>
      <c r="F115" s="334" t="s">
        <v>916</v>
      </c>
      <c r="G115" s="315"/>
      <c r="H115" s="315" t="s">
        <v>961</v>
      </c>
      <c r="I115" s="315" t="s">
        <v>962</v>
      </c>
      <c r="J115" s="315"/>
      <c r="K115" s="326"/>
    </row>
    <row r="116" spans="2:11" ht="15" customHeight="1">
      <c r="B116" s="338"/>
      <c r="C116" s="344"/>
      <c r="D116" s="344"/>
      <c r="E116" s="344"/>
      <c r="F116" s="344"/>
      <c r="G116" s="344"/>
      <c r="H116" s="344"/>
      <c r="I116" s="344"/>
      <c r="J116" s="344"/>
      <c r="K116" s="340"/>
    </row>
    <row r="117" spans="2:11" ht="18.75" customHeight="1">
      <c r="B117" s="345"/>
      <c r="C117" s="311"/>
      <c r="D117" s="311"/>
      <c r="E117" s="311"/>
      <c r="F117" s="346"/>
      <c r="G117" s="311"/>
      <c r="H117" s="311"/>
      <c r="I117" s="311"/>
      <c r="J117" s="311"/>
      <c r="K117" s="345"/>
    </row>
    <row r="118" spans="2:11" ht="18.75" customHeight="1">
      <c r="B118" s="321"/>
      <c r="C118" s="321"/>
      <c r="D118" s="321"/>
      <c r="E118" s="321"/>
      <c r="F118" s="321"/>
      <c r="G118" s="321"/>
      <c r="H118" s="321"/>
      <c r="I118" s="321"/>
      <c r="J118" s="321"/>
      <c r="K118" s="321"/>
    </row>
    <row r="119" spans="2:11" ht="7.5" customHeight="1">
      <c r="B119" s="347"/>
      <c r="C119" s="348"/>
      <c r="D119" s="348"/>
      <c r="E119" s="348"/>
      <c r="F119" s="348"/>
      <c r="G119" s="348"/>
      <c r="H119" s="348"/>
      <c r="I119" s="348"/>
      <c r="J119" s="348"/>
      <c r="K119" s="349"/>
    </row>
    <row r="120" spans="2:11" ht="45" customHeight="1">
      <c r="B120" s="350"/>
      <c r="C120" s="435" t="s">
        <v>963</v>
      </c>
      <c r="D120" s="435"/>
      <c r="E120" s="435"/>
      <c r="F120" s="435"/>
      <c r="G120" s="435"/>
      <c r="H120" s="435"/>
      <c r="I120" s="435"/>
      <c r="J120" s="435"/>
      <c r="K120" s="351"/>
    </row>
    <row r="121" spans="2:11" ht="17.25" customHeight="1">
      <c r="B121" s="352"/>
      <c r="C121" s="327" t="s">
        <v>910</v>
      </c>
      <c r="D121" s="327"/>
      <c r="E121" s="327"/>
      <c r="F121" s="327" t="s">
        <v>911</v>
      </c>
      <c r="G121" s="328"/>
      <c r="H121" s="327" t="s">
        <v>140</v>
      </c>
      <c r="I121" s="327" t="s">
        <v>61</v>
      </c>
      <c r="J121" s="327" t="s">
        <v>912</v>
      </c>
      <c r="K121" s="353"/>
    </row>
    <row r="122" spans="2:11" ht="17.25" customHeight="1">
      <c r="B122" s="352"/>
      <c r="C122" s="329" t="s">
        <v>913</v>
      </c>
      <c r="D122" s="329"/>
      <c r="E122" s="329"/>
      <c r="F122" s="330" t="s">
        <v>914</v>
      </c>
      <c r="G122" s="331"/>
      <c r="H122" s="329"/>
      <c r="I122" s="329"/>
      <c r="J122" s="329" t="s">
        <v>915</v>
      </c>
      <c r="K122" s="353"/>
    </row>
    <row r="123" spans="2:11" ht="5.25" customHeight="1">
      <c r="B123" s="354"/>
      <c r="C123" s="332"/>
      <c r="D123" s="332"/>
      <c r="E123" s="332"/>
      <c r="F123" s="332"/>
      <c r="G123" s="315"/>
      <c r="H123" s="332"/>
      <c r="I123" s="332"/>
      <c r="J123" s="332"/>
      <c r="K123" s="355"/>
    </row>
    <row r="124" spans="2:11" ht="15" customHeight="1">
      <c r="B124" s="354"/>
      <c r="C124" s="315" t="s">
        <v>919</v>
      </c>
      <c r="D124" s="332"/>
      <c r="E124" s="332"/>
      <c r="F124" s="334" t="s">
        <v>916</v>
      </c>
      <c r="G124" s="315"/>
      <c r="H124" s="315" t="s">
        <v>955</v>
      </c>
      <c r="I124" s="315" t="s">
        <v>918</v>
      </c>
      <c r="J124" s="315">
        <v>120</v>
      </c>
      <c r="K124" s="356"/>
    </row>
    <row r="125" spans="2:11" ht="15" customHeight="1">
      <c r="B125" s="354"/>
      <c r="C125" s="315" t="s">
        <v>964</v>
      </c>
      <c r="D125" s="315"/>
      <c r="E125" s="315"/>
      <c r="F125" s="334" t="s">
        <v>916</v>
      </c>
      <c r="G125" s="315"/>
      <c r="H125" s="315" t="s">
        <v>965</v>
      </c>
      <c r="I125" s="315" t="s">
        <v>918</v>
      </c>
      <c r="J125" s="315" t="s">
        <v>966</v>
      </c>
      <c r="K125" s="356"/>
    </row>
    <row r="126" spans="2:11" ht="15" customHeight="1">
      <c r="B126" s="354"/>
      <c r="C126" s="315" t="s">
        <v>90</v>
      </c>
      <c r="D126" s="315"/>
      <c r="E126" s="315"/>
      <c r="F126" s="334" t="s">
        <v>916</v>
      </c>
      <c r="G126" s="315"/>
      <c r="H126" s="315" t="s">
        <v>967</v>
      </c>
      <c r="I126" s="315" t="s">
        <v>918</v>
      </c>
      <c r="J126" s="315" t="s">
        <v>966</v>
      </c>
      <c r="K126" s="356"/>
    </row>
    <row r="127" spans="2:11" ht="15" customHeight="1">
      <c r="B127" s="354"/>
      <c r="C127" s="315" t="s">
        <v>927</v>
      </c>
      <c r="D127" s="315"/>
      <c r="E127" s="315"/>
      <c r="F127" s="334" t="s">
        <v>922</v>
      </c>
      <c r="G127" s="315"/>
      <c r="H127" s="315" t="s">
        <v>928</v>
      </c>
      <c r="I127" s="315" t="s">
        <v>918</v>
      </c>
      <c r="J127" s="315">
        <v>15</v>
      </c>
      <c r="K127" s="356"/>
    </row>
    <row r="128" spans="2:11" ht="15" customHeight="1">
      <c r="B128" s="354"/>
      <c r="C128" s="336" t="s">
        <v>929</v>
      </c>
      <c r="D128" s="336"/>
      <c r="E128" s="336"/>
      <c r="F128" s="337" t="s">
        <v>922</v>
      </c>
      <c r="G128" s="336"/>
      <c r="H128" s="336" t="s">
        <v>930</v>
      </c>
      <c r="I128" s="336" t="s">
        <v>918</v>
      </c>
      <c r="J128" s="336">
        <v>15</v>
      </c>
      <c r="K128" s="356"/>
    </row>
    <row r="129" spans="2:11" ht="15" customHeight="1">
      <c r="B129" s="354"/>
      <c r="C129" s="336" t="s">
        <v>931</v>
      </c>
      <c r="D129" s="336"/>
      <c r="E129" s="336"/>
      <c r="F129" s="337" t="s">
        <v>922</v>
      </c>
      <c r="G129" s="336"/>
      <c r="H129" s="336" t="s">
        <v>932</v>
      </c>
      <c r="I129" s="336" t="s">
        <v>918</v>
      </c>
      <c r="J129" s="336">
        <v>20</v>
      </c>
      <c r="K129" s="356"/>
    </row>
    <row r="130" spans="2:11" ht="15" customHeight="1">
      <c r="B130" s="354"/>
      <c r="C130" s="336" t="s">
        <v>933</v>
      </c>
      <c r="D130" s="336"/>
      <c r="E130" s="336"/>
      <c r="F130" s="337" t="s">
        <v>922</v>
      </c>
      <c r="G130" s="336"/>
      <c r="H130" s="336" t="s">
        <v>934</v>
      </c>
      <c r="I130" s="336" t="s">
        <v>918</v>
      </c>
      <c r="J130" s="336">
        <v>20</v>
      </c>
      <c r="K130" s="356"/>
    </row>
    <row r="131" spans="2:11" ht="15" customHeight="1">
      <c r="B131" s="354"/>
      <c r="C131" s="315" t="s">
        <v>921</v>
      </c>
      <c r="D131" s="315"/>
      <c r="E131" s="315"/>
      <c r="F131" s="334" t="s">
        <v>922</v>
      </c>
      <c r="G131" s="315"/>
      <c r="H131" s="315" t="s">
        <v>955</v>
      </c>
      <c r="I131" s="315" t="s">
        <v>918</v>
      </c>
      <c r="J131" s="315">
        <v>50</v>
      </c>
      <c r="K131" s="356"/>
    </row>
    <row r="132" spans="2:11" ht="15" customHeight="1">
      <c r="B132" s="354"/>
      <c r="C132" s="315" t="s">
        <v>935</v>
      </c>
      <c r="D132" s="315"/>
      <c r="E132" s="315"/>
      <c r="F132" s="334" t="s">
        <v>922</v>
      </c>
      <c r="G132" s="315"/>
      <c r="H132" s="315" t="s">
        <v>955</v>
      </c>
      <c r="I132" s="315" t="s">
        <v>918</v>
      </c>
      <c r="J132" s="315">
        <v>50</v>
      </c>
      <c r="K132" s="356"/>
    </row>
    <row r="133" spans="2:11" ht="15" customHeight="1">
      <c r="B133" s="354"/>
      <c r="C133" s="315" t="s">
        <v>941</v>
      </c>
      <c r="D133" s="315"/>
      <c r="E133" s="315"/>
      <c r="F133" s="334" t="s">
        <v>922</v>
      </c>
      <c r="G133" s="315"/>
      <c r="H133" s="315" t="s">
        <v>955</v>
      </c>
      <c r="I133" s="315" t="s">
        <v>918</v>
      </c>
      <c r="J133" s="315">
        <v>50</v>
      </c>
      <c r="K133" s="356"/>
    </row>
    <row r="134" spans="2:11" ht="15" customHeight="1">
      <c r="B134" s="354"/>
      <c r="C134" s="315" t="s">
        <v>943</v>
      </c>
      <c r="D134" s="315"/>
      <c r="E134" s="315"/>
      <c r="F134" s="334" t="s">
        <v>922</v>
      </c>
      <c r="G134" s="315"/>
      <c r="H134" s="315" t="s">
        <v>955</v>
      </c>
      <c r="I134" s="315" t="s">
        <v>918</v>
      </c>
      <c r="J134" s="315">
        <v>50</v>
      </c>
      <c r="K134" s="356"/>
    </row>
    <row r="135" spans="2:11" ht="15" customHeight="1">
      <c r="B135" s="354"/>
      <c r="C135" s="315" t="s">
        <v>146</v>
      </c>
      <c r="D135" s="315"/>
      <c r="E135" s="315"/>
      <c r="F135" s="334" t="s">
        <v>922</v>
      </c>
      <c r="G135" s="315"/>
      <c r="H135" s="315" t="s">
        <v>968</v>
      </c>
      <c r="I135" s="315" t="s">
        <v>918</v>
      </c>
      <c r="J135" s="315">
        <v>255</v>
      </c>
      <c r="K135" s="356"/>
    </row>
    <row r="136" spans="2:11" ht="15" customHeight="1">
      <c r="B136" s="354"/>
      <c r="C136" s="315" t="s">
        <v>945</v>
      </c>
      <c r="D136" s="315"/>
      <c r="E136" s="315"/>
      <c r="F136" s="334" t="s">
        <v>916</v>
      </c>
      <c r="G136" s="315"/>
      <c r="H136" s="315" t="s">
        <v>969</v>
      </c>
      <c r="I136" s="315" t="s">
        <v>947</v>
      </c>
      <c r="J136" s="315"/>
      <c r="K136" s="356"/>
    </row>
    <row r="137" spans="2:11" ht="15" customHeight="1">
      <c r="B137" s="354"/>
      <c r="C137" s="315" t="s">
        <v>948</v>
      </c>
      <c r="D137" s="315"/>
      <c r="E137" s="315"/>
      <c r="F137" s="334" t="s">
        <v>916</v>
      </c>
      <c r="G137" s="315"/>
      <c r="H137" s="315" t="s">
        <v>970</v>
      </c>
      <c r="I137" s="315" t="s">
        <v>950</v>
      </c>
      <c r="J137" s="315"/>
      <c r="K137" s="356"/>
    </row>
    <row r="138" spans="2:11" ht="15" customHeight="1">
      <c r="B138" s="354"/>
      <c r="C138" s="315" t="s">
        <v>951</v>
      </c>
      <c r="D138" s="315"/>
      <c r="E138" s="315"/>
      <c r="F138" s="334" t="s">
        <v>916</v>
      </c>
      <c r="G138" s="315"/>
      <c r="H138" s="315" t="s">
        <v>951</v>
      </c>
      <c r="I138" s="315" t="s">
        <v>950</v>
      </c>
      <c r="J138" s="315"/>
      <c r="K138" s="356"/>
    </row>
    <row r="139" spans="2:11" ht="15" customHeight="1">
      <c r="B139" s="354"/>
      <c r="C139" s="315" t="s">
        <v>42</v>
      </c>
      <c r="D139" s="315"/>
      <c r="E139" s="315"/>
      <c r="F139" s="334" t="s">
        <v>916</v>
      </c>
      <c r="G139" s="315"/>
      <c r="H139" s="315" t="s">
        <v>971</v>
      </c>
      <c r="I139" s="315" t="s">
        <v>950</v>
      </c>
      <c r="J139" s="315"/>
      <c r="K139" s="356"/>
    </row>
    <row r="140" spans="2:11" ht="15" customHeight="1">
      <c r="B140" s="354"/>
      <c r="C140" s="315" t="s">
        <v>972</v>
      </c>
      <c r="D140" s="315"/>
      <c r="E140" s="315"/>
      <c r="F140" s="334" t="s">
        <v>916</v>
      </c>
      <c r="G140" s="315"/>
      <c r="H140" s="315" t="s">
        <v>973</v>
      </c>
      <c r="I140" s="315" t="s">
        <v>950</v>
      </c>
      <c r="J140" s="315"/>
      <c r="K140" s="356"/>
    </row>
    <row r="141" spans="2:11" ht="15" customHeight="1">
      <c r="B141" s="357"/>
      <c r="C141" s="358"/>
      <c r="D141" s="358"/>
      <c r="E141" s="358"/>
      <c r="F141" s="358"/>
      <c r="G141" s="358"/>
      <c r="H141" s="358"/>
      <c r="I141" s="358"/>
      <c r="J141" s="358"/>
      <c r="K141" s="359"/>
    </row>
    <row r="142" spans="2:11" ht="18.75" customHeight="1">
      <c r="B142" s="311"/>
      <c r="C142" s="311"/>
      <c r="D142" s="311"/>
      <c r="E142" s="311"/>
      <c r="F142" s="346"/>
      <c r="G142" s="311"/>
      <c r="H142" s="311"/>
      <c r="I142" s="311"/>
      <c r="J142" s="311"/>
      <c r="K142" s="311"/>
    </row>
    <row r="143" spans="2:11" ht="18.75" customHeight="1">
      <c r="B143" s="321"/>
      <c r="C143" s="321"/>
      <c r="D143" s="321"/>
      <c r="E143" s="321"/>
      <c r="F143" s="321"/>
      <c r="G143" s="321"/>
      <c r="H143" s="321"/>
      <c r="I143" s="321"/>
      <c r="J143" s="321"/>
      <c r="K143" s="321"/>
    </row>
    <row r="144" spans="2:11" ht="7.5" customHeight="1">
      <c r="B144" s="322"/>
      <c r="C144" s="323"/>
      <c r="D144" s="323"/>
      <c r="E144" s="323"/>
      <c r="F144" s="323"/>
      <c r="G144" s="323"/>
      <c r="H144" s="323"/>
      <c r="I144" s="323"/>
      <c r="J144" s="323"/>
      <c r="K144" s="324"/>
    </row>
    <row r="145" spans="2:11" ht="45" customHeight="1">
      <c r="B145" s="325"/>
      <c r="C145" s="436" t="s">
        <v>974</v>
      </c>
      <c r="D145" s="436"/>
      <c r="E145" s="436"/>
      <c r="F145" s="436"/>
      <c r="G145" s="436"/>
      <c r="H145" s="436"/>
      <c r="I145" s="436"/>
      <c r="J145" s="436"/>
      <c r="K145" s="326"/>
    </row>
    <row r="146" spans="2:11" ht="17.25" customHeight="1">
      <c r="B146" s="325"/>
      <c r="C146" s="327" t="s">
        <v>910</v>
      </c>
      <c r="D146" s="327"/>
      <c r="E146" s="327"/>
      <c r="F146" s="327" t="s">
        <v>911</v>
      </c>
      <c r="G146" s="328"/>
      <c r="H146" s="327" t="s">
        <v>140</v>
      </c>
      <c r="I146" s="327" t="s">
        <v>61</v>
      </c>
      <c r="J146" s="327" t="s">
        <v>912</v>
      </c>
      <c r="K146" s="326"/>
    </row>
    <row r="147" spans="2:11" ht="17.25" customHeight="1">
      <c r="B147" s="325"/>
      <c r="C147" s="329" t="s">
        <v>913</v>
      </c>
      <c r="D147" s="329"/>
      <c r="E147" s="329"/>
      <c r="F147" s="330" t="s">
        <v>914</v>
      </c>
      <c r="G147" s="331"/>
      <c r="H147" s="329"/>
      <c r="I147" s="329"/>
      <c r="J147" s="329" t="s">
        <v>915</v>
      </c>
      <c r="K147" s="326"/>
    </row>
    <row r="148" spans="2:11" ht="5.25" customHeight="1">
      <c r="B148" s="335"/>
      <c r="C148" s="332"/>
      <c r="D148" s="332"/>
      <c r="E148" s="332"/>
      <c r="F148" s="332"/>
      <c r="G148" s="333"/>
      <c r="H148" s="332"/>
      <c r="I148" s="332"/>
      <c r="J148" s="332"/>
      <c r="K148" s="356"/>
    </row>
    <row r="149" spans="2:11" ht="15" customHeight="1">
      <c r="B149" s="335"/>
      <c r="C149" s="360" t="s">
        <v>919</v>
      </c>
      <c r="D149" s="315"/>
      <c r="E149" s="315"/>
      <c r="F149" s="361" t="s">
        <v>916</v>
      </c>
      <c r="G149" s="315"/>
      <c r="H149" s="360" t="s">
        <v>955</v>
      </c>
      <c r="I149" s="360" t="s">
        <v>918</v>
      </c>
      <c r="J149" s="360">
        <v>120</v>
      </c>
      <c r="K149" s="356"/>
    </row>
    <row r="150" spans="2:11" ht="15" customHeight="1">
      <c r="B150" s="335"/>
      <c r="C150" s="360" t="s">
        <v>964</v>
      </c>
      <c r="D150" s="315"/>
      <c r="E150" s="315"/>
      <c r="F150" s="361" t="s">
        <v>916</v>
      </c>
      <c r="G150" s="315"/>
      <c r="H150" s="360" t="s">
        <v>975</v>
      </c>
      <c r="I150" s="360" t="s">
        <v>918</v>
      </c>
      <c r="J150" s="360" t="s">
        <v>966</v>
      </c>
      <c r="K150" s="356"/>
    </row>
    <row r="151" spans="2:11" ht="15" customHeight="1">
      <c r="B151" s="335"/>
      <c r="C151" s="360" t="s">
        <v>90</v>
      </c>
      <c r="D151" s="315"/>
      <c r="E151" s="315"/>
      <c r="F151" s="361" t="s">
        <v>916</v>
      </c>
      <c r="G151" s="315"/>
      <c r="H151" s="360" t="s">
        <v>976</v>
      </c>
      <c r="I151" s="360" t="s">
        <v>918</v>
      </c>
      <c r="J151" s="360" t="s">
        <v>966</v>
      </c>
      <c r="K151" s="356"/>
    </row>
    <row r="152" spans="2:11" ht="15" customHeight="1">
      <c r="B152" s="335"/>
      <c r="C152" s="360" t="s">
        <v>921</v>
      </c>
      <c r="D152" s="315"/>
      <c r="E152" s="315"/>
      <c r="F152" s="361" t="s">
        <v>922</v>
      </c>
      <c r="G152" s="315"/>
      <c r="H152" s="360" t="s">
        <v>955</v>
      </c>
      <c r="I152" s="360" t="s">
        <v>918</v>
      </c>
      <c r="J152" s="360">
        <v>50</v>
      </c>
      <c r="K152" s="356"/>
    </row>
    <row r="153" spans="2:11" ht="15" customHeight="1">
      <c r="B153" s="335"/>
      <c r="C153" s="360" t="s">
        <v>924</v>
      </c>
      <c r="D153" s="315"/>
      <c r="E153" s="315"/>
      <c r="F153" s="361" t="s">
        <v>916</v>
      </c>
      <c r="G153" s="315"/>
      <c r="H153" s="360" t="s">
        <v>955</v>
      </c>
      <c r="I153" s="360" t="s">
        <v>926</v>
      </c>
      <c r="J153" s="360"/>
      <c r="K153" s="356"/>
    </row>
    <row r="154" spans="2:11" ht="15" customHeight="1">
      <c r="B154" s="335"/>
      <c r="C154" s="360" t="s">
        <v>935</v>
      </c>
      <c r="D154" s="315"/>
      <c r="E154" s="315"/>
      <c r="F154" s="361" t="s">
        <v>922</v>
      </c>
      <c r="G154" s="315"/>
      <c r="H154" s="360" t="s">
        <v>955</v>
      </c>
      <c r="I154" s="360" t="s">
        <v>918</v>
      </c>
      <c r="J154" s="360">
        <v>50</v>
      </c>
      <c r="K154" s="356"/>
    </row>
    <row r="155" spans="2:11" ht="15" customHeight="1">
      <c r="B155" s="335"/>
      <c r="C155" s="360" t="s">
        <v>943</v>
      </c>
      <c r="D155" s="315"/>
      <c r="E155" s="315"/>
      <c r="F155" s="361" t="s">
        <v>922</v>
      </c>
      <c r="G155" s="315"/>
      <c r="H155" s="360" t="s">
        <v>955</v>
      </c>
      <c r="I155" s="360" t="s">
        <v>918</v>
      </c>
      <c r="J155" s="360">
        <v>50</v>
      </c>
      <c r="K155" s="356"/>
    </row>
    <row r="156" spans="2:11" ht="15" customHeight="1">
      <c r="B156" s="335"/>
      <c r="C156" s="360" t="s">
        <v>941</v>
      </c>
      <c r="D156" s="315"/>
      <c r="E156" s="315"/>
      <c r="F156" s="361" t="s">
        <v>922</v>
      </c>
      <c r="G156" s="315"/>
      <c r="H156" s="360" t="s">
        <v>955</v>
      </c>
      <c r="I156" s="360" t="s">
        <v>918</v>
      </c>
      <c r="J156" s="360">
        <v>50</v>
      </c>
      <c r="K156" s="356"/>
    </row>
    <row r="157" spans="2:11" ht="15" customHeight="1">
      <c r="B157" s="335"/>
      <c r="C157" s="360" t="s">
        <v>110</v>
      </c>
      <c r="D157" s="315"/>
      <c r="E157" s="315"/>
      <c r="F157" s="361" t="s">
        <v>916</v>
      </c>
      <c r="G157" s="315"/>
      <c r="H157" s="360" t="s">
        <v>977</v>
      </c>
      <c r="I157" s="360" t="s">
        <v>918</v>
      </c>
      <c r="J157" s="360" t="s">
        <v>978</v>
      </c>
      <c r="K157" s="356"/>
    </row>
    <row r="158" spans="2:11" ht="15" customHeight="1">
      <c r="B158" s="335"/>
      <c r="C158" s="360" t="s">
        <v>979</v>
      </c>
      <c r="D158" s="315"/>
      <c r="E158" s="315"/>
      <c r="F158" s="361" t="s">
        <v>916</v>
      </c>
      <c r="G158" s="315"/>
      <c r="H158" s="360" t="s">
        <v>980</v>
      </c>
      <c r="I158" s="360" t="s">
        <v>950</v>
      </c>
      <c r="J158" s="360"/>
      <c r="K158" s="356"/>
    </row>
    <row r="159" spans="2:11" ht="15" customHeight="1">
      <c r="B159" s="362"/>
      <c r="C159" s="344"/>
      <c r="D159" s="344"/>
      <c r="E159" s="344"/>
      <c r="F159" s="344"/>
      <c r="G159" s="344"/>
      <c r="H159" s="344"/>
      <c r="I159" s="344"/>
      <c r="J159" s="344"/>
      <c r="K159" s="363"/>
    </row>
    <row r="160" spans="2:11" ht="18.75" customHeight="1">
      <c r="B160" s="311"/>
      <c r="C160" s="315"/>
      <c r="D160" s="315"/>
      <c r="E160" s="315"/>
      <c r="F160" s="334"/>
      <c r="G160" s="315"/>
      <c r="H160" s="315"/>
      <c r="I160" s="315"/>
      <c r="J160" s="315"/>
      <c r="K160" s="311"/>
    </row>
    <row r="161" spans="2:11" ht="18.75" customHeight="1">
      <c r="B161" s="321"/>
      <c r="C161" s="321"/>
      <c r="D161" s="321"/>
      <c r="E161" s="321"/>
      <c r="F161" s="321"/>
      <c r="G161" s="321"/>
      <c r="H161" s="321"/>
      <c r="I161" s="321"/>
      <c r="J161" s="321"/>
      <c r="K161" s="321"/>
    </row>
    <row r="162" spans="2:11" ht="7.5" customHeight="1">
      <c r="B162" s="303"/>
      <c r="C162" s="304"/>
      <c r="D162" s="304"/>
      <c r="E162" s="304"/>
      <c r="F162" s="304"/>
      <c r="G162" s="304"/>
      <c r="H162" s="304"/>
      <c r="I162" s="304"/>
      <c r="J162" s="304"/>
      <c r="K162" s="305"/>
    </row>
    <row r="163" spans="2:11" ht="45" customHeight="1">
      <c r="B163" s="306"/>
      <c r="C163" s="435" t="s">
        <v>981</v>
      </c>
      <c r="D163" s="435"/>
      <c r="E163" s="435"/>
      <c r="F163" s="435"/>
      <c r="G163" s="435"/>
      <c r="H163" s="435"/>
      <c r="I163" s="435"/>
      <c r="J163" s="435"/>
      <c r="K163" s="307"/>
    </row>
    <row r="164" spans="2:11" ht="17.25" customHeight="1">
      <c r="B164" s="306"/>
      <c r="C164" s="327" t="s">
        <v>910</v>
      </c>
      <c r="D164" s="327"/>
      <c r="E164" s="327"/>
      <c r="F164" s="327" t="s">
        <v>911</v>
      </c>
      <c r="G164" s="364"/>
      <c r="H164" s="365" t="s">
        <v>140</v>
      </c>
      <c r="I164" s="365" t="s">
        <v>61</v>
      </c>
      <c r="J164" s="327" t="s">
        <v>912</v>
      </c>
      <c r="K164" s="307"/>
    </row>
    <row r="165" spans="2:11" ht="17.25" customHeight="1">
      <c r="B165" s="308"/>
      <c r="C165" s="329" t="s">
        <v>913</v>
      </c>
      <c r="D165" s="329"/>
      <c r="E165" s="329"/>
      <c r="F165" s="330" t="s">
        <v>914</v>
      </c>
      <c r="G165" s="366"/>
      <c r="H165" s="367"/>
      <c r="I165" s="367"/>
      <c r="J165" s="329" t="s">
        <v>915</v>
      </c>
      <c r="K165" s="309"/>
    </row>
    <row r="166" spans="2:11" ht="5.25" customHeight="1">
      <c r="B166" s="335"/>
      <c r="C166" s="332"/>
      <c r="D166" s="332"/>
      <c r="E166" s="332"/>
      <c r="F166" s="332"/>
      <c r="G166" s="333"/>
      <c r="H166" s="332"/>
      <c r="I166" s="332"/>
      <c r="J166" s="332"/>
      <c r="K166" s="356"/>
    </row>
    <row r="167" spans="2:11" ht="15" customHeight="1">
      <c r="B167" s="335"/>
      <c r="C167" s="315" t="s">
        <v>919</v>
      </c>
      <c r="D167" s="315"/>
      <c r="E167" s="315"/>
      <c r="F167" s="334" t="s">
        <v>916</v>
      </c>
      <c r="G167" s="315"/>
      <c r="H167" s="315" t="s">
        <v>955</v>
      </c>
      <c r="I167" s="315" t="s">
        <v>918</v>
      </c>
      <c r="J167" s="315">
        <v>120</v>
      </c>
      <c r="K167" s="356"/>
    </row>
    <row r="168" spans="2:11" ht="15" customHeight="1">
      <c r="B168" s="335"/>
      <c r="C168" s="315" t="s">
        <v>964</v>
      </c>
      <c r="D168" s="315"/>
      <c r="E168" s="315"/>
      <c r="F168" s="334" t="s">
        <v>916</v>
      </c>
      <c r="G168" s="315"/>
      <c r="H168" s="315" t="s">
        <v>965</v>
      </c>
      <c r="I168" s="315" t="s">
        <v>918</v>
      </c>
      <c r="J168" s="315" t="s">
        <v>966</v>
      </c>
      <c r="K168" s="356"/>
    </row>
    <row r="169" spans="2:11" ht="15" customHeight="1">
      <c r="B169" s="335"/>
      <c r="C169" s="315" t="s">
        <v>90</v>
      </c>
      <c r="D169" s="315"/>
      <c r="E169" s="315"/>
      <c r="F169" s="334" t="s">
        <v>916</v>
      </c>
      <c r="G169" s="315"/>
      <c r="H169" s="315" t="s">
        <v>982</v>
      </c>
      <c r="I169" s="315" t="s">
        <v>918</v>
      </c>
      <c r="J169" s="315" t="s">
        <v>966</v>
      </c>
      <c r="K169" s="356"/>
    </row>
    <row r="170" spans="2:11" ht="15" customHeight="1">
      <c r="B170" s="335"/>
      <c r="C170" s="315" t="s">
        <v>921</v>
      </c>
      <c r="D170" s="315"/>
      <c r="E170" s="315"/>
      <c r="F170" s="334" t="s">
        <v>922</v>
      </c>
      <c r="G170" s="315"/>
      <c r="H170" s="315" t="s">
        <v>982</v>
      </c>
      <c r="I170" s="315" t="s">
        <v>918</v>
      </c>
      <c r="J170" s="315">
        <v>50</v>
      </c>
      <c r="K170" s="356"/>
    </row>
    <row r="171" spans="2:11" ht="15" customHeight="1">
      <c r="B171" s="335"/>
      <c r="C171" s="315" t="s">
        <v>924</v>
      </c>
      <c r="D171" s="315"/>
      <c r="E171" s="315"/>
      <c r="F171" s="334" t="s">
        <v>916</v>
      </c>
      <c r="G171" s="315"/>
      <c r="H171" s="315" t="s">
        <v>982</v>
      </c>
      <c r="I171" s="315" t="s">
        <v>926</v>
      </c>
      <c r="J171" s="315"/>
      <c r="K171" s="356"/>
    </row>
    <row r="172" spans="2:11" ht="15" customHeight="1">
      <c r="B172" s="335"/>
      <c r="C172" s="315" t="s">
        <v>935</v>
      </c>
      <c r="D172" s="315"/>
      <c r="E172" s="315"/>
      <c r="F172" s="334" t="s">
        <v>922</v>
      </c>
      <c r="G172" s="315"/>
      <c r="H172" s="315" t="s">
        <v>982</v>
      </c>
      <c r="I172" s="315" t="s">
        <v>918</v>
      </c>
      <c r="J172" s="315">
        <v>50</v>
      </c>
      <c r="K172" s="356"/>
    </row>
    <row r="173" spans="2:11" ht="15" customHeight="1">
      <c r="B173" s="335"/>
      <c r="C173" s="315" t="s">
        <v>943</v>
      </c>
      <c r="D173" s="315"/>
      <c r="E173" s="315"/>
      <c r="F173" s="334" t="s">
        <v>922</v>
      </c>
      <c r="G173" s="315"/>
      <c r="H173" s="315" t="s">
        <v>982</v>
      </c>
      <c r="I173" s="315" t="s">
        <v>918</v>
      </c>
      <c r="J173" s="315">
        <v>50</v>
      </c>
      <c r="K173" s="356"/>
    </row>
    <row r="174" spans="2:11" ht="15" customHeight="1">
      <c r="B174" s="335"/>
      <c r="C174" s="315" t="s">
        <v>941</v>
      </c>
      <c r="D174" s="315"/>
      <c r="E174" s="315"/>
      <c r="F174" s="334" t="s">
        <v>922</v>
      </c>
      <c r="G174" s="315"/>
      <c r="H174" s="315" t="s">
        <v>982</v>
      </c>
      <c r="I174" s="315" t="s">
        <v>918</v>
      </c>
      <c r="J174" s="315">
        <v>50</v>
      </c>
      <c r="K174" s="356"/>
    </row>
    <row r="175" spans="2:11" ht="15" customHeight="1">
      <c r="B175" s="335"/>
      <c r="C175" s="315" t="s">
        <v>139</v>
      </c>
      <c r="D175" s="315"/>
      <c r="E175" s="315"/>
      <c r="F175" s="334" t="s">
        <v>916</v>
      </c>
      <c r="G175" s="315"/>
      <c r="H175" s="315" t="s">
        <v>983</v>
      </c>
      <c r="I175" s="315" t="s">
        <v>984</v>
      </c>
      <c r="J175" s="315"/>
      <c r="K175" s="356"/>
    </row>
    <row r="176" spans="2:11" ht="15" customHeight="1">
      <c r="B176" s="335"/>
      <c r="C176" s="315" t="s">
        <v>61</v>
      </c>
      <c r="D176" s="315"/>
      <c r="E176" s="315"/>
      <c r="F176" s="334" t="s">
        <v>916</v>
      </c>
      <c r="G176" s="315"/>
      <c r="H176" s="315" t="s">
        <v>985</v>
      </c>
      <c r="I176" s="315" t="s">
        <v>986</v>
      </c>
      <c r="J176" s="315">
        <v>1</v>
      </c>
      <c r="K176" s="356"/>
    </row>
    <row r="177" spans="2:11" ht="15" customHeight="1">
      <c r="B177" s="335"/>
      <c r="C177" s="315" t="s">
        <v>57</v>
      </c>
      <c r="D177" s="315"/>
      <c r="E177" s="315"/>
      <c r="F177" s="334" t="s">
        <v>916</v>
      </c>
      <c r="G177" s="315"/>
      <c r="H177" s="315" t="s">
        <v>987</v>
      </c>
      <c r="I177" s="315" t="s">
        <v>918</v>
      </c>
      <c r="J177" s="315">
        <v>20</v>
      </c>
      <c r="K177" s="356"/>
    </row>
    <row r="178" spans="2:11" ht="15" customHeight="1">
      <c r="B178" s="335"/>
      <c r="C178" s="315" t="s">
        <v>140</v>
      </c>
      <c r="D178" s="315"/>
      <c r="E178" s="315"/>
      <c r="F178" s="334" t="s">
        <v>916</v>
      </c>
      <c r="G178" s="315"/>
      <c r="H178" s="315" t="s">
        <v>988</v>
      </c>
      <c r="I178" s="315" t="s">
        <v>918</v>
      </c>
      <c r="J178" s="315">
        <v>255</v>
      </c>
      <c r="K178" s="356"/>
    </row>
    <row r="179" spans="2:11" ht="15" customHeight="1">
      <c r="B179" s="335"/>
      <c r="C179" s="315" t="s">
        <v>141</v>
      </c>
      <c r="D179" s="315"/>
      <c r="E179" s="315"/>
      <c r="F179" s="334" t="s">
        <v>916</v>
      </c>
      <c r="G179" s="315"/>
      <c r="H179" s="315" t="s">
        <v>881</v>
      </c>
      <c r="I179" s="315" t="s">
        <v>918</v>
      </c>
      <c r="J179" s="315">
        <v>10</v>
      </c>
      <c r="K179" s="356"/>
    </row>
    <row r="180" spans="2:11" ht="15" customHeight="1">
      <c r="B180" s="335"/>
      <c r="C180" s="315" t="s">
        <v>142</v>
      </c>
      <c r="D180" s="315"/>
      <c r="E180" s="315"/>
      <c r="F180" s="334" t="s">
        <v>916</v>
      </c>
      <c r="G180" s="315"/>
      <c r="H180" s="315" t="s">
        <v>989</v>
      </c>
      <c r="I180" s="315" t="s">
        <v>950</v>
      </c>
      <c r="J180" s="315"/>
      <c r="K180" s="356"/>
    </row>
    <row r="181" spans="2:11" ht="15" customHeight="1">
      <c r="B181" s="335"/>
      <c r="C181" s="315" t="s">
        <v>990</v>
      </c>
      <c r="D181" s="315"/>
      <c r="E181" s="315"/>
      <c r="F181" s="334" t="s">
        <v>916</v>
      </c>
      <c r="G181" s="315"/>
      <c r="H181" s="315" t="s">
        <v>991</v>
      </c>
      <c r="I181" s="315" t="s">
        <v>950</v>
      </c>
      <c r="J181" s="315"/>
      <c r="K181" s="356"/>
    </row>
    <row r="182" spans="2:11" ht="15" customHeight="1">
      <c r="B182" s="335"/>
      <c r="C182" s="315" t="s">
        <v>979</v>
      </c>
      <c r="D182" s="315"/>
      <c r="E182" s="315"/>
      <c r="F182" s="334" t="s">
        <v>916</v>
      </c>
      <c r="G182" s="315"/>
      <c r="H182" s="315" t="s">
        <v>992</v>
      </c>
      <c r="I182" s="315" t="s">
        <v>950</v>
      </c>
      <c r="J182" s="315"/>
      <c r="K182" s="356"/>
    </row>
    <row r="183" spans="2:11" ht="15" customHeight="1">
      <c r="B183" s="335"/>
      <c r="C183" s="315" t="s">
        <v>145</v>
      </c>
      <c r="D183" s="315"/>
      <c r="E183" s="315"/>
      <c r="F183" s="334" t="s">
        <v>922</v>
      </c>
      <c r="G183" s="315"/>
      <c r="H183" s="315" t="s">
        <v>993</v>
      </c>
      <c r="I183" s="315" t="s">
        <v>918</v>
      </c>
      <c r="J183" s="315">
        <v>50</v>
      </c>
      <c r="K183" s="356"/>
    </row>
    <row r="184" spans="2:11" ht="15" customHeight="1">
      <c r="B184" s="335"/>
      <c r="C184" s="315" t="s">
        <v>994</v>
      </c>
      <c r="D184" s="315"/>
      <c r="E184" s="315"/>
      <c r="F184" s="334" t="s">
        <v>922</v>
      </c>
      <c r="G184" s="315"/>
      <c r="H184" s="315" t="s">
        <v>995</v>
      </c>
      <c r="I184" s="315" t="s">
        <v>996</v>
      </c>
      <c r="J184" s="315"/>
      <c r="K184" s="356"/>
    </row>
    <row r="185" spans="2:11" ht="15" customHeight="1">
      <c r="B185" s="335"/>
      <c r="C185" s="315" t="s">
        <v>997</v>
      </c>
      <c r="D185" s="315"/>
      <c r="E185" s="315"/>
      <c r="F185" s="334" t="s">
        <v>922</v>
      </c>
      <c r="G185" s="315"/>
      <c r="H185" s="315" t="s">
        <v>998</v>
      </c>
      <c r="I185" s="315" t="s">
        <v>996</v>
      </c>
      <c r="J185" s="315"/>
      <c r="K185" s="356"/>
    </row>
    <row r="186" spans="2:11" ht="15" customHeight="1">
      <c r="B186" s="335"/>
      <c r="C186" s="315" t="s">
        <v>999</v>
      </c>
      <c r="D186" s="315"/>
      <c r="E186" s="315"/>
      <c r="F186" s="334" t="s">
        <v>922</v>
      </c>
      <c r="G186" s="315"/>
      <c r="H186" s="315" t="s">
        <v>1000</v>
      </c>
      <c r="I186" s="315" t="s">
        <v>996</v>
      </c>
      <c r="J186" s="315"/>
      <c r="K186" s="356"/>
    </row>
    <row r="187" spans="2:11" ht="15" customHeight="1">
      <c r="B187" s="335"/>
      <c r="C187" s="368" t="s">
        <v>1001</v>
      </c>
      <c r="D187" s="315"/>
      <c r="E187" s="315"/>
      <c r="F187" s="334" t="s">
        <v>922</v>
      </c>
      <c r="G187" s="315"/>
      <c r="H187" s="315" t="s">
        <v>1002</v>
      </c>
      <c r="I187" s="315" t="s">
        <v>1003</v>
      </c>
      <c r="J187" s="369" t="s">
        <v>1004</v>
      </c>
      <c r="K187" s="356"/>
    </row>
    <row r="188" spans="2:11" ht="15" customHeight="1">
      <c r="B188" s="335"/>
      <c r="C188" s="320" t="s">
        <v>46</v>
      </c>
      <c r="D188" s="315"/>
      <c r="E188" s="315"/>
      <c r="F188" s="334" t="s">
        <v>916</v>
      </c>
      <c r="G188" s="315"/>
      <c r="H188" s="311" t="s">
        <v>1005</v>
      </c>
      <c r="I188" s="315" t="s">
        <v>1006</v>
      </c>
      <c r="J188" s="315"/>
      <c r="K188" s="356"/>
    </row>
    <row r="189" spans="2:11" ht="15" customHeight="1">
      <c r="B189" s="335"/>
      <c r="C189" s="320" t="s">
        <v>1007</v>
      </c>
      <c r="D189" s="315"/>
      <c r="E189" s="315"/>
      <c r="F189" s="334" t="s">
        <v>916</v>
      </c>
      <c r="G189" s="315"/>
      <c r="H189" s="315" t="s">
        <v>1008</v>
      </c>
      <c r="I189" s="315" t="s">
        <v>950</v>
      </c>
      <c r="J189" s="315"/>
      <c r="K189" s="356"/>
    </row>
    <row r="190" spans="2:11" ht="15" customHeight="1">
      <c r="B190" s="335"/>
      <c r="C190" s="320" t="s">
        <v>1009</v>
      </c>
      <c r="D190" s="315"/>
      <c r="E190" s="315"/>
      <c r="F190" s="334" t="s">
        <v>916</v>
      </c>
      <c r="G190" s="315"/>
      <c r="H190" s="315" t="s">
        <v>1010</v>
      </c>
      <c r="I190" s="315" t="s">
        <v>950</v>
      </c>
      <c r="J190" s="315"/>
      <c r="K190" s="356"/>
    </row>
    <row r="191" spans="2:11" ht="15" customHeight="1">
      <c r="B191" s="335"/>
      <c r="C191" s="320" t="s">
        <v>1011</v>
      </c>
      <c r="D191" s="315"/>
      <c r="E191" s="315"/>
      <c r="F191" s="334" t="s">
        <v>922</v>
      </c>
      <c r="G191" s="315"/>
      <c r="H191" s="315" t="s">
        <v>1012</v>
      </c>
      <c r="I191" s="315" t="s">
        <v>950</v>
      </c>
      <c r="J191" s="315"/>
      <c r="K191" s="356"/>
    </row>
    <row r="192" spans="2:11" ht="15" customHeight="1">
      <c r="B192" s="362"/>
      <c r="C192" s="370"/>
      <c r="D192" s="344"/>
      <c r="E192" s="344"/>
      <c r="F192" s="344"/>
      <c r="G192" s="344"/>
      <c r="H192" s="344"/>
      <c r="I192" s="344"/>
      <c r="J192" s="344"/>
      <c r="K192" s="363"/>
    </row>
    <row r="193" spans="2:11" ht="18.75" customHeight="1">
      <c r="B193" s="311"/>
      <c r="C193" s="315"/>
      <c r="D193" s="315"/>
      <c r="E193" s="315"/>
      <c r="F193" s="334"/>
      <c r="G193" s="315"/>
      <c r="H193" s="315"/>
      <c r="I193" s="315"/>
      <c r="J193" s="315"/>
      <c r="K193" s="311"/>
    </row>
    <row r="194" spans="2:11" ht="18.75" customHeight="1">
      <c r="B194" s="311"/>
      <c r="C194" s="315"/>
      <c r="D194" s="315"/>
      <c r="E194" s="315"/>
      <c r="F194" s="334"/>
      <c r="G194" s="315"/>
      <c r="H194" s="315"/>
      <c r="I194" s="315"/>
      <c r="J194" s="315"/>
      <c r="K194" s="311"/>
    </row>
    <row r="195" spans="2:11" ht="18.75" customHeight="1">
      <c r="B195" s="321"/>
      <c r="C195" s="321"/>
      <c r="D195" s="321"/>
      <c r="E195" s="321"/>
      <c r="F195" s="321"/>
      <c r="G195" s="321"/>
      <c r="H195" s="321"/>
      <c r="I195" s="321"/>
      <c r="J195" s="321"/>
      <c r="K195" s="321"/>
    </row>
    <row r="196" spans="2:11">
      <c r="B196" s="303"/>
      <c r="C196" s="304"/>
      <c r="D196" s="304"/>
      <c r="E196" s="304"/>
      <c r="F196" s="304"/>
      <c r="G196" s="304"/>
      <c r="H196" s="304"/>
      <c r="I196" s="304"/>
      <c r="J196" s="304"/>
      <c r="K196" s="305"/>
    </row>
    <row r="197" spans="2:11" ht="20.5">
      <c r="B197" s="306"/>
      <c r="C197" s="435" t="s">
        <v>1013</v>
      </c>
      <c r="D197" s="435"/>
      <c r="E197" s="435"/>
      <c r="F197" s="435"/>
      <c r="G197" s="435"/>
      <c r="H197" s="435"/>
      <c r="I197" s="435"/>
      <c r="J197" s="435"/>
      <c r="K197" s="307"/>
    </row>
    <row r="198" spans="2:11" ht="25.5" customHeight="1">
      <c r="B198" s="306"/>
      <c r="C198" s="371" t="s">
        <v>1014</v>
      </c>
      <c r="D198" s="371"/>
      <c r="E198" s="371"/>
      <c r="F198" s="371" t="s">
        <v>1015</v>
      </c>
      <c r="G198" s="372"/>
      <c r="H198" s="434" t="s">
        <v>1016</v>
      </c>
      <c r="I198" s="434"/>
      <c r="J198" s="434"/>
      <c r="K198" s="307"/>
    </row>
    <row r="199" spans="2:11" ht="5.25" customHeight="1">
      <c r="B199" s="335"/>
      <c r="C199" s="332"/>
      <c r="D199" s="332"/>
      <c r="E199" s="332"/>
      <c r="F199" s="332"/>
      <c r="G199" s="315"/>
      <c r="H199" s="332"/>
      <c r="I199" s="332"/>
      <c r="J199" s="332"/>
      <c r="K199" s="356"/>
    </row>
    <row r="200" spans="2:11" ht="15" customHeight="1">
      <c r="B200" s="335"/>
      <c r="C200" s="315" t="s">
        <v>1006</v>
      </c>
      <c r="D200" s="315"/>
      <c r="E200" s="315"/>
      <c r="F200" s="334" t="s">
        <v>47</v>
      </c>
      <c r="G200" s="315"/>
      <c r="H200" s="432" t="s">
        <v>1017</v>
      </c>
      <c r="I200" s="432"/>
      <c r="J200" s="432"/>
      <c r="K200" s="356"/>
    </row>
    <row r="201" spans="2:11" ht="15" customHeight="1">
      <c r="B201" s="335"/>
      <c r="C201" s="341"/>
      <c r="D201" s="315"/>
      <c r="E201" s="315"/>
      <c r="F201" s="334" t="s">
        <v>48</v>
      </c>
      <c r="G201" s="315"/>
      <c r="H201" s="432" t="s">
        <v>1018</v>
      </c>
      <c r="I201" s="432"/>
      <c r="J201" s="432"/>
      <c r="K201" s="356"/>
    </row>
    <row r="202" spans="2:11" ht="15" customHeight="1">
      <c r="B202" s="335"/>
      <c r="C202" s="341"/>
      <c r="D202" s="315"/>
      <c r="E202" s="315"/>
      <c r="F202" s="334" t="s">
        <v>51</v>
      </c>
      <c r="G202" s="315"/>
      <c r="H202" s="432" t="s">
        <v>1019</v>
      </c>
      <c r="I202" s="432"/>
      <c r="J202" s="432"/>
      <c r="K202" s="356"/>
    </row>
    <row r="203" spans="2:11" ht="15" customHeight="1">
      <c r="B203" s="335"/>
      <c r="C203" s="315"/>
      <c r="D203" s="315"/>
      <c r="E203" s="315"/>
      <c r="F203" s="334" t="s">
        <v>49</v>
      </c>
      <c r="G203" s="315"/>
      <c r="H203" s="432" t="s">
        <v>1020</v>
      </c>
      <c r="I203" s="432"/>
      <c r="J203" s="432"/>
      <c r="K203" s="356"/>
    </row>
    <row r="204" spans="2:11" ht="15" customHeight="1">
      <c r="B204" s="335"/>
      <c r="C204" s="315"/>
      <c r="D204" s="315"/>
      <c r="E204" s="315"/>
      <c r="F204" s="334" t="s">
        <v>50</v>
      </c>
      <c r="G204" s="315"/>
      <c r="H204" s="432" t="s">
        <v>1021</v>
      </c>
      <c r="I204" s="432"/>
      <c r="J204" s="432"/>
      <c r="K204" s="356"/>
    </row>
    <row r="205" spans="2:11" ht="15" customHeight="1">
      <c r="B205" s="335"/>
      <c r="C205" s="315"/>
      <c r="D205" s="315"/>
      <c r="E205" s="315"/>
      <c r="F205" s="334"/>
      <c r="G205" s="315"/>
      <c r="H205" s="315"/>
      <c r="I205" s="315"/>
      <c r="J205" s="315"/>
      <c r="K205" s="356"/>
    </row>
    <row r="206" spans="2:11" ht="15" customHeight="1">
      <c r="B206" s="335"/>
      <c r="C206" s="315" t="s">
        <v>962</v>
      </c>
      <c r="D206" s="315"/>
      <c r="E206" s="315"/>
      <c r="F206" s="334" t="s">
        <v>84</v>
      </c>
      <c r="G206" s="315"/>
      <c r="H206" s="432" t="s">
        <v>1022</v>
      </c>
      <c r="I206" s="432"/>
      <c r="J206" s="432"/>
      <c r="K206" s="356"/>
    </row>
    <row r="207" spans="2:11" ht="15" customHeight="1">
      <c r="B207" s="335"/>
      <c r="C207" s="341"/>
      <c r="D207" s="315"/>
      <c r="E207" s="315"/>
      <c r="F207" s="334" t="s">
        <v>864</v>
      </c>
      <c r="G207" s="315"/>
      <c r="H207" s="432" t="s">
        <v>865</v>
      </c>
      <c r="I207" s="432"/>
      <c r="J207" s="432"/>
      <c r="K207" s="356"/>
    </row>
    <row r="208" spans="2:11" ht="15" customHeight="1">
      <c r="B208" s="335"/>
      <c r="C208" s="315"/>
      <c r="D208" s="315"/>
      <c r="E208" s="315"/>
      <c r="F208" s="334" t="s">
        <v>862</v>
      </c>
      <c r="G208" s="315"/>
      <c r="H208" s="432" t="s">
        <v>1023</v>
      </c>
      <c r="I208" s="432"/>
      <c r="J208" s="432"/>
      <c r="K208" s="356"/>
    </row>
    <row r="209" spans="2:11" ht="15" customHeight="1">
      <c r="B209" s="373"/>
      <c r="C209" s="341"/>
      <c r="D209" s="341"/>
      <c r="E209" s="341"/>
      <c r="F209" s="334" t="s">
        <v>92</v>
      </c>
      <c r="G209" s="320"/>
      <c r="H209" s="433" t="s">
        <v>93</v>
      </c>
      <c r="I209" s="433"/>
      <c r="J209" s="433"/>
      <c r="K209" s="374"/>
    </row>
    <row r="210" spans="2:11" ht="15" customHeight="1">
      <c r="B210" s="373"/>
      <c r="C210" s="341"/>
      <c r="D210" s="341"/>
      <c r="E210" s="341"/>
      <c r="F210" s="334" t="s">
        <v>813</v>
      </c>
      <c r="G210" s="320"/>
      <c r="H210" s="433" t="s">
        <v>1024</v>
      </c>
      <c r="I210" s="433"/>
      <c r="J210" s="433"/>
      <c r="K210" s="374"/>
    </row>
    <row r="211" spans="2:11" ht="15" customHeight="1">
      <c r="B211" s="373"/>
      <c r="C211" s="341"/>
      <c r="D211" s="341"/>
      <c r="E211" s="341"/>
      <c r="F211" s="375"/>
      <c r="G211" s="320"/>
      <c r="H211" s="376"/>
      <c r="I211" s="376"/>
      <c r="J211" s="376"/>
      <c r="K211" s="374"/>
    </row>
    <row r="212" spans="2:11" ht="15" customHeight="1">
      <c r="B212" s="373"/>
      <c r="C212" s="315" t="s">
        <v>986</v>
      </c>
      <c r="D212" s="341"/>
      <c r="E212" s="341"/>
      <c r="F212" s="334">
        <v>1</v>
      </c>
      <c r="G212" s="320"/>
      <c r="H212" s="433" t="s">
        <v>1025</v>
      </c>
      <c r="I212" s="433"/>
      <c r="J212" s="433"/>
      <c r="K212" s="374"/>
    </row>
    <row r="213" spans="2:11" ht="15" customHeight="1">
      <c r="B213" s="373"/>
      <c r="C213" s="341"/>
      <c r="D213" s="341"/>
      <c r="E213" s="341"/>
      <c r="F213" s="334">
        <v>2</v>
      </c>
      <c r="G213" s="320"/>
      <c r="H213" s="433" t="s">
        <v>1026</v>
      </c>
      <c r="I213" s="433"/>
      <c r="J213" s="433"/>
      <c r="K213" s="374"/>
    </row>
    <row r="214" spans="2:11" ht="15" customHeight="1">
      <c r="B214" s="373"/>
      <c r="C214" s="341"/>
      <c r="D214" s="341"/>
      <c r="E214" s="341"/>
      <c r="F214" s="334">
        <v>3</v>
      </c>
      <c r="G214" s="320"/>
      <c r="H214" s="433" t="s">
        <v>1027</v>
      </c>
      <c r="I214" s="433"/>
      <c r="J214" s="433"/>
      <c r="K214" s="374"/>
    </row>
    <row r="215" spans="2:11" ht="15" customHeight="1">
      <c r="B215" s="373"/>
      <c r="C215" s="341"/>
      <c r="D215" s="341"/>
      <c r="E215" s="341"/>
      <c r="F215" s="334">
        <v>4</v>
      </c>
      <c r="G215" s="320"/>
      <c r="H215" s="433" t="s">
        <v>1028</v>
      </c>
      <c r="I215" s="433"/>
      <c r="J215" s="433"/>
      <c r="K215" s="374"/>
    </row>
    <row r="216" spans="2:11" ht="12.75" customHeight="1">
      <c r="B216" s="377"/>
      <c r="C216" s="378"/>
      <c r="D216" s="378"/>
      <c r="E216" s="378"/>
      <c r="F216" s="378"/>
      <c r="G216" s="378"/>
      <c r="H216" s="378"/>
      <c r="I216" s="378"/>
      <c r="J216" s="378"/>
      <c r="K216" s="379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C101 - Soupis prací - Kom...</vt:lpstr>
      <vt:lpstr>VON - Soupis prací - Vedl...</vt:lpstr>
      <vt:lpstr>Pokyny pro vyplnění</vt:lpstr>
      <vt:lpstr>'C101 - Soupis prací - Kom...'!Názvy_tisku</vt:lpstr>
      <vt:lpstr>'Rekapitulace stavby'!Názvy_tisku</vt:lpstr>
      <vt:lpstr>'VON - Soupis prací - Vedl...'!Názvy_tisku</vt:lpstr>
      <vt:lpstr>'C101 - Soupis prací - Kom...'!Oblast_tisku</vt:lpstr>
      <vt:lpstr>'Pokyny pro vyplnění'!Oblast_tisku</vt:lpstr>
      <vt:lpstr>'Rekapitulace stavby'!Oblast_tisku</vt:lpstr>
      <vt:lpstr>'VON - Soupis prací - Vedl...'!Oblast_tisku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vrana</dc:creator>
  <cp:lastModifiedBy>Ing. Jana Jurajdová </cp:lastModifiedBy>
  <dcterms:created xsi:type="dcterms:W3CDTF">2017-08-01T08:52:39Z</dcterms:created>
  <dcterms:modified xsi:type="dcterms:W3CDTF">2017-08-07T14:34:11Z</dcterms:modified>
</cp:coreProperties>
</file>