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30" yWindow="580" windowWidth="18210" windowHeight="6740"/>
  </bookViews>
  <sheets>
    <sheet name="Rekapitulace stavby" sheetId="1" r:id="rId1"/>
    <sheet name="C101 - Soupis prací - Kom..." sheetId="2" r:id="rId2"/>
    <sheet name="VON - Soupis prací - Vedl..." sheetId="3" r:id="rId3"/>
    <sheet name="Pokyny pro vyplnění" sheetId="4" r:id="rId4"/>
  </sheets>
  <definedNames>
    <definedName name="_xlnm._FilterDatabase" localSheetId="1" hidden="1">'C101 - Soupis prací - Kom...'!$C$103:$L$393</definedName>
    <definedName name="_xlnm._FilterDatabase" localSheetId="2" hidden="1">'VON - Soupis prací - Vedl...'!$C$87:$L$114</definedName>
    <definedName name="_xlnm.Print_Titles" localSheetId="1">'C101 - Soupis prací - Kom...'!$103:$103</definedName>
    <definedName name="_xlnm.Print_Titles" localSheetId="0">'Rekapitulace stavby'!$49:$49</definedName>
    <definedName name="_xlnm.Print_Titles" localSheetId="2">'VON - Soupis prací - Vedl...'!$87:$87</definedName>
    <definedName name="_xlnm.Print_Area" localSheetId="1">'C101 - Soupis prací - Kom...'!$C$4:$K$40,'C101 - Soupis prací - Kom...'!$C$46:$K$83,'C101 - Soupis prací - Kom...'!$C$89:$L$393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stavby'!$C$39:$AQ$56</definedName>
    <definedName name="_xlnm.Print_Area" localSheetId="2">'VON - Soupis prací - Vedl...'!$C$4:$K$40,'VON - Soupis prací - Vedl...'!$C$46:$K$67,'VON - Soupis prací - Vedl...'!$C$73:$L$114</definedName>
  </definedNames>
  <calcPr calcId="145621"/>
</workbook>
</file>

<file path=xl/calcChain.xml><?xml version="1.0" encoding="utf-8"?>
<calcChain xmlns="http://schemas.openxmlformats.org/spreadsheetml/2006/main">
  <c r="BA55" i="1" l="1"/>
  <c r="AZ55" i="1"/>
  <c r="BI113" i="3"/>
  <c r="BH113" i="3"/>
  <c r="BG113" i="3"/>
  <c r="BF113" i="3"/>
  <c r="R113" i="3"/>
  <c r="Q113" i="3"/>
  <c r="X113" i="3"/>
  <c r="V113" i="3"/>
  <c r="T113" i="3"/>
  <c r="P113" i="3"/>
  <c r="BK113" i="3"/>
  <c r="K113" i="3"/>
  <c r="BE113" i="3"/>
  <c r="BI111" i="3"/>
  <c r="BH111" i="3"/>
  <c r="BG111" i="3"/>
  <c r="BF111" i="3"/>
  <c r="R111" i="3"/>
  <c r="Q111" i="3"/>
  <c r="X111" i="3"/>
  <c r="V111" i="3"/>
  <c r="T111" i="3"/>
  <c r="P111" i="3"/>
  <c r="BK111" i="3" s="1"/>
  <c r="K111" i="3"/>
  <c r="BE111" i="3" s="1"/>
  <c r="BI108" i="3"/>
  <c r="BH108" i="3"/>
  <c r="BG108" i="3"/>
  <c r="BF108" i="3"/>
  <c r="R108" i="3"/>
  <c r="Q108" i="3"/>
  <c r="X108" i="3"/>
  <c r="V108" i="3"/>
  <c r="T108" i="3"/>
  <c r="P108" i="3"/>
  <c r="BK108" i="3"/>
  <c r="K108" i="3"/>
  <c r="BE108" i="3"/>
  <c r="BI106" i="3"/>
  <c r="BH106" i="3"/>
  <c r="BG106" i="3"/>
  <c r="BF106" i="3"/>
  <c r="R106" i="3"/>
  <c r="Q106" i="3"/>
  <c r="X106" i="3"/>
  <c r="V106" i="3"/>
  <c r="T106" i="3"/>
  <c r="P106" i="3"/>
  <c r="BK106" i="3" s="1"/>
  <c r="K106" i="3"/>
  <c r="BE106" i="3" s="1"/>
  <c r="BI103" i="3"/>
  <c r="BH103" i="3"/>
  <c r="BG103" i="3"/>
  <c r="BF103" i="3"/>
  <c r="R103" i="3"/>
  <c r="R102" i="3" s="1"/>
  <c r="Q103" i="3"/>
  <c r="Q102" i="3"/>
  <c r="Q101" i="3" s="1"/>
  <c r="I65" i="3" s="1"/>
  <c r="X103" i="3"/>
  <c r="X102" i="3" s="1"/>
  <c r="X101" i="3" s="1"/>
  <c r="V103" i="3"/>
  <c r="V102" i="3"/>
  <c r="V101" i="3" s="1"/>
  <c r="T103" i="3"/>
  <c r="T102" i="3" s="1"/>
  <c r="T101" i="3" s="1"/>
  <c r="P103" i="3"/>
  <c r="BK103" i="3"/>
  <c r="BK102" i="3" s="1"/>
  <c r="K103" i="3"/>
  <c r="BE103" i="3"/>
  <c r="I66" i="3"/>
  <c r="BI99" i="3"/>
  <c r="BH99" i="3"/>
  <c r="BG99" i="3"/>
  <c r="BF99" i="3"/>
  <c r="R99" i="3"/>
  <c r="Q99" i="3"/>
  <c r="X99" i="3"/>
  <c r="V99" i="3"/>
  <c r="T99" i="3"/>
  <c r="P99" i="3"/>
  <c r="BK99" i="3" s="1"/>
  <c r="K99" i="3"/>
  <c r="BE99" i="3" s="1"/>
  <c r="BI97" i="3"/>
  <c r="BH97" i="3"/>
  <c r="BG97" i="3"/>
  <c r="BF97" i="3"/>
  <c r="R97" i="3"/>
  <c r="Q97" i="3"/>
  <c r="X97" i="3"/>
  <c r="V97" i="3"/>
  <c r="T97" i="3"/>
  <c r="P97" i="3"/>
  <c r="BK97" i="3"/>
  <c r="K97" i="3"/>
  <c r="BE97" i="3"/>
  <c r="BI94" i="3"/>
  <c r="BH94" i="3"/>
  <c r="BG94" i="3"/>
  <c r="BF94" i="3"/>
  <c r="R94" i="3"/>
  <c r="Q94" i="3"/>
  <c r="X94" i="3"/>
  <c r="V94" i="3"/>
  <c r="T94" i="3"/>
  <c r="P94" i="3"/>
  <c r="BK94" i="3" s="1"/>
  <c r="K94" i="3"/>
  <c r="BE94" i="3" s="1"/>
  <c r="BI91" i="3"/>
  <c r="F38" i="3"/>
  <c r="BF55" i="1" s="1"/>
  <c r="BH91" i="3"/>
  <c r="F37" i="3" s="1"/>
  <c r="BE55" i="1" s="1"/>
  <c r="BG91" i="3"/>
  <c r="F36" i="3"/>
  <c r="BD55" i="1" s="1"/>
  <c r="BF91" i="3"/>
  <c r="K35" i="3" s="1"/>
  <c r="AY55" i="1" s="1"/>
  <c r="R91" i="3"/>
  <c r="R90" i="3"/>
  <c r="R89" i="3" s="1"/>
  <c r="Q91" i="3"/>
  <c r="Q90" i="3" s="1"/>
  <c r="X91" i="3"/>
  <c r="X90" i="3"/>
  <c r="X89" i="3" s="1"/>
  <c r="X88" i="3" s="1"/>
  <c r="V91" i="3"/>
  <c r="V90" i="3"/>
  <c r="V89" i="3" s="1"/>
  <c r="V88" i="3" s="1"/>
  <c r="T91" i="3"/>
  <c r="T90" i="3"/>
  <c r="T89" i="3" s="1"/>
  <c r="P91" i="3"/>
  <c r="BK91" i="3" s="1"/>
  <c r="BK90" i="3" s="1"/>
  <c r="J64" i="3"/>
  <c r="J84" i="3"/>
  <c r="F84" i="3"/>
  <c r="F82" i="3"/>
  <c r="E80" i="3"/>
  <c r="J57" i="3"/>
  <c r="F57" i="3"/>
  <c r="F55" i="3"/>
  <c r="E53" i="3"/>
  <c r="J20" i="3"/>
  <c r="E20" i="3"/>
  <c r="F85" i="3"/>
  <c r="F58" i="3"/>
  <c r="J19" i="3"/>
  <c r="J14" i="3"/>
  <c r="J82" i="3"/>
  <c r="J55" i="3"/>
  <c r="E7" i="3"/>
  <c r="E76" i="3" s="1"/>
  <c r="E49" i="3"/>
  <c r="BA53" i="1"/>
  <c r="AZ53" i="1"/>
  <c r="BI393" i="2"/>
  <c r="BH393" i="2"/>
  <c r="BG393" i="2"/>
  <c r="BF393" i="2"/>
  <c r="R393" i="2"/>
  <c r="R392" i="2"/>
  <c r="Q393" i="2"/>
  <c r="Q392" i="2"/>
  <c r="X393" i="2"/>
  <c r="X392" i="2" s="1"/>
  <c r="V393" i="2"/>
  <c r="V392" i="2" s="1"/>
  <c r="T393" i="2"/>
  <c r="T392" i="2" s="1"/>
  <c r="P393" i="2"/>
  <c r="BK393" i="2" s="1"/>
  <c r="BK392" i="2" s="1"/>
  <c r="K392" i="2" s="1"/>
  <c r="K82" i="2" s="1"/>
  <c r="K393" i="2"/>
  <c r="BE393" i="2"/>
  <c r="J82" i="2"/>
  <c r="I82" i="2"/>
  <c r="BI390" i="2"/>
  <c r="BH390" i="2"/>
  <c r="BG390" i="2"/>
  <c r="BF390" i="2"/>
  <c r="R390" i="2"/>
  <c r="Q390" i="2"/>
  <c r="X390" i="2"/>
  <c r="V390" i="2"/>
  <c r="T390" i="2"/>
  <c r="P390" i="2"/>
  <c r="BK390" i="2"/>
  <c r="K390" i="2"/>
  <c r="BE390" i="2"/>
  <c r="BI388" i="2"/>
  <c r="BH388" i="2"/>
  <c r="BG388" i="2"/>
  <c r="BF388" i="2"/>
  <c r="R388" i="2"/>
  <c r="Q388" i="2"/>
  <c r="X388" i="2"/>
  <c r="V388" i="2"/>
  <c r="T388" i="2"/>
  <c r="P388" i="2"/>
  <c r="BK388" i="2"/>
  <c r="K388" i="2"/>
  <c r="BE388" i="2"/>
  <c r="BI386" i="2"/>
  <c r="BH386" i="2"/>
  <c r="BG386" i="2"/>
  <c r="BF386" i="2"/>
  <c r="R386" i="2"/>
  <c r="Q386" i="2"/>
  <c r="X386" i="2"/>
  <c r="V386" i="2"/>
  <c r="T386" i="2"/>
  <c r="P386" i="2"/>
  <c r="BK386" i="2" s="1"/>
  <c r="K386" i="2"/>
  <c r="BE386" i="2"/>
  <c r="BI385" i="2"/>
  <c r="BH385" i="2"/>
  <c r="BG385" i="2"/>
  <c r="BF385" i="2"/>
  <c r="R385" i="2"/>
  <c r="Q385" i="2"/>
  <c r="X385" i="2"/>
  <c r="V385" i="2"/>
  <c r="T385" i="2"/>
  <c r="P385" i="2"/>
  <c r="BK385" i="2"/>
  <c r="K385" i="2"/>
  <c r="BE385" i="2"/>
  <c r="BI383" i="2"/>
  <c r="BH383" i="2"/>
  <c r="BG383" i="2"/>
  <c r="BF383" i="2"/>
  <c r="R383" i="2"/>
  <c r="Q383" i="2"/>
  <c r="X383" i="2"/>
  <c r="V383" i="2"/>
  <c r="T383" i="2"/>
  <c r="P383" i="2"/>
  <c r="BK383" i="2" s="1"/>
  <c r="K383" i="2"/>
  <c r="BE383" i="2"/>
  <c r="BI382" i="2"/>
  <c r="BH382" i="2"/>
  <c r="BG382" i="2"/>
  <c r="BF382" i="2"/>
  <c r="R382" i="2"/>
  <c r="R381" i="2" s="1"/>
  <c r="J81" i="2" s="1"/>
  <c r="Q382" i="2"/>
  <c r="Q381" i="2" s="1"/>
  <c r="I81" i="2" s="1"/>
  <c r="X382" i="2"/>
  <c r="V382" i="2"/>
  <c r="V381" i="2" s="1"/>
  <c r="T382" i="2"/>
  <c r="P382" i="2"/>
  <c r="BK382" i="2" s="1"/>
  <c r="BK381" i="2" s="1"/>
  <c r="K381" i="2" s="1"/>
  <c r="K81" i="2" s="1"/>
  <c r="K382" i="2"/>
  <c r="BE382" i="2"/>
  <c r="BI379" i="2"/>
  <c r="BH379" i="2"/>
  <c r="BG379" i="2"/>
  <c r="BF379" i="2"/>
  <c r="R379" i="2"/>
  <c r="Q379" i="2"/>
  <c r="X379" i="2"/>
  <c r="V379" i="2"/>
  <c r="T379" i="2"/>
  <c r="P379" i="2"/>
  <c r="BK379" i="2"/>
  <c r="K379" i="2"/>
  <c r="BE379" i="2"/>
  <c r="BI377" i="2"/>
  <c r="BH377" i="2"/>
  <c r="BG377" i="2"/>
  <c r="BF377" i="2"/>
  <c r="R377" i="2"/>
  <c r="Q377" i="2"/>
  <c r="X377" i="2"/>
  <c r="V377" i="2"/>
  <c r="T377" i="2"/>
  <c r="P377" i="2"/>
  <c r="BK377" i="2" s="1"/>
  <c r="K377" i="2"/>
  <c r="BE377" i="2"/>
  <c r="BI371" i="2"/>
  <c r="BH371" i="2"/>
  <c r="BG371" i="2"/>
  <c r="BF371" i="2"/>
  <c r="R371" i="2"/>
  <c r="Q371" i="2"/>
  <c r="X371" i="2"/>
  <c r="V371" i="2"/>
  <c r="T371" i="2"/>
  <c r="P371" i="2"/>
  <c r="BK371" i="2" s="1"/>
  <c r="K371" i="2"/>
  <c r="BE371" i="2"/>
  <c r="BI369" i="2"/>
  <c r="BH369" i="2"/>
  <c r="BG369" i="2"/>
  <c r="BF369" i="2"/>
  <c r="R369" i="2"/>
  <c r="Q369" i="2"/>
  <c r="X369" i="2"/>
  <c r="V369" i="2"/>
  <c r="T369" i="2"/>
  <c r="P369" i="2"/>
  <c r="BK369" i="2" s="1"/>
  <c r="K369" i="2"/>
  <c r="BE369" i="2"/>
  <c r="BI367" i="2"/>
  <c r="BH367" i="2"/>
  <c r="BG367" i="2"/>
  <c r="BF367" i="2"/>
  <c r="R367" i="2"/>
  <c r="Q367" i="2"/>
  <c r="X367" i="2"/>
  <c r="V367" i="2"/>
  <c r="T367" i="2"/>
  <c r="P367" i="2"/>
  <c r="BK367" i="2" s="1"/>
  <c r="K367" i="2"/>
  <c r="BE367" i="2"/>
  <c r="BI365" i="2"/>
  <c r="BH365" i="2"/>
  <c r="BG365" i="2"/>
  <c r="BF365" i="2"/>
  <c r="R365" i="2"/>
  <c r="Q365" i="2"/>
  <c r="X365" i="2"/>
  <c r="V365" i="2"/>
  <c r="T365" i="2"/>
  <c r="P365" i="2"/>
  <c r="BK365" i="2" s="1"/>
  <c r="K365" i="2"/>
  <c r="BE365" i="2"/>
  <c r="BI363" i="2"/>
  <c r="BH363" i="2"/>
  <c r="BG363" i="2"/>
  <c r="BF363" i="2"/>
  <c r="R363" i="2"/>
  <c r="Q363" i="2"/>
  <c r="X363" i="2"/>
  <c r="V363" i="2"/>
  <c r="T363" i="2"/>
  <c r="P363" i="2"/>
  <c r="BK363" i="2" s="1"/>
  <c r="K363" i="2"/>
  <c r="BE363" i="2"/>
  <c r="BI343" i="2"/>
  <c r="BH343" i="2"/>
  <c r="BG343" i="2"/>
  <c r="BF343" i="2"/>
  <c r="R343" i="2"/>
  <c r="Q343" i="2"/>
  <c r="X343" i="2"/>
  <c r="V343" i="2"/>
  <c r="T343" i="2"/>
  <c r="P343" i="2"/>
  <c r="BK343" i="2"/>
  <c r="K343" i="2"/>
  <c r="BE343" i="2"/>
  <c r="BI341" i="2"/>
  <c r="BH341" i="2"/>
  <c r="BG341" i="2"/>
  <c r="BF341" i="2"/>
  <c r="R341" i="2"/>
  <c r="Q341" i="2"/>
  <c r="X341" i="2"/>
  <c r="V341" i="2"/>
  <c r="T341" i="2"/>
  <c r="P341" i="2"/>
  <c r="BK341" i="2" s="1"/>
  <c r="K341" i="2"/>
  <c r="BE341" i="2" s="1"/>
  <c r="BI339" i="2"/>
  <c r="BH339" i="2"/>
  <c r="BG339" i="2"/>
  <c r="BF339" i="2"/>
  <c r="R339" i="2"/>
  <c r="Q339" i="2"/>
  <c r="X339" i="2"/>
  <c r="V339" i="2"/>
  <c r="T339" i="2"/>
  <c r="P339" i="2"/>
  <c r="BK339" i="2"/>
  <c r="K339" i="2"/>
  <c r="BE339" i="2"/>
  <c r="BI337" i="2"/>
  <c r="BH337" i="2"/>
  <c r="BG337" i="2"/>
  <c r="BF337" i="2"/>
  <c r="R337" i="2"/>
  <c r="Q337" i="2"/>
  <c r="X337" i="2"/>
  <c r="V337" i="2"/>
  <c r="T337" i="2"/>
  <c r="P337" i="2"/>
  <c r="BK337" i="2" s="1"/>
  <c r="K337" i="2"/>
  <c r="BE337" i="2" s="1"/>
  <c r="BI332" i="2"/>
  <c r="BH332" i="2"/>
  <c r="BG332" i="2"/>
  <c r="BF332" i="2"/>
  <c r="R332" i="2"/>
  <c r="Q332" i="2"/>
  <c r="X332" i="2"/>
  <c r="V332" i="2"/>
  <c r="T332" i="2"/>
  <c r="P332" i="2"/>
  <c r="BK332" i="2"/>
  <c r="K332" i="2"/>
  <c r="BE332" i="2"/>
  <c r="BI330" i="2"/>
  <c r="BH330" i="2"/>
  <c r="BG330" i="2"/>
  <c r="BF330" i="2"/>
  <c r="R330" i="2"/>
  <c r="Q330" i="2"/>
  <c r="X330" i="2"/>
  <c r="V330" i="2"/>
  <c r="T330" i="2"/>
  <c r="P330" i="2"/>
  <c r="BK330" i="2"/>
  <c r="K330" i="2"/>
  <c r="BE330" i="2"/>
  <c r="BI328" i="2"/>
  <c r="BH328" i="2"/>
  <c r="BG328" i="2"/>
  <c r="BF328" i="2"/>
  <c r="R328" i="2"/>
  <c r="Q328" i="2"/>
  <c r="X328" i="2"/>
  <c r="V328" i="2"/>
  <c r="T328" i="2"/>
  <c r="P328" i="2"/>
  <c r="BK328" i="2" s="1"/>
  <c r="K328" i="2"/>
  <c r="BE328" i="2"/>
  <c r="BI326" i="2"/>
  <c r="BH326" i="2"/>
  <c r="BG326" i="2"/>
  <c r="BF326" i="2"/>
  <c r="R326" i="2"/>
  <c r="Q326" i="2"/>
  <c r="X326" i="2"/>
  <c r="V326" i="2"/>
  <c r="T326" i="2"/>
  <c r="P326" i="2"/>
  <c r="BK326" i="2" s="1"/>
  <c r="K326" i="2"/>
  <c r="BE326" i="2"/>
  <c r="BI324" i="2"/>
  <c r="BH324" i="2"/>
  <c r="BG324" i="2"/>
  <c r="BF324" i="2"/>
  <c r="R324" i="2"/>
  <c r="Q324" i="2"/>
  <c r="X324" i="2"/>
  <c r="V324" i="2"/>
  <c r="T324" i="2"/>
  <c r="P324" i="2"/>
  <c r="BK324" i="2" s="1"/>
  <c r="K324" i="2"/>
  <c r="BE324" i="2"/>
  <c r="BI322" i="2"/>
  <c r="BH322" i="2"/>
  <c r="BG322" i="2"/>
  <c r="BF322" i="2"/>
  <c r="R322" i="2"/>
  <c r="Q322" i="2"/>
  <c r="X322" i="2"/>
  <c r="V322" i="2"/>
  <c r="T322" i="2"/>
  <c r="P322" i="2"/>
  <c r="BK322" i="2"/>
  <c r="K322" i="2"/>
  <c r="BE322" i="2"/>
  <c r="BI320" i="2"/>
  <c r="BH320" i="2"/>
  <c r="BG320" i="2"/>
  <c r="BF320" i="2"/>
  <c r="R320" i="2"/>
  <c r="R319" i="2" s="1"/>
  <c r="J80" i="2" s="1"/>
  <c r="Q320" i="2"/>
  <c r="Q319" i="2" s="1"/>
  <c r="I80" i="2" s="1"/>
  <c r="X320" i="2"/>
  <c r="V320" i="2"/>
  <c r="V319" i="2" s="1"/>
  <c r="T320" i="2"/>
  <c r="P320" i="2"/>
  <c r="BK320" i="2" s="1"/>
  <c r="BK319" i="2" s="1"/>
  <c r="K319" i="2" s="1"/>
  <c r="K80" i="2" s="1"/>
  <c r="K320" i="2"/>
  <c r="BE320" i="2"/>
  <c r="BI317" i="2"/>
  <c r="BH317" i="2"/>
  <c r="BG317" i="2"/>
  <c r="BF317" i="2"/>
  <c r="R317" i="2"/>
  <c r="Q317" i="2"/>
  <c r="X317" i="2"/>
  <c r="V317" i="2"/>
  <c r="T317" i="2"/>
  <c r="P317" i="2"/>
  <c r="BK317" i="2" s="1"/>
  <c r="K317" i="2"/>
  <c r="BE317" i="2"/>
  <c r="BI315" i="2"/>
  <c r="BH315" i="2"/>
  <c r="BG315" i="2"/>
  <c r="BF315" i="2"/>
  <c r="R315" i="2"/>
  <c r="Q315" i="2"/>
  <c r="X315" i="2"/>
  <c r="V315" i="2"/>
  <c r="T315" i="2"/>
  <c r="P315" i="2"/>
  <c r="BK315" i="2" s="1"/>
  <c r="K315" i="2"/>
  <c r="BE315" i="2"/>
  <c r="BI313" i="2"/>
  <c r="BH313" i="2"/>
  <c r="BG313" i="2"/>
  <c r="BF313" i="2"/>
  <c r="R313" i="2"/>
  <c r="Q313" i="2"/>
  <c r="X313" i="2"/>
  <c r="V313" i="2"/>
  <c r="T313" i="2"/>
  <c r="P313" i="2"/>
  <c r="BK313" i="2" s="1"/>
  <c r="K313" i="2"/>
  <c r="BE313" i="2"/>
  <c r="BI311" i="2"/>
  <c r="BH311" i="2"/>
  <c r="BG311" i="2"/>
  <c r="BF311" i="2"/>
  <c r="R311" i="2"/>
  <c r="Q311" i="2"/>
  <c r="X311" i="2"/>
  <c r="V311" i="2"/>
  <c r="T311" i="2"/>
  <c r="P311" i="2"/>
  <c r="BK311" i="2" s="1"/>
  <c r="K311" i="2"/>
  <c r="BE311" i="2"/>
  <c r="BI309" i="2"/>
  <c r="BH309" i="2"/>
  <c r="BG309" i="2"/>
  <c r="BF309" i="2"/>
  <c r="R309" i="2"/>
  <c r="Q309" i="2"/>
  <c r="X309" i="2"/>
  <c r="V309" i="2"/>
  <c r="T309" i="2"/>
  <c r="P309" i="2"/>
  <c r="BK309" i="2" s="1"/>
  <c r="K309" i="2"/>
  <c r="BE309" i="2"/>
  <c r="BI307" i="2"/>
  <c r="BH307" i="2"/>
  <c r="BG307" i="2"/>
  <c r="BF307" i="2"/>
  <c r="R307" i="2"/>
  <c r="Q307" i="2"/>
  <c r="X307" i="2"/>
  <c r="V307" i="2"/>
  <c r="T307" i="2"/>
  <c r="P307" i="2"/>
  <c r="BK307" i="2"/>
  <c r="K307" i="2"/>
  <c r="BE307" i="2"/>
  <c r="BI305" i="2"/>
  <c r="BH305" i="2"/>
  <c r="BG305" i="2"/>
  <c r="BF305" i="2"/>
  <c r="R305" i="2"/>
  <c r="Q305" i="2"/>
  <c r="X305" i="2"/>
  <c r="V305" i="2"/>
  <c r="T305" i="2"/>
  <c r="P305" i="2"/>
  <c r="BK305" i="2" s="1"/>
  <c r="K305" i="2"/>
  <c r="BE305" i="2"/>
  <c r="BI303" i="2"/>
  <c r="BH303" i="2"/>
  <c r="BG303" i="2"/>
  <c r="BF303" i="2"/>
  <c r="R303" i="2"/>
  <c r="Q303" i="2"/>
  <c r="X303" i="2"/>
  <c r="V303" i="2"/>
  <c r="T303" i="2"/>
  <c r="P303" i="2"/>
  <c r="BK303" i="2"/>
  <c r="K303" i="2"/>
  <c r="BE303" i="2"/>
  <c r="BI301" i="2"/>
  <c r="BH301" i="2"/>
  <c r="BG301" i="2"/>
  <c r="BF301" i="2"/>
  <c r="R301" i="2"/>
  <c r="Q301" i="2"/>
  <c r="X301" i="2"/>
  <c r="V301" i="2"/>
  <c r="T301" i="2"/>
  <c r="P301" i="2"/>
  <c r="BK301" i="2" s="1"/>
  <c r="K301" i="2"/>
  <c r="BE301" i="2" s="1"/>
  <c r="BI299" i="2"/>
  <c r="BH299" i="2"/>
  <c r="BG299" i="2"/>
  <c r="BF299" i="2"/>
  <c r="R299" i="2"/>
  <c r="Q299" i="2"/>
  <c r="X299" i="2"/>
  <c r="V299" i="2"/>
  <c r="T299" i="2"/>
  <c r="P299" i="2"/>
  <c r="BK299" i="2"/>
  <c r="K299" i="2"/>
  <c r="BE299" i="2"/>
  <c r="BI297" i="2"/>
  <c r="BH297" i="2"/>
  <c r="BG297" i="2"/>
  <c r="BF297" i="2"/>
  <c r="R297" i="2"/>
  <c r="Q297" i="2"/>
  <c r="X297" i="2"/>
  <c r="V297" i="2"/>
  <c r="T297" i="2"/>
  <c r="P297" i="2"/>
  <c r="BK297" i="2" s="1"/>
  <c r="K297" i="2"/>
  <c r="BE297" i="2" s="1"/>
  <c r="BI295" i="2"/>
  <c r="BH295" i="2"/>
  <c r="BG295" i="2"/>
  <c r="BF295" i="2"/>
  <c r="R295" i="2"/>
  <c r="Q295" i="2"/>
  <c r="X295" i="2"/>
  <c r="V295" i="2"/>
  <c r="T295" i="2"/>
  <c r="P295" i="2"/>
  <c r="BK295" i="2"/>
  <c r="K295" i="2"/>
  <c r="BE295" i="2"/>
  <c r="BI293" i="2"/>
  <c r="BH293" i="2"/>
  <c r="BG293" i="2"/>
  <c r="BF293" i="2"/>
  <c r="R293" i="2"/>
  <c r="Q293" i="2"/>
  <c r="X293" i="2"/>
  <c r="V293" i="2"/>
  <c r="T293" i="2"/>
  <c r="P293" i="2"/>
  <c r="BK293" i="2" s="1"/>
  <c r="K293" i="2"/>
  <c r="BE293" i="2" s="1"/>
  <c r="BI291" i="2"/>
  <c r="BH291" i="2"/>
  <c r="BG291" i="2"/>
  <c r="BF291" i="2"/>
  <c r="R291" i="2"/>
  <c r="Q291" i="2"/>
  <c r="X291" i="2"/>
  <c r="V291" i="2"/>
  <c r="T291" i="2"/>
  <c r="P291" i="2"/>
  <c r="BK291" i="2"/>
  <c r="K291" i="2"/>
  <c r="BE291" i="2"/>
  <c r="BI289" i="2"/>
  <c r="BH289" i="2"/>
  <c r="BG289" i="2"/>
  <c r="BF289" i="2"/>
  <c r="R289" i="2"/>
  <c r="Q289" i="2"/>
  <c r="X289" i="2"/>
  <c r="V289" i="2"/>
  <c r="T289" i="2"/>
  <c r="P289" i="2"/>
  <c r="BK289" i="2" s="1"/>
  <c r="K289" i="2"/>
  <c r="BE289" i="2" s="1"/>
  <c r="BI286" i="2"/>
  <c r="BH286" i="2"/>
  <c r="BG286" i="2"/>
  <c r="BF286" i="2"/>
  <c r="R286" i="2"/>
  <c r="R285" i="2" s="1"/>
  <c r="J79" i="2" s="1"/>
  <c r="Q286" i="2"/>
  <c r="Q285" i="2" s="1"/>
  <c r="X286" i="2"/>
  <c r="X285" i="2" s="1"/>
  <c r="V286" i="2"/>
  <c r="V285" i="2" s="1"/>
  <c r="T286" i="2"/>
  <c r="T285" i="2" s="1"/>
  <c r="P286" i="2"/>
  <c r="BK286" i="2" s="1"/>
  <c r="BK285" i="2" s="1"/>
  <c r="K285" i="2" s="1"/>
  <c r="K79" i="2" s="1"/>
  <c r="K286" i="2"/>
  <c r="BE286" i="2" s="1"/>
  <c r="I79" i="2"/>
  <c r="BI283" i="2"/>
  <c r="BH283" i="2"/>
  <c r="BG283" i="2"/>
  <c r="BF283" i="2"/>
  <c r="R283" i="2"/>
  <c r="Q283" i="2"/>
  <c r="X283" i="2"/>
  <c r="V283" i="2"/>
  <c r="T283" i="2"/>
  <c r="P283" i="2"/>
  <c r="BK283" i="2" s="1"/>
  <c r="K283" i="2"/>
  <c r="BE283" i="2" s="1"/>
  <c r="BI281" i="2"/>
  <c r="BH281" i="2"/>
  <c r="BG281" i="2"/>
  <c r="BF281" i="2"/>
  <c r="R281" i="2"/>
  <c r="Q281" i="2"/>
  <c r="X281" i="2"/>
  <c r="V281" i="2"/>
  <c r="T281" i="2"/>
  <c r="P281" i="2"/>
  <c r="BK281" i="2"/>
  <c r="K281" i="2"/>
  <c r="BE281" i="2"/>
  <c r="BI279" i="2"/>
  <c r="BH279" i="2"/>
  <c r="BG279" i="2"/>
  <c r="BF279" i="2"/>
  <c r="R279" i="2"/>
  <c r="Q279" i="2"/>
  <c r="X279" i="2"/>
  <c r="V279" i="2"/>
  <c r="T279" i="2"/>
  <c r="P279" i="2"/>
  <c r="BK279" i="2" s="1"/>
  <c r="K279" i="2"/>
  <c r="BE279" i="2" s="1"/>
  <c r="BI276" i="2"/>
  <c r="BH276" i="2"/>
  <c r="BG276" i="2"/>
  <c r="BF276" i="2"/>
  <c r="R276" i="2"/>
  <c r="R275" i="2" s="1"/>
  <c r="Q276" i="2"/>
  <c r="Q275" i="2"/>
  <c r="Q274" i="2" s="1"/>
  <c r="I77" i="2" s="1"/>
  <c r="X276" i="2"/>
  <c r="X275" i="2" s="1"/>
  <c r="X274" i="2" s="1"/>
  <c r="V276" i="2"/>
  <c r="V275" i="2"/>
  <c r="V274" i="2" s="1"/>
  <c r="T276" i="2"/>
  <c r="T275" i="2" s="1"/>
  <c r="T274" i="2" s="1"/>
  <c r="P276" i="2"/>
  <c r="BK276" i="2"/>
  <c r="BK275" i="2" s="1"/>
  <c r="K276" i="2"/>
  <c r="BE276" i="2"/>
  <c r="BI271" i="2"/>
  <c r="BH271" i="2"/>
  <c r="BG271" i="2"/>
  <c r="BF271" i="2"/>
  <c r="R271" i="2"/>
  <c r="Q271" i="2"/>
  <c r="X271" i="2"/>
  <c r="V271" i="2"/>
  <c r="T271" i="2"/>
  <c r="P271" i="2"/>
  <c r="BK271" i="2" s="1"/>
  <c r="K271" i="2"/>
  <c r="BE271" i="2" s="1"/>
  <c r="BI268" i="2"/>
  <c r="BH268" i="2"/>
  <c r="BG268" i="2"/>
  <c r="BF268" i="2"/>
  <c r="R268" i="2"/>
  <c r="Q268" i="2"/>
  <c r="X268" i="2"/>
  <c r="V268" i="2"/>
  <c r="T268" i="2"/>
  <c r="P268" i="2"/>
  <c r="BK268" i="2"/>
  <c r="K268" i="2"/>
  <c r="BE268" i="2"/>
  <c r="BI262" i="2"/>
  <c r="BH262" i="2"/>
  <c r="BG262" i="2"/>
  <c r="BF262" i="2"/>
  <c r="R262" i="2"/>
  <c r="Q262" i="2"/>
  <c r="X262" i="2"/>
  <c r="V262" i="2"/>
  <c r="T262" i="2"/>
  <c r="P262" i="2"/>
  <c r="BK262" i="2" s="1"/>
  <c r="K262" i="2"/>
  <c r="BE262" i="2" s="1"/>
  <c r="BI259" i="2"/>
  <c r="BH259" i="2"/>
  <c r="BG259" i="2"/>
  <c r="BF259" i="2"/>
  <c r="R259" i="2"/>
  <c r="Q259" i="2"/>
  <c r="X259" i="2"/>
  <c r="V259" i="2"/>
  <c r="T259" i="2"/>
  <c r="P259" i="2"/>
  <c r="BK259" i="2"/>
  <c r="K259" i="2"/>
  <c r="BE259" i="2"/>
  <c r="BI256" i="2"/>
  <c r="BH256" i="2"/>
  <c r="BG256" i="2"/>
  <c r="BF256" i="2"/>
  <c r="R256" i="2"/>
  <c r="Q256" i="2"/>
  <c r="X256" i="2"/>
  <c r="V256" i="2"/>
  <c r="T256" i="2"/>
  <c r="P256" i="2"/>
  <c r="BK256" i="2" s="1"/>
  <c r="K256" i="2"/>
  <c r="BE256" i="2" s="1"/>
  <c r="BI253" i="2"/>
  <c r="BH253" i="2"/>
  <c r="BG253" i="2"/>
  <c r="BF253" i="2"/>
  <c r="R253" i="2"/>
  <c r="Q253" i="2"/>
  <c r="X253" i="2"/>
  <c r="V253" i="2"/>
  <c r="T253" i="2"/>
  <c r="P253" i="2"/>
  <c r="BK253" i="2"/>
  <c r="K253" i="2"/>
  <c r="BE253" i="2"/>
  <c r="BI245" i="2"/>
  <c r="BH245" i="2"/>
  <c r="BG245" i="2"/>
  <c r="BF245" i="2"/>
  <c r="R245" i="2"/>
  <c r="R244" i="2"/>
  <c r="Q245" i="2"/>
  <c r="Q244" i="2"/>
  <c r="I76" i="2" s="1"/>
  <c r="X245" i="2"/>
  <c r="X244" i="2"/>
  <c r="V245" i="2"/>
  <c r="V244" i="2"/>
  <c r="T245" i="2"/>
  <c r="T244" i="2"/>
  <c r="P245" i="2"/>
  <c r="BK245" i="2"/>
  <c r="BK244" i="2" s="1"/>
  <c r="K244" i="2" s="1"/>
  <c r="K76" i="2" s="1"/>
  <c r="K245" i="2"/>
  <c r="BE245" i="2"/>
  <c r="J76" i="2"/>
  <c r="BI242" i="2"/>
  <c r="BH242" i="2"/>
  <c r="BG242" i="2"/>
  <c r="BF242" i="2"/>
  <c r="R242" i="2"/>
  <c r="Q242" i="2"/>
  <c r="X242" i="2"/>
  <c r="V242" i="2"/>
  <c r="T242" i="2"/>
  <c r="P242" i="2"/>
  <c r="BK242" i="2"/>
  <c r="K242" i="2"/>
  <c r="BE242" i="2"/>
  <c r="BI237" i="2"/>
  <c r="BH237" i="2"/>
  <c r="BG237" i="2"/>
  <c r="BF237" i="2"/>
  <c r="R237" i="2"/>
  <c r="Q237" i="2"/>
  <c r="X237" i="2"/>
  <c r="V237" i="2"/>
  <c r="T237" i="2"/>
  <c r="P237" i="2"/>
  <c r="BK237" i="2" s="1"/>
  <c r="K237" i="2"/>
  <c r="BE237" i="2" s="1"/>
  <c r="BI235" i="2"/>
  <c r="BH235" i="2"/>
  <c r="BG235" i="2"/>
  <c r="BF235" i="2"/>
  <c r="R235" i="2"/>
  <c r="Q235" i="2"/>
  <c r="X235" i="2"/>
  <c r="V235" i="2"/>
  <c r="T235" i="2"/>
  <c r="P235" i="2"/>
  <c r="BK235" i="2"/>
  <c r="K235" i="2"/>
  <c r="BE235" i="2"/>
  <c r="BI233" i="2"/>
  <c r="BH233" i="2"/>
  <c r="BG233" i="2"/>
  <c r="BF233" i="2"/>
  <c r="R233" i="2"/>
  <c r="Q233" i="2"/>
  <c r="X233" i="2"/>
  <c r="V233" i="2"/>
  <c r="T233" i="2"/>
  <c r="P233" i="2"/>
  <c r="BK233" i="2" s="1"/>
  <c r="K233" i="2"/>
  <c r="BE233" i="2" s="1"/>
  <c r="BI231" i="2"/>
  <c r="BH231" i="2"/>
  <c r="BG231" i="2"/>
  <c r="BF231" i="2"/>
  <c r="R231" i="2"/>
  <c r="Q231" i="2"/>
  <c r="X231" i="2"/>
  <c r="V231" i="2"/>
  <c r="T231" i="2"/>
  <c r="P231" i="2"/>
  <c r="BK231" i="2"/>
  <c r="K231" i="2"/>
  <c r="BE231" i="2"/>
  <c r="BI229" i="2"/>
  <c r="BH229" i="2"/>
  <c r="BG229" i="2"/>
  <c r="BF229" i="2"/>
  <c r="R229" i="2"/>
  <c r="Q229" i="2"/>
  <c r="X229" i="2"/>
  <c r="V229" i="2"/>
  <c r="T229" i="2"/>
  <c r="P229" i="2"/>
  <c r="BK229" i="2" s="1"/>
  <c r="K229" i="2"/>
  <c r="BE229" i="2" s="1"/>
  <c r="BI227" i="2"/>
  <c r="BH227" i="2"/>
  <c r="BG227" i="2"/>
  <c r="BF227" i="2"/>
  <c r="R227" i="2"/>
  <c r="R226" i="2" s="1"/>
  <c r="Q227" i="2"/>
  <c r="Q226" i="2"/>
  <c r="Q225" i="2" s="1"/>
  <c r="I74" i="2" s="1"/>
  <c r="X227" i="2"/>
  <c r="X226" i="2" s="1"/>
  <c r="X225" i="2" s="1"/>
  <c r="V227" i="2"/>
  <c r="V226" i="2"/>
  <c r="V225" i="2" s="1"/>
  <c r="T227" i="2"/>
  <c r="T226" i="2" s="1"/>
  <c r="T225" i="2" s="1"/>
  <c r="P227" i="2"/>
  <c r="BK227" i="2"/>
  <c r="BK226" i="2" s="1"/>
  <c r="K227" i="2"/>
  <c r="BE227" i="2"/>
  <c r="BI222" i="2"/>
  <c r="BH222" i="2"/>
  <c r="BG222" i="2"/>
  <c r="BF222" i="2"/>
  <c r="R222" i="2"/>
  <c r="R221" i="2"/>
  <c r="R220" i="2" s="1"/>
  <c r="J72" i="2" s="1"/>
  <c r="Q222" i="2"/>
  <c r="Q221" i="2" s="1"/>
  <c r="X222" i="2"/>
  <c r="X221" i="2"/>
  <c r="X220" i="2" s="1"/>
  <c r="V222" i="2"/>
  <c r="V221" i="2" s="1"/>
  <c r="V220" i="2" s="1"/>
  <c r="T222" i="2"/>
  <c r="T221" i="2"/>
  <c r="T220" i="2" s="1"/>
  <c r="P222" i="2"/>
  <c r="BK222" i="2" s="1"/>
  <c r="BK221" i="2" s="1"/>
  <c r="K222" i="2"/>
  <c r="BE222" i="2" s="1"/>
  <c r="BI218" i="2"/>
  <c r="BH218" i="2"/>
  <c r="BG218" i="2"/>
  <c r="BF218" i="2"/>
  <c r="R218" i="2"/>
  <c r="Q218" i="2"/>
  <c r="X218" i="2"/>
  <c r="V218" i="2"/>
  <c r="T218" i="2"/>
  <c r="P218" i="2"/>
  <c r="BK218" i="2"/>
  <c r="K218" i="2"/>
  <c r="BE218" i="2"/>
  <c r="BI216" i="2"/>
  <c r="BH216" i="2"/>
  <c r="BG216" i="2"/>
  <c r="BF216" i="2"/>
  <c r="R216" i="2"/>
  <c r="Q216" i="2"/>
  <c r="X216" i="2"/>
  <c r="V216" i="2"/>
  <c r="T216" i="2"/>
  <c r="P216" i="2"/>
  <c r="BK216" i="2" s="1"/>
  <c r="K216" i="2"/>
  <c r="BE216" i="2" s="1"/>
  <c r="BI214" i="2"/>
  <c r="BH214" i="2"/>
  <c r="BG214" i="2"/>
  <c r="BF214" i="2"/>
  <c r="R214" i="2"/>
  <c r="Q214" i="2"/>
  <c r="X214" i="2"/>
  <c r="V214" i="2"/>
  <c r="T214" i="2"/>
  <c r="P214" i="2"/>
  <c r="BK214" i="2"/>
  <c r="K214" i="2"/>
  <c r="BE214" i="2"/>
  <c r="BI211" i="2"/>
  <c r="BH211" i="2"/>
  <c r="BG211" i="2"/>
  <c r="BF211" i="2"/>
  <c r="R211" i="2"/>
  <c r="Q211" i="2"/>
  <c r="X211" i="2"/>
  <c r="V211" i="2"/>
  <c r="T211" i="2"/>
  <c r="P211" i="2"/>
  <c r="BK211" i="2" s="1"/>
  <c r="K211" i="2"/>
  <c r="BE211" i="2" s="1"/>
  <c r="BI209" i="2"/>
  <c r="BH209" i="2"/>
  <c r="BG209" i="2"/>
  <c r="BF209" i="2"/>
  <c r="R209" i="2"/>
  <c r="Q209" i="2"/>
  <c r="X209" i="2"/>
  <c r="V209" i="2"/>
  <c r="T209" i="2"/>
  <c r="P209" i="2"/>
  <c r="BK209" i="2"/>
  <c r="K209" i="2"/>
  <c r="BE209" i="2"/>
  <c r="BI206" i="2"/>
  <c r="BH206" i="2"/>
  <c r="BG206" i="2"/>
  <c r="BF206" i="2"/>
  <c r="R206" i="2"/>
  <c r="R205" i="2"/>
  <c r="R204" i="2" s="1"/>
  <c r="J70" i="2" s="1"/>
  <c r="Q206" i="2"/>
  <c r="Q205" i="2" s="1"/>
  <c r="X206" i="2"/>
  <c r="X205" i="2"/>
  <c r="X204" i="2" s="1"/>
  <c r="V206" i="2"/>
  <c r="V205" i="2" s="1"/>
  <c r="V204" i="2" s="1"/>
  <c r="T206" i="2"/>
  <c r="T205" i="2"/>
  <c r="T204" i="2" s="1"/>
  <c r="P206" i="2"/>
  <c r="BK206" i="2" s="1"/>
  <c r="K206" i="2"/>
  <c r="BE206" i="2" s="1"/>
  <c r="BI202" i="2"/>
  <c r="BH202" i="2"/>
  <c r="BG202" i="2"/>
  <c r="BF202" i="2"/>
  <c r="R202" i="2"/>
  <c r="Q202" i="2"/>
  <c r="X202" i="2"/>
  <c r="V202" i="2"/>
  <c r="T202" i="2"/>
  <c r="P202" i="2"/>
  <c r="BK202" i="2"/>
  <c r="K202" i="2"/>
  <c r="BE202" i="2"/>
  <c r="BI200" i="2"/>
  <c r="BH200" i="2"/>
  <c r="BG200" i="2"/>
  <c r="BF200" i="2"/>
  <c r="R200" i="2"/>
  <c r="Q200" i="2"/>
  <c r="X200" i="2"/>
  <c r="V200" i="2"/>
  <c r="T200" i="2"/>
  <c r="P200" i="2"/>
  <c r="BK200" i="2" s="1"/>
  <c r="K200" i="2"/>
  <c r="BE200" i="2" s="1"/>
  <c r="BI198" i="2"/>
  <c r="BH198" i="2"/>
  <c r="BG198" i="2"/>
  <c r="BF198" i="2"/>
  <c r="R198" i="2"/>
  <c r="Q198" i="2"/>
  <c r="X198" i="2"/>
  <c r="V198" i="2"/>
  <c r="T198" i="2"/>
  <c r="P198" i="2"/>
  <c r="BK198" i="2"/>
  <c r="K198" i="2"/>
  <c r="BE198" i="2"/>
  <c r="BI196" i="2"/>
  <c r="BH196" i="2"/>
  <c r="BG196" i="2"/>
  <c r="BF196" i="2"/>
  <c r="R196" i="2"/>
  <c r="Q196" i="2"/>
  <c r="X196" i="2"/>
  <c r="V196" i="2"/>
  <c r="T196" i="2"/>
  <c r="P196" i="2"/>
  <c r="BK196" i="2" s="1"/>
  <c r="K196" i="2"/>
  <c r="BE196" i="2" s="1"/>
  <c r="BI194" i="2"/>
  <c r="BH194" i="2"/>
  <c r="BG194" i="2"/>
  <c r="BF194" i="2"/>
  <c r="R194" i="2"/>
  <c r="Q194" i="2"/>
  <c r="X194" i="2"/>
  <c r="V194" i="2"/>
  <c r="T194" i="2"/>
  <c r="P194" i="2"/>
  <c r="BK194" i="2"/>
  <c r="K194" i="2"/>
  <c r="BE194" i="2"/>
  <c r="BI192" i="2"/>
  <c r="BH192" i="2"/>
  <c r="BG192" i="2"/>
  <c r="BF192" i="2"/>
  <c r="R192" i="2"/>
  <c r="Q192" i="2"/>
  <c r="X192" i="2"/>
  <c r="V192" i="2"/>
  <c r="T192" i="2"/>
  <c r="P192" i="2"/>
  <c r="BK192" i="2" s="1"/>
  <c r="K192" i="2"/>
  <c r="BE192" i="2" s="1"/>
  <c r="BI190" i="2"/>
  <c r="BH190" i="2"/>
  <c r="BG190" i="2"/>
  <c r="BF190" i="2"/>
  <c r="R190" i="2"/>
  <c r="Q190" i="2"/>
  <c r="X190" i="2"/>
  <c r="V190" i="2"/>
  <c r="T190" i="2"/>
  <c r="P190" i="2"/>
  <c r="BK190" i="2"/>
  <c r="K190" i="2"/>
  <c r="BE190" i="2"/>
  <c r="BI188" i="2"/>
  <c r="BH188" i="2"/>
  <c r="BG188" i="2"/>
  <c r="BF188" i="2"/>
  <c r="R188" i="2"/>
  <c r="Q188" i="2"/>
  <c r="X188" i="2"/>
  <c r="V188" i="2"/>
  <c r="T188" i="2"/>
  <c r="P188" i="2"/>
  <c r="BK188" i="2" s="1"/>
  <c r="K188" i="2"/>
  <c r="BE188" i="2" s="1"/>
  <c r="BI186" i="2"/>
  <c r="BH186" i="2"/>
  <c r="BG186" i="2"/>
  <c r="BF186" i="2"/>
  <c r="R186" i="2"/>
  <c r="R185" i="2" s="1"/>
  <c r="J69" i="2" s="1"/>
  <c r="Q186" i="2"/>
  <c r="Q185" i="2" s="1"/>
  <c r="I69" i="2" s="1"/>
  <c r="X186" i="2"/>
  <c r="X185" i="2" s="1"/>
  <c r="V186" i="2"/>
  <c r="V185" i="2" s="1"/>
  <c r="T186" i="2"/>
  <c r="T185" i="2" s="1"/>
  <c r="P186" i="2"/>
  <c r="BK186" i="2" s="1"/>
  <c r="BK185" i="2" s="1"/>
  <c r="K185" i="2" s="1"/>
  <c r="K69" i="2" s="1"/>
  <c r="K186" i="2"/>
  <c r="BE186" i="2" s="1"/>
  <c r="BI183" i="2"/>
  <c r="BH183" i="2"/>
  <c r="BG183" i="2"/>
  <c r="BF183" i="2"/>
  <c r="R183" i="2"/>
  <c r="Q183" i="2"/>
  <c r="X183" i="2"/>
  <c r="V183" i="2"/>
  <c r="T183" i="2"/>
  <c r="P183" i="2"/>
  <c r="BK183" i="2" s="1"/>
  <c r="K183" i="2"/>
  <c r="BE183" i="2" s="1"/>
  <c r="BI179" i="2"/>
  <c r="BH179" i="2"/>
  <c r="BG179" i="2"/>
  <c r="BF179" i="2"/>
  <c r="R179" i="2"/>
  <c r="Q179" i="2"/>
  <c r="X179" i="2"/>
  <c r="V179" i="2"/>
  <c r="T179" i="2"/>
  <c r="P179" i="2"/>
  <c r="BK179" i="2"/>
  <c r="K179" i="2"/>
  <c r="BE179" i="2"/>
  <c r="BI177" i="2"/>
  <c r="BH177" i="2"/>
  <c r="BG177" i="2"/>
  <c r="BF177" i="2"/>
  <c r="R177" i="2"/>
  <c r="Q177" i="2"/>
  <c r="X177" i="2"/>
  <c r="V177" i="2"/>
  <c r="T177" i="2"/>
  <c r="P177" i="2"/>
  <c r="BK177" i="2" s="1"/>
  <c r="K177" i="2"/>
  <c r="BE177" i="2" s="1"/>
  <c r="BI175" i="2"/>
  <c r="BH175" i="2"/>
  <c r="BG175" i="2"/>
  <c r="BF175" i="2"/>
  <c r="R175" i="2"/>
  <c r="Q175" i="2"/>
  <c r="X175" i="2"/>
  <c r="V175" i="2"/>
  <c r="T175" i="2"/>
  <c r="P175" i="2"/>
  <c r="BK175" i="2"/>
  <c r="K175" i="2"/>
  <c r="BE175" i="2"/>
  <c r="BI173" i="2"/>
  <c r="BH173" i="2"/>
  <c r="BG173" i="2"/>
  <c r="BF173" i="2"/>
  <c r="R173" i="2"/>
  <c r="Q173" i="2"/>
  <c r="X173" i="2"/>
  <c r="V173" i="2"/>
  <c r="T173" i="2"/>
  <c r="P173" i="2"/>
  <c r="BK173" i="2" s="1"/>
  <c r="K173" i="2"/>
  <c r="BE173" i="2" s="1"/>
  <c r="BI167" i="2"/>
  <c r="BH167" i="2"/>
  <c r="BG167" i="2"/>
  <c r="BF167" i="2"/>
  <c r="R167" i="2"/>
  <c r="R166" i="2" s="1"/>
  <c r="J68" i="2" s="1"/>
  <c r="Q167" i="2"/>
  <c r="Q166" i="2" s="1"/>
  <c r="I68" i="2" s="1"/>
  <c r="X167" i="2"/>
  <c r="X166" i="2" s="1"/>
  <c r="V167" i="2"/>
  <c r="V166" i="2" s="1"/>
  <c r="T167" i="2"/>
  <c r="T166" i="2" s="1"/>
  <c r="P167" i="2"/>
  <c r="BK167" i="2" s="1"/>
  <c r="BK166" i="2" s="1"/>
  <c r="K166" i="2" s="1"/>
  <c r="K68" i="2" s="1"/>
  <c r="K167" i="2"/>
  <c r="BE167" i="2" s="1"/>
  <c r="BI164" i="2"/>
  <c r="BH164" i="2"/>
  <c r="BG164" i="2"/>
  <c r="BF164" i="2"/>
  <c r="R164" i="2"/>
  <c r="Q164" i="2"/>
  <c r="X164" i="2"/>
  <c r="V164" i="2"/>
  <c r="T164" i="2"/>
  <c r="P164" i="2"/>
  <c r="BK164" i="2" s="1"/>
  <c r="K164" i="2"/>
  <c r="BE164" i="2" s="1"/>
  <c r="BI161" i="2"/>
  <c r="BH161" i="2"/>
  <c r="BG161" i="2"/>
  <c r="BF161" i="2"/>
  <c r="R161" i="2"/>
  <c r="Q161" i="2"/>
  <c r="X161" i="2"/>
  <c r="V161" i="2"/>
  <c r="T161" i="2"/>
  <c r="P161" i="2"/>
  <c r="BK161" i="2"/>
  <c r="K161" i="2"/>
  <c r="BE161" i="2"/>
  <c r="BI159" i="2"/>
  <c r="BH159" i="2"/>
  <c r="BG159" i="2"/>
  <c r="BF159" i="2"/>
  <c r="R159" i="2"/>
  <c r="Q159" i="2"/>
  <c r="X159" i="2"/>
  <c r="V159" i="2"/>
  <c r="T159" i="2"/>
  <c r="P159" i="2"/>
  <c r="BK159" i="2" s="1"/>
  <c r="K159" i="2"/>
  <c r="BE159" i="2" s="1"/>
  <c r="BI153" i="2"/>
  <c r="BH153" i="2"/>
  <c r="BG153" i="2"/>
  <c r="BF153" i="2"/>
  <c r="R153" i="2"/>
  <c r="Q153" i="2"/>
  <c r="X153" i="2"/>
  <c r="V153" i="2"/>
  <c r="T153" i="2"/>
  <c r="P153" i="2"/>
  <c r="BK153" i="2"/>
  <c r="K153" i="2"/>
  <c r="BE153" i="2"/>
  <c r="BI151" i="2"/>
  <c r="BH151" i="2"/>
  <c r="BG151" i="2"/>
  <c r="BF151" i="2"/>
  <c r="R151" i="2"/>
  <c r="Q151" i="2"/>
  <c r="X151" i="2"/>
  <c r="V151" i="2"/>
  <c r="T151" i="2"/>
  <c r="P151" i="2"/>
  <c r="BK151" i="2" s="1"/>
  <c r="K151" i="2"/>
  <c r="BE151" i="2" s="1"/>
  <c r="BI145" i="2"/>
  <c r="BH145" i="2"/>
  <c r="BG145" i="2"/>
  <c r="BF145" i="2"/>
  <c r="R145" i="2"/>
  <c r="R144" i="2" s="1"/>
  <c r="J67" i="2" s="1"/>
  <c r="Q145" i="2"/>
  <c r="Q144" i="2" s="1"/>
  <c r="I67" i="2" s="1"/>
  <c r="X145" i="2"/>
  <c r="X144" i="2" s="1"/>
  <c r="V145" i="2"/>
  <c r="V144" i="2" s="1"/>
  <c r="T145" i="2"/>
  <c r="T144" i="2" s="1"/>
  <c r="P145" i="2"/>
  <c r="BK145" i="2" s="1"/>
  <c r="BK144" i="2" s="1"/>
  <c r="K144" i="2" s="1"/>
  <c r="K67" i="2" s="1"/>
  <c r="K145" i="2"/>
  <c r="BE145" i="2" s="1"/>
  <c r="BI142" i="2"/>
  <c r="BH142" i="2"/>
  <c r="BG142" i="2"/>
  <c r="BF142" i="2"/>
  <c r="R142" i="2"/>
  <c r="Q142" i="2"/>
  <c r="X142" i="2"/>
  <c r="V142" i="2"/>
  <c r="T142" i="2"/>
  <c r="P142" i="2"/>
  <c r="BK142" i="2" s="1"/>
  <c r="K142" i="2"/>
  <c r="BE142" i="2" s="1"/>
  <c r="BI140" i="2"/>
  <c r="BH140" i="2"/>
  <c r="BG140" i="2"/>
  <c r="BF140" i="2"/>
  <c r="R140" i="2"/>
  <c r="Q140" i="2"/>
  <c r="X140" i="2"/>
  <c r="V140" i="2"/>
  <c r="T140" i="2"/>
  <c r="P140" i="2"/>
  <c r="BK140" i="2"/>
  <c r="K140" i="2"/>
  <c r="BE140" i="2"/>
  <c r="BI138" i="2"/>
  <c r="BH138" i="2"/>
  <c r="BG138" i="2"/>
  <c r="BF138" i="2"/>
  <c r="R138" i="2"/>
  <c r="Q138" i="2"/>
  <c r="X138" i="2"/>
  <c r="V138" i="2"/>
  <c r="T138" i="2"/>
  <c r="P138" i="2"/>
  <c r="BK138" i="2" s="1"/>
  <c r="K138" i="2"/>
  <c r="BE138" i="2" s="1"/>
  <c r="BI135" i="2"/>
  <c r="BH135" i="2"/>
  <c r="BG135" i="2"/>
  <c r="BF135" i="2"/>
  <c r="R135" i="2"/>
  <c r="R134" i="2" s="1"/>
  <c r="J66" i="2" s="1"/>
  <c r="Q135" i="2"/>
  <c r="Q134" i="2" s="1"/>
  <c r="I66" i="2" s="1"/>
  <c r="X135" i="2"/>
  <c r="X134" i="2" s="1"/>
  <c r="V135" i="2"/>
  <c r="V134" i="2" s="1"/>
  <c r="T135" i="2"/>
  <c r="T134" i="2" s="1"/>
  <c r="P135" i="2"/>
  <c r="BK135" i="2" s="1"/>
  <c r="BK134" i="2" s="1"/>
  <c r="K134" i="2" s="1"/>
  <c r="K66" i="2" s="1"/>
  <c r="K135" i="2"/>
  <c r="BE135" i="2" s="1"/>
  <c r="BI131" i="2"/>
  <c r="BH131" i="2"/>
  <c r="BG131" i="2"/>
  <c r="BF131" i="2"/>
  <c r="R131" i="2"/>
  <c r="Q131" i="2"/>
  <c r="X131" i="2"/>
  <c r="V131" i="2"/>
  <c r="T131" i="2"/>
  <c r="P131" i="2"/>
  <c r="BK131" i="2" s="1"/>
  <c r="K131" i="2"/>
  <c r="BE131" i="2" s="1"/>
  <c r="BI129" i="2"/>
  <c r="BH129" i="2"/>
  <c r="BG129" i="2"/>
  <c r="BF129" i="2"/>
  <c r="R129" i="2"/>
  <c r="Q129" i="2"/>
  <c r="X129" i="2"/>
  <c r="V129" i="2"/>
  <c r="T129" i="2"/>
  <c r="P129" i="2"/>
  <c r="BK129" i="2"/>
  <c r="K129" i="2"/>
  <c r="BE129" i="2"/>
  <c r="BI126" i="2"/>
  <c r="BH126" i="2"/>
  <c r="BG126" i="2"/>
  <c r="BF126" i="2"/>
  <c r="R126" i="2"/>
  <c r="Q126" i="2"/>
  <c r="X126" i="2"/>
  <c r="V126" i="2"/>
  <c r="T126" i="2"/>
  <c r="P126" i="2"/>
  <c r="BK126" i="2" s="1"/>
  <c r="K126" i="2"/>
  <c r="BE126" i="2" s="1"/>
  <c r="BI124" i="2"/>
  <c r="BH124" i="2"/>
  <c r="BG124" i="2"/>
  <c r="BF124" i="2"/>
  <c r="R124" i="2"/>
  <c r="Q124" i="2"/>
  <c r="X124" i="2"/>
  <c r="V124" i="2"/>
  <c r="T124" i="2"/>
  <c r="P124" i="2"/>
  <c r="BK124" i="2"/>
  <c r="K124" i="2"/>
  <c r="BE124" i="2"/>
  <c r="BI121" i="2"/>
  <c r="BH121" i="2"/>
  <c r="BG121" i="2"/>
  <c r="BF121" i="2"/>
  <c r="R121" i="2"/>
  <c r="Q121" i="2"/>
  <c r="X121" i="2"/>
  <c r="V121" i="2"/>
  <c r="T121" i="2"/>
  <c r="P121" i="2"/>
  <c r="BK121" i="2" s="1"/>
  <c r="K121" i="2"/>
  <c r="BE121" i="2" s="1"/>
  <c r="BI119" i="2"/>
  <c r="BH119" i="2"/>
  <c r="BG119" i="2"/>
  <c r="BF119" i="2"/>
  <c r="R119" i="2"/>
  <c r="Q119" i="2"/>
  <c r="X119" i="2"/>
  <c r="V119" i="2"/>
  <c r="T119" i="2"/>
  <c r="P119" i="2"/>
  <c r="BK119" i="2"/>
  <c r="K119" i="2"/>
  <c r="BE119" i="2"/>
  <c r="BI117" i="2"/>
  <c r="BH117" i="2"/>
  <c r="BG117" i="2"/>
  <c r="BF117" i="2"/>
  <c r="R117" i="2"/>
  <c r="Q117" i="2"/>
  <c r="X117" i="2"/>
  <c r="V117" i="2"/>
  <c r="T117" i="2"/>
  <c r="P117" i="2"/>
  <c r="BK117" i="2" s="1"/>
  <c r="K117" i="2"/>
  <c r="BE117" i="2" s="1"/>
  <c r="BI115" i="2"/>
  <c r="BH115" i="2"/>
  <c r="BG115" i="2"/>
  <c r="BF115" i="2"/>
  <c r="R115" i="2"/>
  <c r="Q115" i="2"/>
  <c r="X115" i="2"/>
  <c r="V115" i="2"/>
  <c r="T115" i="2"/>
  <c r="P115" i="2"/>
  <c r="BK115" i="2"/>
  <c r="K115" i="2"/>
  <c r="BE115" i="2"/>
  <c r="BI113" i="2"/>
  <c r="BH113" i="2"/>
  <c r="BG113" i="2"/>
  <c r="BF113" i="2"/>
  <c r="R113" i="2"/>
  <c r="Q113" i="2"/>
  <c r="X113" i="2"/>
  <c r="V113" i="2"/>
  <c r="T113" i="2"/>
  <c r="P113" i="2"/>
  <c r="BK113" i="2" s="1"/>
  <c r="K113" i="2"/>
  <c r="BE113" i="2" s="1"/>
  <c r="BI108" i="2"/>
  <c r="F38" i="2" s="1"/>
  <c r="BF53" i="1"/>
  <c r="BH108" i="2"/>
  <c r="F37" i="2"/>
  <c r="BE53" i="1" s="1"/>
  <c r="BG108" i="2"/>
  <c r="F36" i="2" s="1"/>
  <c r="BD53" i="1"/>
  <c r="BD52" i="1" s="1"/>
  <c r="BF108" i="2"/>
  <c r="K35" i="2"/>
  <c r="AY53" i="1" s="1"/>
  <c r="F35" i="2"/>
  <c r="BC53" i="1" s="1"/>
  <c r="R108" i="2"/>
  <c r="R107" i="2" s="1"/>
  <c r="R106" i="2" s="1"/>
  <c r="Q108" i="2"/>
  <c r="Q107" i="2" s="1"/>
  <c r="Q106" i="2"/>
  <c r="X108" i="2"/>
  <c r="X107" i="2" s="1"/>
  <c r="X106" i="2" s="1"/>
  <c r="V108" i="2"/>
  <c r="V107" i="2"/>
  <c r="V106" i="2" s="1"/>
  <c r="V105" i="2" s="1"/>
  <c r="V104" i="2" s="1"/>
  <c r="T108" i="2"/>
  <c r="T107" i="2" s="1"/>
  <c r="T106" i="2" s="1"/>
  <c r="P108" i="2"/>
  <c r="BK108" i="2" s="1"/>
  <c r="BK107" i="2"/>
  <c r="K107" i="2" s="1"/>
  <c r="K65" i="2" s="1"/>
  <c r="K108" i="2"/>
  <c r="BE108" i="2"/>
  <c r="K34" i="2" s="1"/>
  <c r="AX53" i="1" s="1"/>
  <c r="AV53" i="1" s="1"/>
  <c r="J65" i="2"/>
  <c r="I65" i="2"/>
  <c r="I64" i="2"/>
  <c r="J100" i="2"/>
  <c r="F100" i="2"/>
  <c r="F98" i="2"/>
  <c r="E96" i="2"/>
  <c r="J57" i="2"/>
  <c r="F57" i="2"/>
  <c r="F55" i="2"/>
  <c r="E53" i="2"/>
  <c r="J20" i="2"/>
  <c r="E20" i="2"/>
  <c r="F58" i="2" s="1"/>
  <c r="J19" i="2"/>
  <c r="J14" i="2"/>
  <c r="J98" i="2" s="1"/>
  <c r="E7" i="2"/>
  <c r="E92" i="2"/>
  <c r="E49" i="2"/>
  <c r="BF54" i="1"/>
  <c r="BE54" i="1"/>
  <c r="BD54" i="1"/>
  <c r="BA54" i="1"/>
  <c r="AZ54" i="1"/>
  <c r="AU54" i="1"/>
  <c r="BF52" i="1"/>
  <c r="BE52" i="1"/>
  <c r="BC52" i="1"/>
  <c r="BA52" i="1"/>
  <c r="AY52" i="1"/>
  <c r="AU52" i="1"/>
  <c r="BF51" i="1"/>
  <c r="W30" i="1" s="1"/>
  <c r="BE51" i="1"/>
  <c r="W29" i="1" s="1"/>
  <c r="BA51" i="1"/>
  <c r="AU51" i="1"/>
  <c r="L47" i="1"/>
  <c r="AM46" i="1"/>
  <c r="L46" i="1"/>
  <c r="AM44" i="1"/>
  <c r="L44" i="1"/>
  <c r="L42" i="1"/>
  <c r="L41" i="1"/>
  <c r="BD51" i="1" l="1"/>
  <c r="AZ52" i="1"/>
  <c r="J64" i="2"/>
  <c r="J55" i="2"/>
  <c r="F101" i="2"/>
  <c r="F34" i="2"/>
  <c r="BB53" i="1" s="1"/>
  <c r="BB52" i="1" s="1"/>
  <c r="BK106" i="2"/>
  <c r="BK205" i="2"/>
  <c r="Q204" i="2"/>
  <c r="I70" i="2" s="1"/>
  <c r="I71" i="2"/>
  <c r="K226" i="2"/>
  <c r="K75" i="2" s="1"/>
  <c r="BK225" i="2"/>
  <c r="K225" i="2" s="1"/>
  <c r="K74" i="2" s="1"/>
  <c r="R225" i="2"/>
  <c r="J74" i="2" s="1"/>
  <c r="J75" i="2"/>
  <c r="K275" i="2"/>
  <c r="K78" i="2" s="1"/>
  <c r="BK274" i="2"/>
  <c r="K274" i="2" s="1"/>
  <c r="K77" i="2" s="1"/>
  <c r="R274" i="2"/>
  <c r="J77" i="2" s="1"/>
  <c r="J78" i="2"/>
  <c r="BK220" i="2"/>
  <c r="K220" i="2" s="1"/>
  <c r="K72" i="2" s="1"/>
  <c r="K221" i="2"/>
  <c r="K73" i="2" s="1"/>
  <c r="Q220" i="2"/>
  <c r="I72" i="2" s="1"/>
  <c r="I73" i="2"/>
  <c r="J71" i="2"/>
  <c r="J73" i="2"/>
  <c r="I75" i="2"/>
  <c r="I78" i="2"/>
  <c r="T381" i="2"/>
  <c r="T319" i="2" s="1"/>
  <c r="T105" i="2" s="1"/>
  <c r="T104" i="2" s="1"/>
  <c r="AW53" i="1" s="1"/>
  <c r="AW52" i="1" s="1"/>
  <c r="AW51" i="1" s="1"/>
  <c r="X381" i="2"/>
  <c r="X319" i="2" s="1"/>
  <c r="X105" i="2" s="1"/>
  <c r="X104" i="2" s="1"/>
  <c r="T88" i="3"/>
  <c r="AW55" i="1" s="1"/>
  <c r="AW54" i="1" s="1"/>
  <c r="I64" i="3"/>
  <c r="Q89" i="3"/>
  <c r="K90" i="3"/>
  <c r="K64" i="3" s="1"/>
  <c r="BK89" i="3"/>
  <c r="J63" i="3"/>
  <c r="R88" i="3"/>
  <c r="J62" i="3" s="1"/>
  <c r="K30" i="3" s="1"/>
  <c r="AT55" i="1" s="1"/>
  <c r="AT54" i="1" s="1"/>
  <c r="K102" i="3"/>
  <c r="K66" i="3" s="1"/>
  <c r="BK101" i="3"/>
  <c r="K101" i="3" s="1"/>
  <c r="K65" i="3" s="1"/>
  <c r="R101" i="3"/>
  <c r="J65" i="3" s="1"/>
  <c r="J66" i="3"/>
  <c r="K91" i="3"/>
  <c r="BE91" i="3" s="1"/>
  <c r="F35" i="3"/>
  <c r="BC55" i="1" s="1"/>
  <c r="BC54" i="1" s="1"/>
  <c r="K34" i="3" l="1"/>
  <c r="AX55" i="1" s="1"/>
  <c r="AV55" i="1" s="1"/>
  <c r="F34" i="3"/>
  <c r="BB55" i="1" s="1"/>
  <c r="BB54" i="1" s="1"/>
  <c r="AX54" i="1" s="1"/>
  <c r="Q105" i="2"/>
  <c r="K106" i="2"/>
  <c r="K64" i="2" s="1"/>
  <c r="W28" i="1"/>
  <c r="AZ51" i="1"/>
  <c r="AY54" i="1"/>
  <c r="BC51" i="1"/>
  <c r="K89" i="3"/>
  <c r="K63" i="3" s="1"/>
  <c r="BK88" i="3"/>
  <c r="K88" i="3" s="1"/>
  <c r="Q88" i="3"/>
  <c r="I62" i="3" s="1"/>
  <c r="K29" i="3" s="1"/>
  <c r="AS55" i="1" s="1"/>
  <c r="AS54" i="1" s="1"/>
  <c r="I63" i="3"/>
  <c r="BK204" i="2"/>
  <c r="K204" i="2" s="1"/>
  <c r="K70" i="2" s="1"/>
  <c r="K205" i="2"/>
  <c r="K71" i="2" s="1"/>
  <c r="AX52" i="1"/>
  <c r="AV52" i="1" s="1"/>
  <c r="BB51" i="1"/>
  <c r="R105" i="2"/>
  <c r="R104" i="2" l="1"/>
  <c r="J62" i="2" s="1"/>
  <c r="K30" i="2" s="1"/>
  <c r="AT53" i="1" s="1"/>
  <c r="AT52" i="1" s="1"/>
  <c r="AT51" i="1" s="1"/>
  <c r="J63" i="2"/>
  <c r="AV54" i="1"/>
  <c r="W26" i="1"/>
  <c r="AX51" i="1"/>
  <c r="K31" i="3"/>
  <c r="K62" i="3"/>
  <c r="W27" i="1"/>
  <c r="AY51" i="1"/>
  <c r="AK27" i="1" s="1"/>
  <c r="BK105" i="2"/>
  <c r="Q104" i="2"/>
  <c r="I62" i="2" s="1"/>
  <c r="K29" i="2" s="1"/>
  <c r="AS53" i="1" s="1"/>
  <c r="AS52" i="1" s="1"/>
  <c r="AS51" i="1" s="1"/>
  <c r="I63" i="2"/>
  <c r="AK26" i="1" l="1"/>
  <c r="AV51" i="1"/>
  <c r="K105" i="2"/>
  <c r="K63" i="2" s="1"/>
  <c r="BK104" i="2"/>
  <c r="K104" i="2" s="1"/>
  <c r="K40" i="3"/>
  <c r="AG55" i="1"/>
  <c r="AG54" i="1" l="1"/>
  <c r="AN54" i="1" s="1"/>
  <c r="AN55" i="1"/>
  <c r="K62" i="2"/>
  <c r="K31" i="2"/>
  <c r="AG53" i="1" l="1"/>
  <c r="K40" i="2"/>
  <c r="AG52" i="1" l="1"/>
  <c r="AN53" i="1"/>
  <c r="AN52" i="1" l="1"/>
  <c r="AG51" i="1"/>
  <c r="AN51" i="1" l="1"/>
  <c r="AK23" i="1"/>
  <c r="AK32" i="1" s="1"/>
</calcChain>
</file>

<file path=xl/sharedStrings.xml><?xml version="1.0" encoding="utf-8"?>
<sst xmlns="http://schemas.openxmlformats.org/spreadsheetml/2006/main" count="4364" uniqueCount="935">
  <si>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</si>
  <si>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</si>
  <si>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</si>
  <si>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</si>
  <si>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</si>
  <si>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</si>
  <si>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</si>
  <si>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True</t>
  </si>
  <si>
    <t>{5465a37c-4b0e-45d1-bdb4-d11ee9a99d74}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</si>
  <si>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</si>
  <si>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</si>
  <si>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</si>
  <si>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</si>
  <si>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</si>
  <si>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</si>
  <si>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</si>
  <si>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</si>
  <si>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2017-026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</si>
  <si>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</si>
  <si>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</si>
  <si>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Stavební úpravy MK na ulici I. Sekaniny v Ostravě - Porubě</t>
  </si>
  <si>
    <t>KSO:</t>
  </si>
  <si>
    <t>8222473</t>
  </si>
  <si>
    <t>CC-CZ:</t>
  </si>
  <si>
    <t/>
  </si>
  <si>
    <t>Místo:</t>
  </si>
  <si>
    <t>Ostrava - Poruba</t>
  </si>
  <si>
    <t>Datum:</t>
  </si>
  <si>
    <t>3. 8. 2017</t>
  </si>
  <si>
    <t>Zadavatel:</t>
  </si>
  <si>
    <t>IČ:</t>
  </si>
  <si>
    <t>00845451</t>
  </si>
  <si>
    <t>SMO MOb Poruba,Klimkovická 28/55</t>
  </si>
  <si>
    <t>DIČ:</t>
  </si>
  <si>
    <t>CZ00845451</t>
  </si>
  <si>
    <t>Uchazeč:</t>
  </si>
  <si>
    <t>Vyplň údaj</t>
  </si>
  <si>
    <t>Projektant:</t>
  </si>
  <si>
    <t>47680091</t>
  </si>
  <si>
    <t>Ateliér ESO spol.s r.o.,K.H.Máchy 5203/33</t>
  </si>
  <si>
    <t>CZ47680091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</si>
  <si>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</si>
  <si>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</si>
  <si>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</si>
  <si>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</si>
  <si>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</si>
  <si>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</si>
  <si>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</si>
  <si>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</si>
  <si>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</si>
  <si>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</si>
  <si>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</si>
  <si>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</si>
  <si>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</si>
  <si>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</si>
  <si>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</si>
  <si>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</si>
  <si>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</si>
  <si>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</si>
  <si>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</si>
  <si>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</si>
  <si>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</si>
  <si>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</si>
  <si>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</si>
  <si>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</si>
  <si>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</si>
  <si>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</si>
  <si>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</si>
  <si>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</si>
  <si>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</si>
  <si>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</si>
  <si>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</si>
  <si>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</si>
  <si>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</si>
  <si>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</si>
  <si>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</si>
  <si>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</si>
  <si>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</si>
  <si>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</si>
  <si>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</si>
  <si>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</si>
  <si>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</si>
  <si>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C101</t>
  </si>
  <si>
    <t>Komunikace</t>
  </si>
  <si>
    <t>STA</t>
  </si>
  <si>
    <t>1</t>
  </si>
  <si>
    <t>{dacedf57-f598-4368-8c15-5706da5558c2}</t>
  </si>
  <si>
    <t>2</t>
  </si>
  <si>
    <t>/</t>
  </si>
  <si>
    <t>Soupis prací - Komunikace</t>
  </si>
  <si>
    <t>Soupis</t>
  </si>
  <si>
    <t>{a39ecb72-d3be-40fe-a02b-54967e98a2c3}</t>
  </si>
  <si>
    <t>VON</t>
  </si>
  <si>
    <t>Vedlejší a ostatní náklady</t>
  </si>
  <si>
    <t>{1cf5c89f-c845-44c3-bf3a-43396ecc694f}</t>
  </si>
  <si>
    <t>Soupis prací - Vedlejší a ostatní náklady</t>
  </si>
  <si>
    <t>{dc3b46c9-55fc-4e5a-a777-63210d3b0f52}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</si>
  <si>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</si>
  <si>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</si>
  <si>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</si>
  <si>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</si>
  <si>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</si>
  <si>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</si>
  <si>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</si>
  <si>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C101 - Komunikace</t>
  </si>
  <si>
    <t>Soupis:</t>
  </si>
  <si>
    <t>C101 - Soupis prací - Komunikace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</si>
  <si>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</si>
  <si>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</si>
  <si>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</si>
  <si>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</si>
  <si>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</si>
  <si>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</si>
  <si>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</si>
  <si>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</si>
  <si>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</si>
  <si>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</si>
  <si>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</si>
  <si>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</si>
  <si>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12 - Zemní práce - odkopávky a prokopávky</t>
  </si>
  <si>
    <t xml:space="preserve">      13 - Zemní práce - hloubené vykopávky</t>
  </si>
  <si>
    <t xml:space="preserve">      16 - Zemní práce - přemístění výkopku</t>
  </si>
  <si>
    <t xml:space="preserve">      18 - Zemní práce - povrchové úpravy terénu</t>
  </si>
  <si>
    <t xml:space="preserve">    2 - Zakládání</t>
  </si>
  <si>
    <t xml:space="preserve">      27 -  Zakládání</t>
  </si>
  <si>
    <t xml:space="preserve">    4 - Vodorovné konstrukce</t>
  </si>
  <si>
    <t xml:space="preserve">      45 - Vodorovné podkladní a vedlejší konstrukce inž. staveb</t>
  </si>
  <si>
    <t xml:space="preserve">    5 - Komunikace</t>
  </si>
  <si>
    <t xml:space="preserve">      56 - Podkladní vrstvy komunikací, letišť a ploch</t>
  </si>
  <si>
    <t xml:space="preserve">      59 - Kryty pozemních komunikací, letišť a ploch dlážděných (předlažby)</t>
  </si>
  <si>
    <t xml:space="preserve">    8 - Trubní vedení</t>
  </si>
  <si>
    <t xml:space="preserve">      87 - Potrubí z trub plastických a skleněných</t>
  </si>
  <si>
    <t xml:space="preserve">    89 - Trubní vedení - ostatní konstrukce</t>
  </si>
  <si>
    <t xml:space="preserve">    91 - Doplňující konstrukce a práce pozemních komunikací, letišť a ploch</t>
  </si>
  <si>
    <t xml:space="preserve">      97 - Prorážení otvorů a ostatní bourací práce</t>
  </si>
  <si>
    <t xml:space="preserve">        99 - Přesun hmot</t>
  </si>
  <si>
    <t>SOUPIS PRACÍ</t>
  </si>
  <si>
    <t>PČ</t>
  </si>
  <si>
    <t>Popis</t>
  </si>
  <si>
    <t>MJ</t>
  </si>
  <si>
    <t>Množství</t>
  </si>
  <si>
    <t>J. materiál [CZK]</t>
  </si>
  <si>
    <t>J. montáž [CZK]</t>
  </si>
  <si>
    <t>Cenová soustava</t>
  </si>
  <si>
    <t>Poznámka</t>
  </si>
  <si>
    <t>J.cena [CZK]</t>
  </si>
  <si>
    <t>Materiál celkem [CZK]</t>
  </si>
  <si>
    <t>Montáž celkem [CZK]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</si>
  <si>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</si>
  <si>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</si>
  <si>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</si>
  <si>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</si>
  <si>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</si>
  <si>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</si>
  <si>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</si>
  <si>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</si>
  <si>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</si>
  <si>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</si>
  <si>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</si>
  <si>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</si>
  <si>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3</t>
  </si>
  <si>
    <t>K</t>
  </si>
  <si>
    <t>113106121</t>
  </si>
  <si>
    <t>Rozebrání dlažeb a dílců komunikací pro pěší, vozovek a ploch s přemístěním hmot na skládku na vzdálenost do 3 m nebo s naložením na dopravní prostředek komunikací pro pěší s ložem z kameniva nebo živice a s výplní spár z betonových nebo kameninových dlaž</t>
  </si>
  <si>
    <t>m2</t>
  </si>
  <si>
    <t>CS ÚRS 2017 02</t>
  </si>
  <si>
    <t>4</t>
  </si>
  <si>
    <t>1053616703</t>
  </si>
  <si>
    <t>VV</t>
  </si>
  <si>
    <t>38,9</t>
  </si>
  <si>
    <t>předláždění</t>
  </si>
  <si>
    <t>10</t>
  </si>
  <si>
    <t>Součet</t>
  </si>
  <si>
    <t>113107211</t>
  </si>
  <si>
    <t>Odstranění podkladů nebo krytů s přemístěním hmot na skládku na vzdálenost do 20 m nebo s naložením na dopravní prostředek v ploše jednotlivě přes 200 m2 z kameniva těženého, o tl. vrstvy do 100 mm</t>
  </si>
  <si>
    <t>1791944159</t>
  </si>
  <si>
    <t>972,5+972,5+473,6+38,9+38,9+38,9</t>
  </si>
  <si>
    <t>5</t>
  </si>
  <si>
    <t>113107231</t>
  </si>
  <si>
    <t>Odstranění podkladů nebo krytů s přemístěním hmot na skládku na vzdálenost do 20 m nebo s naložením na dopravní prostředek v ploše jednotlivě přes 200 m2 z betonu prostého, o tl. vrstvy přes 100 do 150 mm</t>
  </si>
  <si>
    <t>-1641578334</t>
  </si>
  <si>
    <t>473,60/2</t>
  </si>
  <si>
    <t>6</t>
  </si>
  <si>
    <t>113107232</t>
  </si>
  <si>
    <t>Odstranění podkladů nebo krytů s přemístěním hmot na skládku na vzdálenost do 20 m nebo s naložením na dopravní prostředek v ploše jednotlivě přes 200 m2 z betonu prostého, o tl. vrstvy přes 150 do 300 mm</t>
  </si>
  <si>
    <t>-2142883960</t>
  </si>
  <si>
    <t>473,6/2</t>
  </si>
  <si>
    <t>8</t>
  </si>
  <si>
    <t>113107241</t>
  </si>
  <si>
    <t>Odstranění podkladů nebo krytů s přemístěním hmot na skládku na vzdálenost do 20 m nebo s naložením na dopravní prostředek v ploše jednotlivě přes 200 m2 živičných, o tl. vrstvy do 50 mm</t>
  </si>
  <si>
    <t>1001253979</t>
  </si>
  <si>
    <t>473,60</t>
  </si>
  <si>
    <t>121</t>
  </si>
  <si>
    <t>113154364</t>
  </si>
  <si>
    <t>Frézování živičného podkladu nebo krytu s naložením na dopravní prostředek plochy přes 1 000 do 10 000 m2 s překážkami v trase pruhu šířky přes 1 m do 2 m, tloušťky vrstvy 100 mm</t>
  </si>
  <si>
    <t>-1772571262</t>
  </si>
  <si>
    <t>frézování v průměrné tloušťce 10 cm</t>
  </si>
  <si>
    <t>2532+972,5+972,5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</si>
  <si>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</si>
  <si>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</si>
  <si>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</si>
  <si>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-1844740921</t>
  </si>
  <si>
    <t>702,5</t>
  </si>
  <si>
    <t>113203111</t>
  </si>
  <si>
    <t>Vytrhání obrub s vybouráním lože, s přemístěním hmot na skládku na vzdálenost do 3 m nebo s naložením na dopravní prostředek z dlažebních kostek</t>
  </si>
  <si>
    <t>580436997</t>
  </si>
  <si>
    <t>Vybourání jednořádku</t>
  </si>
  <si>
    <t>1405</t>
  </si>
  <si>
    <t>12</t>
  </si>
  <si>
    <t>113204111</t>
  </si>
  <si>
    <t>Vytrhání obrub s vybouráním lože, s přemístěním hmot na skládku na vzdálenost do 3 m nebo s naložením na dopravní prostředek záhonových</t>
  </si>
  <si>
    <t>1209370557</t>
  </si>
  <si>
    <t>357,60</t>
  </si>
  <si>
    <t>13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</si>
  <si>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</si>
  <si>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</si>
  <si>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kus</t>
  </si>
  <si>
    <t>1362164646</t>
  </si>
  <si>
    <t>posun značek</t>
  </si>
  <si>
    <t>Zemní práce - odkopávky a prokopávky</t>
  </si>
  <si>
    <t>14</t>
  </si>
  <si>
    <t>122101401</t>
  </si>
  <si>
    <t>Vykopávky v zemnících na suchu s přehozením výkopku na vzdálenost do 3 m nebo s naložením na dopravní prostředek v horninách tř. 1 a 2 do 100 m3</t>
  </si>
  <si>
    <t>m3</t>
  </si>
  <si>
    <t>-2024441071</t>
  </si>
  <si>
    <t>potřeba ornice</t>
  </si>
  <si>
    <t>694*0,1</t>
  </si>
  <si>
    <t>122202202</t>
  </si>
  <si>
    <t>Odkopávky a prokopávky nezapažené pro silnice s přemístěním výkopku v příčných profilech na vzdálenost do 15 m nebo s naložením na dopravní prostředek v hornině tř. 3 přes 100 do 1 000 m3</t>
  </si>
  <si>
    <t>-1707945112</t>
  </si>
  <si>
    <t>88,8*0,29</t>
  </si>
  <si>
    <t>16</t>
  </si>
  <si>
    <t>122202209</t>
  </si>
  <si>
    <t>Odkopávky a prokopávky nezapažené pro silnice s přemístěním výkopku v příčných profilech na vzdálenost do 15 m nebo s naložením na dopravní prostředek v hornině tř. 3 Příplatek k cenám za lepivost horniny tř. 3</t>
  </si>
  <si>
    <t>1309808282</t>
  </si>
  <si>
    <t>25,752*0,5</t>
  </si>
  <si>
    <t>17</t>
  </si>
  <si>
    <t>M</t>
  </si>
  <si>
    <t>103641010</t>
  </si>
  <si>
    <t>zemina pro terénní úpravy -  ornice</t>
  </si>
  <si>
    <t>t</t>
  </si>
  <si>
    <t>-1591898840</t>
  </si>
  <si>
    <t>69,4</t>
  </si>
  <si>
    <t>Zemní práce - hloubené vykopávky</t>
  </si>
  <si>
    <t>18</t>
  </si>
  <si>
    <t>131201101</t>
  </si>
  <si>
    <t>Hloubení nezapažených jam a zářezů s urovnáním dna do předepsaného profilu a spádu v hornině tř. 3 do 100 m3</t>
  </si>
  <si>
    <t>-1550265186</t>
  </si>
  <si>
    <t>vpusti</t>
  </si>
  <si>
    <t>2*2*2*9</t>
  </si>
  <si>
    <t>značky</t>
  </si>
  <si>
    <t>0,4*0,4*0,8*5</t>
  </si>
  <si>
    <t>19</t>
  </si>
  <si>
    <t>131201109</t>
  </si>
  <si>
    <t>Hloubení nezapažených jam a zářezů s urovnáním dna do předepsaného profilu a spádu Příplatek k cenám za lepivost horniny tř. 3</t>
  </si>
  <si>
    <t>969565189</t>
  </si>
  <si>
    <t>72,64*0,5</t>
  </si>
  <si>
    <t>20</t>
  </si>
  <si>
    <t>132201101</t>
  </si>
  <si>
    <t>Hloubení zapažených i nezapažených rýh šířky do 600 mm s urovnáním dna do předepsaného profilu a spádu v hornině tř. 3 do 100 m3</t>
  </si>
  <si>
    <t>-201833077</t>
  </si>
  <si>
    <t>výkop pro obrubníky</t>
  </si>
  <si>
    <t>331,3*0,25*0,25</t>
  </si>
  <si>
    <t>(13+13+642,90+310,6)*0,35*0,25</t>
  </si>
  <si>
    <t>693,5*0,35*0,25</t>
  </si>
  <si>
    <t>132201109</t>
  </si>
  <si>
    <t>Hloubení zapažených i nezapažených rýh šířky do 600 mm s urovnáním dna do předepsaného profilu a spádu v hornině tř. 3 Příplatek k cenám za lepivost horniny tř. 3</t>
  </si>
  <si>
    <t>-1494450539</t>
  </si>
  <si>
    <t>167,093*0,5</t>
  </si>
  <si>
    <t>22</t>
  </si>
  <si>
    <t>132301201</t>
  </si>
  <si>
    <t>Hloubení zapažených i nezapažených rýh šířky přes 600 do 2 000 mm s urovnáním dna do předepsaného profilu a spádu v hornině tř. 4 do 100 m3</t>
  </si>
  <si>
    <t>-2134536308</t>
  </si>
  <si>
    <t>kanalizační přípojky</t>
  </si>
  <si>
    <t>9*1,2*2,0</t>
  </si>
  <si>
    <t>23</t>
  </si>
  <si>
    <t>132301209</t>
  </si>
  <si>
    <t>Hloubení zapažených i nezapažených rýh šířky přes 600 do 2 000 mm s urovnáním dna do předepsaného profilu a spádu v hornině tř. 4 Příplatek k cenám za lepivost horniny tř. 4</t>
  </si>
  <si>
    <t>-683132368</t>
  </si>
  <si>
    <t>21,6*0,5</t>
  </si>
  <si>
    <t>Zemní práce - přemístění výkopku</t>
  </si>
  <si>
    <t>24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</si>
  <si>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</si>
  <si>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</si>
  <si>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454293</t>
  </si>
  <si>
    <t>ornice</t>
  </si>
  <si>
    <t>zemina</t>
  </si>
  <si>
    <t>25,752+72,64+167,093+21,6</t>
  </si>
  <si>
    <t>25</t>
  </si>
  <si>
    <t>171201101</t>
  </si>
  <si>
    <t>Uložení sypaniny do násypů s rozprostřením sypaniny ve vrstvách a s hrubým urovnáním nezhutněných z jakýchkoliv hornin</t>
  </si>
  <si>
    <t>543289602</t>
  </si>
  <si>
    <t>1,2</t>
  </si>
  <si>
    <t>26</t>
  </si>
  <si>
    <t>171201201</t>
  </si>
  <si>
    <t>Uložení sypaniny na skládky</t>
  </si>
  <si>
    <t>728475129</t>
  </si>
  <si>
    <t>356,485-1,2</t>
  </si>
  <si>
    <t>27</t>
  </si>
  <si>
    <t>171201211</t>
  </si>
  <si>
    <t>Uložení sypaniny poplatek za uložení sypaniny na skládce (skládkovné)</t>
  </si>
  <si>
    <t>145870499</t>
  </si>
  <si>
    <t>(356,485-69,4)*1,8</t>
  </si>
  <si>
    <t>28</t>
  </si>
  <si>
    <t>174101101</t>
  </si>
  <si>
    <t>Zásyp sypaninou z jakékoliv horniny s uložením výkopku ve vrstvách se zhutněním jam, šachet, rýh nebo kolem objektů v těchto vykopávkách</t>
  </si>
  <si>
    <t>323895320</t>
  </si>
  <si>
    <t>72</t>
  </si>
  <si>
    <t>3,14*0,25*0,25*1,9*9*-1</t>
  </si>
  <si>
    <t>29</t>
  </si>
  <si>
    <t>583336740</t>
  </si>
  <si>
    <t>kamenivo těžené hrubé frakce 16-32</t>
  </si>
  <si>
    <t>-474764841</t>
  </si>
  <si>
    <t>68,644*1,8</t>
  </si>
  <si>
    <t>Zemní práce - povrchové úpravy terénu</t>
  </si>
  <si>
    <t>30</t>
  </si>
  <si>
    <t>181301101</t>
  </si>
  <si>
    <t>Rozprostření a urovnání ornice v rovině nebo ve svahu sklonu do 1:5 při souvislé ploše do 500 m2, tl. vrstvy do 100 mm</t>
  </si>
  <si>
    <t>1227512626</t>
  </si>
  <si>
    <t>694</t>
  </si>
  <si>
    <t>31</t>
  </si>
  <si>
    <t>181411131</t>
  </si>
  <si>
    <t>Založení trávníku na půdě předem připravené plochy do 1000 m2 výsevem včetně utažení parkového v rovině nebo na svahu do 1:5</t>
  </si>
  <si>
    <t>61128765</t>
  </si>
  <si>
    <t>32</t>
  </si>
  <si>
    <t>005724200</t>
  </si>
  <si>
    <t>osivo směs travní parková okrasná</t>
  </si>
  <si>
    <t>kg</t>
  </si>
  <si>
    <t>-763225852</t>
  </si>
  <si>
    <t>694*0,03</t>
  </si>
  <si>
    <t>33</t>
  </si>
  <si>
    <t>181951101</t>
  </si>
  <si>
    <t>Úprava pláně vyrovnáním výškových rozdílů v hornině tř. 1 až 4 bez zhutnění</t>
  </si>
  <si>
    <t>-2062649452</t>
  </si>
  <si>
    <t>34</t>
  </si>
  <si>
    <t>181951102</t>
  </si>
  <si>
    <t>Úprava pláně vyrovnáním výškových rozdílů v hornině tř. 1 až 4 se zhutněním</t>
  </si>
  <si>
    <t>-1959166826</t>
  </si>
  <si>
    <t>939,7+473,60</t>
  </si>
  <si>
    <t>35</t>
  </si>
  <si>
    <t>183402131</t>
  </si>
  <si>
    <t>Rozrušení půdy na hloubku přes 50 do 150 mm souvislé plochy přes 500 m2 v rovině nebo na svahu do 1:5</t>
  </si>
  <si>
    <t>-1811937835</t>
  </si>
  <si>
    <t>36</t>
  </si>
  <si>
    <t>183403111</t>
  </si>
  <si>
    <t>Obdělání půdy nakopáním hl. přes 50 do 100 mm v rovině nebo na svahu do 1:5</t>
  </si>
  <si>
    <t>865248384</t>
  </si>
  <si>
    <t>37</t>
  </si>
  <si>
    <t>183403153</t>
  </si>
  <si>
    <t>Obdělání půdy hrabáním v rovině nebo na svahu do 1:5</t>
  </si>
  <si>
    <t>-252086435</t>
  </si>
  <si>
    <t>40</t>
  </si>
  <si>
    <t>184818232</t>
  </si>
  <si>
    <t>Ochrana kmene bedněním před poškozením stavebním provozem zřízení včetně odstranění výšky bednění do 2 m průměru kmene přes 300 do 500 mm</t>
  </si>
  <si>
    <t>773074831</t>
  </si>
  <si>
    <t>7</t>
  </si>
  <si>
    <t>Zakládání</t>
  </si>
  <si>
    <t xml:space="preserve"> Zakládání</t>
  </si>
  <si>
    <t>41</t>
  </si>
  <si>
    <t>212532111</t>
  </si>
  <si>
    <t>Lože pro trativody z kameniva hrubého drceného</t>
  </si>
  <si>
    <t>1000252842</t>
  </si>
  <si>
    <t>podélné trativody</t>
  </si>
  <si>
    <t>9*1*0,5*0,4</t>
  </si>
  <si>
    <t>42</t>
  </si>
  <si>
    <t>212755216</t>
  </si>
  <si>
    <t>Trativody bez lože z drenážních trubek plastových flexibilních D 160 mm</t>
  </si>
  <si>
    <t>-617179673</t>
  </si>
  <si>
    <t>9*1</t>
  </si>
  <si>
    <t>43</t>
  </si>
  <si>
    <t>272313611</t>
  </si>
  <si>
    <t>Základy z betonu prostého klenby z betonu kamenem neprokládaného tř. C 16/20</t>
  </si>
  <si>
    <t>1855506732</t>
  </si>
  <si>
    <t>patky značek</t>
  </si>
  <si>
    <t>44</t>
  </si>
  <si>
    <t>275351121</t>
  </si>
  <si>
    <t>Bednění základů patek zřízení</t>
  </si>
  <si>
    <t>-1349939369</t>
  </si>
  <si>
    <t>0,4*0,5*4*5</t>
  </si>
  <si>
    <t>45</t>
  </si>
  <si>
    <t>275351122</t>
  </si>
  <si>
    <t>Bednění základů patek odstranění</t>
  </si>
  <si>
    <t>1348366989</t>
  </si>
  <si>
    <t>46</t>
  </si>
  <si>
    <t>272353151</t>
  </si>
  <si>
    <t>Bednění kotevních otvorů a prostupů v základových konstrukcích v klenbách včetně polohového zajištění a odbednění, popř. ztraceného bednění z pletiva apod. průřezu přes 0,17 do 0,25 m2, hl. do 1,00 m</t>
  </si>
  <si>
    <t>1178982029</t>
  </si>
  <si>
    <t>Vodorovné konstrukce</t>
  </si>
  <si>
    <t>Vodorovné podkladní a vedlejší konstrukce inž. staveb</t>
  </si>
  <si>
    <t>48</t>
  </si>
  <si>
    <t>451572111</t>
  </si>
  <si>
    <t>Lože pod potrubí, stoky a drobné objekty v otevřeném výkopu z kameniva drobného těženého 0 až 4 mm</t>
  </si>
  <si>
    <t>801765685</t>
  </si>
  <si>
    <t>přípojky</t>
  </si>
  <si>
    <t>1*0,5*9</t>
  </si>
  <si>
    <t>56</t>
  </si>
  <si>
    <t>Podkladní vrstvy komunikací, letišť a ploch</t>
  </si>
  <si>
    <t>49</t>
  </si>
  <si>
    <t>564851111</t>
  </si>
  <si>
    <t>Podklad ze štěrkodrti ŠD s rozprostřením a zhutněním, po zhutnění tl. 150 mm</t>
  </si>
  <si>
    <t>-1316089184</t>
  </si>
  <si>
    <t>972,5*2</t>
  </si>
  <si>
    <t>51</t>
  </si>
  <si>
    <t>564861111</t>
  </si>
  <si>
    <t>Podklad ze štěrkodrti ŠD s rozprostřením a zhutněním, po zhutnění tl. 200 mm</t>
  </si>
  <si>
    <t>385204475</t>
  </si>
  <si>
    <t>88,8+479,5+30+10</t>
  </si>
  <si>
    <t>52</t>
  </si>
  <si>
    <t>565131111</t>
  </si>
  <si>
    <t>Vyrovnání povrchu dosavadních podkladů s rozprostřením hmot a zhutněním obalovaným kamenivem ACP (OK) tl. 50 mm</t>
  </si>
  <si>
    <t>-1079186992</t>
  </si>
  <si>
    <t>275</t>
  </si>
  <si>
    <t>54</t>
  </si>
  <si>
    <t>573231106</t>
  </si>
  <si>
    <t>Postřik spojovací PS bez posypu kamenivem ze silniční emulze, v množství 0,30 kg/m2</t>
  </si>
  <si>
    <t>1760439962</t>
  </si>
  <si>
    <t>2323</t>
  </si>
  <si>
    <t>55</t>
  </si>
  <si>
    <t>573231109</t>
  </si>
  <si>
    <t>Postřik spojovací PS bez posypu kamenivem ze silniční emulze, v množství 0,60 kg/m2</t>
  </si>
  <si>
    <t>-1831316955</t>
  </si>
  <si>
    <t>577144121</t>
  </si>
  <si>
    <t>Asfaltový beton vrstva obrusná ACO 11 (ABS) s rozprostřením a se zhutněním z nemodifikovaného asfaltu v pruhu šířky přes 3 m tř. I, po zhutnění tl. 50 mm</t>
  </si>
  <si>
    <t>-760978555</t>
  </si>
  <si>
    <t>napojení na stávající živičné plochy</t>
  </si>
  <si>
    <t>96,7*1</t>
  </si>
  <si>
    <t>57</t>
  </si>
  <si>
    <t>577165122</t>
  </si>
  <si>
    <t>Asfaltový beton vrstva ložní ACL 16 (ABH) s rozprostřením a zhutněním z nemodifikovaného asfaltu v pruhu šířky přes 3 m, po zhutnění tl. 70 mm</t>
  </si>
  <si>
    <t>-50584166</t>
  </si>
  <si>
    <t>59</t>
  </si>
  <si>
    <t>Kryty pozemních komunikací, letišť a ploch dlážděných (předlažby)</t>
  </si>
  <si>
    <t>596211113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</si>
  <si>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</t>
  </si>
  <si>
    <t>-325055205</t>
  </si>
  <si>
    <t>Dlažba tvaru I 20/16,5/6 - šedá - chodník</t>
  </si>
  <si>
    <t>73,2+9,4+21+4,6+30,9+0,6+6,5+12,3+321</t>
  </si>
  <si>
    <t>Dlažba tvaru I  20/16,5/6 - šedá - bez zkosených hran - kontejnerové stanoviště K13</t>
  </si>
  <si>
    <t>22,5+14,3+17,5+34,5</t>
  </si>
  <si>
    <t>Dlažba obdélník 20/10/6 - červená - pro nevidomé a slabozraké</t>
  </si>
  <si>
    <t>1,9+2,7+3,4+1,1+1,6+1,4+1,4+3,1+1,3+1,1+2,7+1,5+1,9+1+1,2+2,7</t>
  </si>
  <si>
    <t>60</t>
  </si>
  <si>
    <t>592452670</t>
  </si>
  <si>
    <t>dlažba skladebná betonová základní pro nevidomé 20 x 10 x 6 cm barevná</t>
  </si>
  <si>
    <t>142824881</t>
  </si>
  <si>
    <t>varovné, signální pásy - barva červená</t>
  </si>
  <si>
    <t>30*1,01</t>
  </si>
  <si>
    <t>61</t>
  </si>
  <si>
    <t>592453040</t>
  </si>
  <si>
    <t>dlažba zámková profilová základní 20x16,5x6 cm přírodní</t>
  </si>
  <si>
    <t>-33774778</t>
  </si>
  <si>
    <t>chodníky</t>
  </si>
  <si>
    <t>479,5*1,01</t>
  </si>
  <si>
    <t>62</t>
  </si>
  <si>
    <t>592452960</t>
  </si>
  <si>
    <t>dlažba zámková profilová základní rovná 20x16,5x10 cm přírodní</t>
  </si>
  <si>
    <t>695511647</t>
  </si>
  <si>
    <t>dlažba tvaru I - 20/16,5/6 - šedá - bez zkosené horní hrany</t>
  </si>
  <si>
    <t>88,8*1,01</t>
  </si>
  <si>
    <t>63</t>
  </si>
  <si>
    <t>596211213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</si>
  <si>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A, pro plochy pře</t>
  </si>
  <si>
    <t>2101276809</t>
  </si>
  <si>
    <t>dlažba tvaru I 20/16,5/8 - červená - parkoviště</t>
  </si>
  <si>
    <t>939,7-68,98</t>
  </si>
  <si>
    <t>dlažba tvaru I 20/16,5/8 - šedá-vodorovné dopravní značení</t>
  </si>
  <si>
    <t>17*5*0,2+32*4,7*0,2+12*5*0,2+11*4,5*0,2</t>
  </si>
  <si>
    <t>65</t>
  </si>
  <si>
    <t>592452830</t>
  </si>
  <si>
    <t>dlažba zámková profilová základní 20x16,5x8 cm barevná</t>
  </si>
  <si>
    <t>-1374301776</t>
  </si>
  <si>
    <t>Dlažba tvaru I - 20/16,5/8 - červená - parkoviště</t>
  </si>
  <si>
    <t>870,72*1,01</t>
  </si>
  <si>
    <t>66</t>
  </si>
  <si>
    <t>592453000</t>
  </si>
  <si>
    <t>dlažba zámková profilová základní 20x16,5x8 cm přírodní</t>
  </si>
  <si>
    <t>-1227460114</t>
  </si>
  <si>
    <t>vodorovné dopravní značení</t>
  </si>
  <si>
    <t>69,98*1,01</t>
  </si>
  <si>
    <t>Trubní vedení</t>
  </si>
  <si>
    <t>87</t>
  </si>
  <si>
    <t>Potrubí z trub plastických a skleněných</t>
  </si>
  <si>
    <t>67</t>
  </si>
  <si>
    <t>871311101</t>
  </si>
  <si>
    <t>Montáž vodovodního potrubí z plastů v otevřeném výkopu z tvrdého PVC s integrovaným těsněnim SDR 11/PN10 D 160 x 6,2 mm</t>
  </si>
  <si>
    <t>657356229</t>
  </si>
  <si>
    <t>kanalizační přípojky od uličních vpustí</t>
  </si>
  <si>
    <t>9*2</t>
  </si>
  <si>
    <t>68</t>
  </si>
  <si>
    <t>286147160</t>
  </si>
  <si>
    <t>trubka kanalizační žebrovaná PP vnitřní průměr 150mm, dl. 2m</t>
  </si>
  <si>
    <t>387654145</t>
  </si>
  <si>
    <t>9*1,02</t>
  </si>
  <si>
    <t>69</t>
  </si>
  <si>
    <t>877321110</t>
  </si>
  <si>
    <t>Montáž tvarovek na vodovodním plastovém potrubí z polyetylenu PE 100 elektrotvarovek SDR 11/PN16 kolen 22 st. nebo 45 st. d 160</t>
  </si>
  <si>
    <t>-1419407119</t>
  </si>
  <si>
    <t>70</t>
  </si>
  <si>
    <t>286171820</t>
  </si>
  <si>
    <t>koleno kanalizační PP SN 16 45 ° DN 150</t>
  </si>
  <si>
    <t>1012287259</t>
  </si>
  <si>
    <t>89</t>
  </si>
  <si>
    <t>Trubní vedení - ostatní konstrukce</t>
  </si>
  <si>
    <t>71</t>
  </si>
  <si>
    <t>817314111</t>
  </si>
  <si>
    <t>Montáž betonových útesů s hrdlem na potrubí betonovém a železobetonovém DN 150</t>
  </si>
  <si>
    <t>-702814807</t>
  </si>
  <si>
    <t>Napojení stávající drenáže na nové vpusti</t>
  </si>
  <si>
    <t>9+6</t>
  </si>
  <si>
    <t>895941111</t>
  </si>
  <si>
    <t>Zřízení vpusti kanalizační uliční z betonových dílců typ UV-50 normální</t>
  </si>
  <si>
    <t>260165483</t>
  </si>
  <si>
    <t>9</t>
  </si>
  <si>
    <t>73</t>
  </si>
  <si>
    <t>592238240</t>
  </si>
  <si>
    <t>vpusť betonová uliční /skruž/ 59x50x5 cm</t>
  </si>
  <si>
    <t>361001504</t>
  </si>
  <si>
    <t>9*1,01</t>
  </si>
  <si>
    <t>74</t>
  </si>
  <si>
    <t>592238210</t>
  </si>
  <si>
    <t>vpusť betonová uliční prstenec 18x66x10 cm</t>
  </si>
  <si>
    <t>-1755132953</t>
  </si>
  <si>
    <t>75</t>
  </si>
  <si>
    <t>592238200</t>
  </si>
  <si>
    <t>vpusť betonová uliční /skruž/ 29x50x5 cm</t>
  </si>
  <si>
    <t>658423676</t>
  </si>
  <si>
    <t>76</t>
  </si>
  <si>
    <t>592238220</t>
  </si>
  <si>
    <t>vpusť betonová uliční dno s výtokem 62,6 x 49,5 x 5 cm</t>
  </si>
  <si>
    <t>-1660963101</t>
  </si>
  <si>
    <t>77</t>
  </si>
  <si>
    <t>592238640</t>
  </si>
  <si>
    <t>prstenec betonový pro uliční vpusť vyrovnávací 39 x 6 x 13 cm</t>
  </si>
  <si>
    <t>1015912945</t>
  </si>
  <si>
    <t>78</t>
  </si>
  <si>
    <t>899211113</t>
  </si>
  <si>
    <t>Osazení litinových mříží s rámem na šachtách tunelové stoky hmotnosti jednotlivě přes 100 do 150 kg</t>
  </si>
  <si>
    <t>-415676124</t>
  </si>
  <si>
    <t>79</t>
  </si>
  <si>
    <t>552423R00</t>
  </si>
  <si>
    <t>Mříž pro vozovku s nálevkou</t>
  </si>
  <si>
    <t>ks</t>
  </si>
  <si>
    <t>1569957370</t>
  </si>
  <si>
    <t>122</t>
  </si>
  <si>
    <t>552421R01</t>
  </si>
  <si>
    <t>Obrubníková kanálová vpusť stružková (mřížka v odvodňovacím proužku)</t>
  </si>
  <si>
    <t>256172157</t>
  </si>
  <si>
    <t>80</t>
  </si>
  <si>
    <t>552423R01</t>
  </si>
  <si>
    <t>Koš na bláto a kaly</t>
  </si>
  <si>
    <t>525640714</t>
  </si>
  <si>
    <t>81</t>
  </si>
  <si>
    <t>899331111</t>
  </si>
  <si>
    <t>Výšková úprava uličního vstupu nebo vpusti do 200 mm zvýšením poklopu</t>
  </si>
  <si>
    <t>221746490</t>
  </si>
  <si>
    <t>82</t>
  </si>
  <si>
    <t>899332111</t>
  </si>
  <si>
    <t>Výšková úprava uličního vstupu nebo vpusti do 200 mm snížením poklopu</t>
  </si>
  <si>
    <t>545537796</t>
  </si>
  <si>
    <t>83</t>
  </si>
  <si>
    <t>899431111</t>
  </si>
  <si>
    <t>Výšková úprava uličního vstupu nebo vpusti do 200 mm zvýšením krycího hrnce, šoupěte nebo hydrantu bez úpravy armatur</t>
  </si>
  <si>
    <t>-1619989351</t>
  </si>
  <si>
    <t>84</t>
  </si>
  <si>
    <t>899432111</t>
  </si>
  <si>
    <t>Výšková úprava uličního vstupu nebo vpusti do 200 mm snížením krycího hrnce, šoupěte, nebo hydrantu bez úpravy armatur</t>
  </si>
  <si>
    <t>-1977149680</t>
  </si>
  <si>
    <t>85</t>
  </si>
  <si>
    <t>966008R00</t>
  </si>
  <si>
    <t>Vybourání stávající uliční vpusti, včetně zásypu kamenivem</t>
  </si>
  <si>
    <t>439513941</t>
  </si>
  <si>
    <t>91</t>
  </si>
  <si>
    <t>Doplňující konstrukce a práce pozemních komunikací, letišť a ploch</t>
  </si>
  <si>
    <t>88</t>
  </si>
  <si>
    <t>914111111</t>
  </si>
  <si>
    <t>Montáž svislé dopravní značky základní velikosti do 1 m2 objímkami na sloupky nebo konzoly</t>
  </si>
  <si>
    <t>2111595724</t>
  </si>
  <si>
    <t>97</t>
  </si>
  <si>
    <t>914511111</t>
  </si>
  <si>
    <t>Montáž sloupku dopravních značek délky do 3,5 m do betonového základu</t>
  </si>
  <si>
    <t>-2008373650</t>
  </si>
  <si>
    <t>98</t>
  </si>
  <si>
    <t>915111112</t>
  </si>
  <si>
    <t>Vodorovné dopravní značení stříkané barvou dělící čára šířky 125 mm souvislá bílá retroreflexní</t>
  </si>
  <si>
    <t>-1460260162</t>
  </si>
  <si>
    <t>626+60</t>
  </si>
  <si>
    <t>123</t>
  </si>
  <si>
    <t>404453500</t>
  </si>
  <si>
    <t>barva na vodorovné dopravní značení bílá bal. sud 250 kg</t>
  </si>
  <si>
    <t>-2142648812</t>
  </si>
  <si>
    <t>626*0,125+6</t>
  </si>
  <si>
    <t>125</t>
  </si>
  <si>
    <t>404453520</t>
  </si>
  <si>
    <t>barva na vodorovné dopravní značení žlutá bal. soudek 40 kg</t>
  </si>
  <si>
    <t>-835667593</t>
  </si>
  <si>
    <t>60*0,125</t>
  </si>
  <si>
    <t>126</t>
  </si>
  <si>
    <t>915131112</t>
  </si>
  <si>
    <t>Vodorovné dopravní značení stříkané barvou přechody pro chodce, šipky, symboly bílé retroreflexní</t>
  </si>
  <si>
    <t>2004020128</t>
  </si>
  <si>
    <t>100</t>
  </si>
  <si>
    <t>915491211</t>
  </si>
  <si>
    <t>Osazení vodicího proužku z betonových prefabrikovaných desek tl. do 120 mm do lože z cementové malty tl. 20 mm, s vyplněním a zatřením spár cementovou maltou s podkladní vrstvou z betonu prostého tř. C 12/15 tl. 50 až 100 mm šířka proužku 250 mm</t>
  </si>
  <si>
    <t>2109998628</t>
  </si>
  <si>
    <t>5,1+32,3+4,3+3,1+16,8+6,9+60,1+2,2+6,8+32,9+31,3+9,5+37+2+14,6+36,8</t>
  </si>
  <si>
    <t>5,2+6,5+2,4+5,4+1+5,1+5,3+27,7+78,9+14,2+14,9+8,2+1,7+1,2+1,6+55,5</t>
  </si>
  <si>
    <t>1,6+1,2+3,8+7+52,6+11,5+1+4,8+1,6+7,2+48,4+8,4+4,9+3</t>
  </si>
  <si>
    <t>101</t>
  </si>
  <si>
    <t>592185840</t>
  </si>
  <si>
    <t>přídlažba 50x25x8 cm</t>
  </si>
  <si>
    <t>-1185775063</t>
  </si>
  <si>
    <t>693,5*2*1,01</t>
  </si>
  <si>
    <t>102</t>
  </si>
  <si>
    <t>915611111</t>
  </si>
  <si>
    <t>Předznačení pro vodorovné značení stříkané barvou nebo prováděné z nátěrových hmot liniové dělicí čáry, vodicí proužky</t>
  </si>
  <si>
    <t>-2069989934</t>
  </si>
  <si>
    <t>127</t>
  </si>
  <si>
    <t>915621111</t>
  </si>
  <si>
    <t>Předznačení pro vodorovné značení stříkané barvou nebo prováděné z nátěrových hmot plošné šipky, symboly, nápisy</t>
  </si>
  <si>
    <t>1435473409</t>
  </si>
  <si>
    <t>103</t>
  </si>
  <si>
    <t>916231213</t>
  </si>
  <si>
    <t>Osazení chodníkového obrubníku betonového se zřízením lože, s vyplněním a zatřením spár cementovou maltou stojatého s boční opěrou z betonu prostého tř. C 12/15, do lože z betonu prostého téže značky</t>
  </si>
  <si>
    <t>522203296</t>
  </si>
  <si>
    <t>Obrubník  15/25</t>
  </si>
  <si>
    <t>5,1+32,3+4,3+3,1+2,5+6,4+83,8+2,7+3,2+2+31,3+3,2+3+33+3+3,2+14,5</t>
  </si>
  <si>
    <t>36,8+1+6,5+2,5+5,3+5,1+2+3+30,5+78,9-2,8-2,5-4,7-3+14,2+14,9-3</t>
  </si>
  <si>
    <t>8,2+2+1,2+1,6+55,5+1,6+1,2+3,9+7+4,9+2,2+52,6-8,5+11,6-2,5-2,5</t>
  </si>
  <si>
    <t>4,2+1,6+7,2+45,5+2+4,8+8,4+4,9+3</t>
  </si>
  <si>
    <t>Mezisoučet</t>
  </si>
  <si>
    <t>Zahradní obrubník BO 5/20</t>
  </si>
  <si>
    <t>2,8+8+3,4+5,6+0,6+1,6+2+2,6+6,5+2,6+2+1,6+0,6+6,5+3+6,5+2,7+0,8</t>
  </si>
  <si>
    <t>0,8+3+3+3+3+13,9+1,6+5,6+5,6+1,6+12,1+12,2+1,5+1+14,1+1,6+21</t>
  </si>
  <si>
    <t>1,6+2+2+1,6+1,8+1,6+2+2+1,6+15,4+48,8+1,6+6+24,5+1+1,6+13,8+3+12,5</t>
  </si>
  <si>
    <t>3+2+2+2+2,2+1,6+1+1,2+1,6+2,7+1,6+2</t>
  </si>
  <si>
    <t>Obrubník 15/15-nájezdový</t>
  </si>
  <si>
    <t>3+34,3+36,3+6,3+4,2+2,8+2,5+4,7+3+13+3+8,5+2,8+91+10,7+31,5+53</t>
  </si>
  <si>
    <t xml:space="preserve">Obrubník přechodový - levý </t>
  </si>
  <si>
    <t>Obrubník přechodový - pravý</t>
  </si>
  <si>
    <t>104</t>
  </si>
  <si>
    <t>592173040</t>
  </si>
  <si>
    <t>obrubník betonový zahradní přírodní šedá 50x5x20 cm</t>
  </si>
  <si>
    <t>1643662499</t>
  </si>
  <si>
    <t>331,3*2*1,01</t>
  </si>
  <si>
    <t>105</t>
  </si>
  <si>
    <t>592174650</t>
  </si>
  <si>
    <t>obrubník betonový silniční vibrolisovaný 100x15x25 cm</t>
  </si>
  <si>
    <t>-1458640757</t>
  </si>
  <si>
    <t>642,90*1,01</t>
  </si>
  <si>
    <t>106</t>
  </si>
  <si>
    <t>592174680</t>
  </si>
  <si>
    <t>obrubník betonový silniční nájezdový vibrolisovaný 100x15x15 cm</t>
  </si>
  <si>
    <t>-1769527218</t>
  </si>
  <si>
    <t>310,6*1,01</t>
  </si>
  <si>
    <t>107</t>
  </si>
  <si>
    <t>592174690</t>
  </si>
  <si>
    <t>obrubník betonový silniční přechodový L + P vibrolisovaný 100x15x15-25 cm</t>
  </si>
  <si>
    <t>1513940417</t>
  </si>
  <si>
    <t>(13+13)*1,01</t>
  </si>
  <si>
    <t>124</t>
  </si>
  <si>
    <t>916781112</t>
  </si>
  <si>
    <t>Zpomalovací práh plastový pro přejezdovou rychlost 20 km/h</t>
  </si>
  <si>
    <t>842902997</t>
  </si>
  <si>
    <t>zpomalovací práh  CZ8</t>
  </si>
  <si>
    <t>2*215*430*50 mm (žlutá a černá)</t>
  </si>
  <si>
    <t>10*500*430*50 mm (5*žlutá, 5*černá)</t>
  </si>
  <si>
    <t>montáž, včetně demontáže stávajícího zpomalovacího prahu</t>
  </si>
  <si>
    <t>5,43</t>
  </si>
  <si>
    <t>109</t>
  </si>
  <si>
    <t>919121122</t>
  </si>
  <si>
    <t>Utěsnění dilatačních spár zálivkou za studena v cementobetonovém nebo živičném krytu včetně adhezního nátěru s těsnicím profilem pod zálivkou, pro komůrky šířky 15 mm, hloubky 30 mm</t>
  </si>
  <si>
    <t>1735839467</t>
  </si>
  <si>
    <t>96,7</t>
  </si>
  <si>
    <t>111</t>
  </si>
  <si>
    <t>919735111</t>
  </si>
  <si>
    <t>Řezání stávajícího živičného krytu nebo podkladu hloubky do 50 mm</t>
  </si>
  <si>
    <t>290035790</t>
  </si>
  <si>
    <t>Prorážení otvorů a ostatní bourací práce</t>
  </si>
  <si>
    <t>112</t>
  </si>
  <si>
    <t>997221561</t>
  </si>
  <si>
    <t>Vodorovná doprava suti bez naložení, ale se složením a s hrubým urovnáním z kusových materiálů, na vzdálenost do 1 km</t>
  </si>
  <si>
    <t>-174358435</t>
  </si>
  <si>
    <t>113</t>
  </si>
  <si>
    <t>997221569</t>
  </si>
  <si>
    <t>Vodorovná doprava suti bez naložení, ale se složením a s hrubým urovnáním Příplatek k ceně za každý další i započatý 1 km přes 1 km</t>
  </si>
  <si>
    <t>1696842134</t>
  </si>
  <si>
    <t>2206,61*9</t>
  </si>
  <si>
    <t>114</t>
  </si>
  <si>
    <t>997221611</t>
  </si>
  <si>
    <t>Nakládání na dopravní prostředky pro vodorovnou dopravu suti</t>
  </si>
  <si>
    <t>1896372149</t>
  </si>
  <si>
    <t>115</t>
  </si>
  <si>
    <t>997221815</t>
  </si>
  <si>
    <t>Poplatek za uložení stavebního odpadu na skládce (skládkovné) betonového</t>
  </si>
  <si>
    <t>944167060</t>
  </si>
  <si>
    <t>12,47+76,96+148+14,304</t>
  </si>
  <si>
    <t>117</t>
  </si>
  <si>
    <t>997221845</t>
  </si>
  <si>
    <t>Poplatek za uložení stavebního odpadu na skládce (skládkovné) z asfaltových povrchů</t>
  </si>
  <si>
    <t>1470954520</t>
  </si>
  <si>
    <t>46,413+1146,112</t>
  </si>
  <si>
    <t>118</t>
  </si>
  <si>
    <t>997221855</t>
  </si>
  <si>
    <t>Poplatek za uložení stavebního odpadu na skládce (skládkovné) z kameniva</t>
  </si>
  <si>
    <t>-1169128062</t>
  </si>
  <si>
    <t>456,354+144,013+161,575</t>
  </si>
  <si>
    <t>99</t>
  </si>
  <si>
    <t>Přesun hmot</t>
  </si>
  <si>
    <t>119</t>
  </si>
  <si>
    <t>998225111</t>
  </si>
  <si>
    <t>Přesun hmot pro komunikace s krytem z kameniva, monolitickým betonovým nebo živičným dopravní vzdálenost do 200 m jakékoliv délky objektu</t>
  </si>
  <si>
    <t>-2083599834</t>
  </si>
  <si>
    <t>VON - Vedlejší a ostatní náklady</t>
  </si>
  <si>
    <t>VON - Soupis prací - Vedlejší a ostatní náklady</t>
  </si>
  <si>
    <t>OST - Ostatní</t>
  </si>
  <si>
    <t xml:space="preserve">    O01 - Ostatní</t>
  </si>
  <si>
    <t>VRN - Vedlejší rozpočtové náklady</t>
  </si>
  <si>
    <t xml:space="preserve">    0 - Vedlejší rozpočtové náklady</t>
  </si>
  <si>
    <t>OST</t>
  </si>
  <si>
    <t>Ostatní</t>
  </si>
  <si>
    <t>O01</t>
  </si>
  <si>
    <t>011002002</t>
  </si>
  <si>
    <t>Hlavní tituly průvodních činností a nákladů průzkumné, geodetické a projektové práce Zkoušky a ostatní měření - zkouška únosnosti pláně</t>
  </si>
  <si>
    <t>1390689378</t>
  </si>
  <si>
    <t>zkouška únosnosti pláně (jen rezerva)</t>
  </si>
  <si>
    <t>011503001</t>
  </si>
  <si>
    <t>Vytýčení stávající inženýrské sítě</t>
  </si>
  <si>
    <t>soubor</t>
  </si>
  <si>
    <t>-1951473856</t>
  </si>
  <si>
    <t>"Vytýčení stávajících sítí</t>
  </si>
  <si>
    <t>072002000</t>
  </si>
  <si>
    <t>Hlavní tituly průvodních činností a nákladů provozní vlivy Silniční provoz- dočasné dopravní opatření-návrh a projednání</t>
  </si>
  <si>
    <t>CS ÚRS 2016 02</t>
  </si>
  <si>
    <t>-991885745</t>
  </si>
  <si>
    <t>072002001</t>
  </si>
  <si>
    <t>Hlavní tituly průvodních činností a nákladů provozní vlivy Silniční provoz- dočasné dopravní opatření-realizace</t>
  </si>
  <si>
    <t>1476289933</t>
  </si>
  <si>
    <t>VRN</t>
  </si>
  <si>
    <t>Vedlejší rozpočtové náklady</t>
  </si>
  <si>
    <t>012103000</t>
  </si>
  <si>
    <t>Průzkumné, geodetické a projektové práce geodetické práce před výstavbou</t>
  </si>
  <si>
    <t>1024</t>
  </si>
  <si>
    <t>-916729860</t>
  </si>
  <si>
    <t xml:space="preserve">Geodetické vytýčení stavby </t>
  </si>
  <si>
    <t>012203000</t>
  </si>
  <si>
    <t>Průzkumné, geodetické a projektové práce geodetické práce při provádění stavby</t>
  </si>
  <si>
    <t>-1878784363</t>
  </si>
  <si>
    <t>012303000</t>
  </si>
  <si>
    <t>Průzkumné, geodetické a projektové práce geodetické práce Geodetické práce po výstavbě-dokumentace skutečného provedení stavby</t>
  </si>
  <si>
    <t>-448598794</t>
  </si>
  <si>
    <t>Ve třech vyhotoveních</t>
  </si>
  <si>
    <t>032103000</t>
  </si>
  <si>
    <t>Zařízení staveniště vybavení staveniště náklady na stavební buňky</t>
  </si>
  <si>
    <t>-1621824855</t>
  </si>
  <si>
    <t>075603000</t>
  </si>
  <si>
    <t>Provozní vlivy ochranná pásma Provozní vlivy-ochranná pásma</t>
  </si>
  <si>
    <t>1186956047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</si>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</sst>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i/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44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0" fillId="0" borderId="0" xfId="0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16" fillId="3" borderId="0" xfId="1" applyFont="1" applyFill="1" applyAlignment="1" applyProtection="1">
      <alignment vertical="center"/>
    </xf>
    <xf numFmtId="0" fontId="47" fillId="3" borderId="0" xfId="1" applyFill="1"/>
    <xf numFmtId="0" fontId="0" fillId="3" borderId="0" xfId="0" applyFill="1"/>
    <xf numFmtId="0" fontId="14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19" fillId="0" borderId="18" xfId="0" applyNumberFormat="1" applyFont="1" applyBorder="1" applyAlignment="1" applyProtection="1">
      <alignment horizontal="right" vertical="center"/>
    </xf>
    <xf numFmtId="4" fontId="19" fillId="0" borderId="0" xfId="0" applyNumberFormat="1" applyFont="1" applyBorder="1" applyAlignment="1" applyProtection="1">
      <alignment horizontal="right"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horizontal="right" vertical="center"/>
    </xf>
    <xf numFmtId="4" fontId="30" fillId="0" borderId="0" xfId="0" applyNumberFormat="1" applyFont="1" applyBorder="1" applyAlignment="1" applyProtection="1">
      <alignment horizontal="right"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4" fontId="33" fillId="0" borderId="18" xfId="0" applyNumberFormat="1" applyFont="1" applyBorder="1" applyAlignment="1" applyProtection="1">
      <alignment vertical="center"/>
    </xf>
    <xf numFmtId="4" fontId="33" fillId="0" borderId="0" xfId="0" applyNumberFormat="1" applyFont="1" applyBorder="1" applyAlignment="1" applyProtection="1">
      <alignment vertical="center"/>
    </xf>
    <xf numFmtId="166" fontId="33" fillId="0" borderId="0" xfId="0" applyNumberFormat="1" applyFont="1" applyBorder="1" applyAlignment="1" applyProtection="1">
      <alignment vertical="center"/>
    </xf>
    <xf numFmtId="4" fontId="33" fillId="0" borderId="19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3" fillId="0" borderId="23" xfId="0" applyNumberFormat="1" applyFont="1" applyBorder="1" applyAlignment="1" applyProtection="1">
      <alignment vertical="center"/>
    </xf>
    <xf numFmtId="4" fontId="33" fillId="0" borderId="24" xfId="0" applyNumberFormat="1" applyFont="1" applyBorder="1" applyAlignment="1" applyProtection="1">
      <alignment vertical="center"/>
    </xf>
    <xf numFmtId="166" fontId="33" fillId="0" borderId="24" xfId="0" applyNumberFormat="1" applyFont="1" applyBorder="1" applyAlignment="1" applyProtection="1">
      <alignment vertical="center"/>
    </xf>
    <xf numFmtId="4" fontId="33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5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34" fillId="3" borderId="0" xfId="1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right"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4" fontId="6" fillId="0" borderId="24" xfId="0" applyNumberFormat="1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vertical="center"/>
    </xf>
    <xf numFmtId="4" fontId="7" fillId="0" borderId="24" xfId="0" applyNumberFormat="1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0" fillId="0" borderId="5" xfId="0" applyBorder="1"/>
    <xf numFmtId="0" fontId="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4" fontId="36" fillId="0" borderId="16" xfId="0" applyNumberFormat="1" applyFont="1" applyBorder="1" applyAlignment="1" applyProtection="1"/>
    <xf numFmtId="166" fontId="36" fillId="0" borderId="16" xfId="0" applyNumberFormat="1" applyFont="1" applyBorder="1" applyAlignment="1" applyProtection="1"/>
    <xf numFmtId="166" fontId="36" fillId="0" borderId="17" xfId="0" applyNumberFormat="1" applyFont="1" applyBorder="1" applyAlignment="1" applyProtection="1"/>
    <xf numFmtId="4" fontId="37" fillId="0" borderId="0" xfId="0" applyNumberFormat="1" applyFont="1" applyAlignment="1">
      <alignment vertical="center"/>
    </xf>
    <xf numFmtId="0" fontId="8" fillId="0" borderId="5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5" xfId="0" applyFont="1" applyBorder="1" applyAlignment="1"/>
    <xf numFmtId="0" fontId="8" fillId="0" borderId="18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9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8" xfId="0" applyFont="1" applyBorder="1" applyAlignment="1" applyProtection="1">
      <alignment horizontal="center" vertical="center"/>
    </xf>
    <xf numFmtId="49" fontId="39" fillId="0" borderId="28" xfId="0" applyNumberFormat="1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center" vertical="center" wrapText="1"/>
    </xf>
    <xf numFmtId="167" fontId="39" fillId="0" borderId="28" xfId="0" applyNumberFormat="1" applyFont="1" applyBorder="1" applyAlignment="1" applyProtection="1">
      <alignment vertical="center"/>
    </xf>
    <xf numFmtId="4" fontId="39" fillId="4" borderId="28" xfId="0" applyNumberFormat="1" applyFont="1" applyFill="1" applyBorder="1" applyAlignment="1" applyProtection="1">
      <alignment vertical="center"/>
      <protection locked="0"/>
    </xf>
    <xf numFmtId="0" fontId="39" fillId="0" borderId="28" xfId="0" applyFont="1" applyBorder="1" applyAlignment="1" applyProtection="1">
      <alignment vertical="center"/>
      <protection locked="0"/>
    </xf>
    <xf numFmtId="4" fontId="39" fillId="0" borderId="28" xfId="0" applyNumberFormat="1" applyFont="1" applyBorder="1" applyAlignment="1" applyProtection="1">
      <alignment vertical="center"/>
    </xf>
    <xf numFmtId="0" fontId="39" fillId="0" borderId="5" xfId="0" applyFont="1" applyBorder="1" applyAlignment="1">
      <alignment vertical="center"/>
    </xf>
    <xf numFmtId="0" fontId="39" fillId="4" borderId="28" xfId="0" applyFont="1" applyFill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5" xfId="0" applyFont="1" applyBorder="1" applyAlignment="1">
      <alignment vertical="center"/>
    </xf>
    <xf numFmtId="0" fontId="12" fillId="0" borderId="18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3" fillId="0" borderId="5" xfId="0" applyFont="1" applyBorder="1" applyAlignment="1" applyProtection="1"/>
    <xf numFmtId="0" fontId="13" fillId="0" borderId="0" xfId="0" applyFont="1" applyAlignment="1" applyProtection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protection locked="0"/>
    </xf>
    <xf numFmtId="4" fontId="13" fillId="0" borderId="0" xfId="0" applyNumberFormat="1" applyFont="1" applyAlignment="1" applyProtection="1"/>
    <xf numFmtId="0" fontId="13" fillId="0" borderId="5" xfId="0" applyFont="1" applyBorder="1" applyAlignment="1"/>
    <xf numFmtId="0" fontId="13" fillId="0" borderId="18" xfId="0" applyFont="1" applyBorder="1" applyAlignment="1" applyProtection="1"/>
    <xf numFmtId="0" fontId="13" fillId="0" borderId="0" xfId="0" applyFont="1" applyBorder="1" applyAlignment="1" applyProtection="1"/>
    <xf numFmtId="4" fontId="13" fillId="0" borderId="0" xfId="0" applyNumberFormat="1" applyFont="1" applyBorder="1" applyAlignment="1" applyProtection="1"/>
    <xf numFmtId="166" fontId="13" fillId="0" borderId="0" xfId="0" applyNumberFormat="1" applyFont="1" applyBorder="1" applyAlignment="1" applyProtection="1"/>
    <xf numFmtId="166" fontId="13" fillId="0" borderId="19" xfId="0" applyNumberFormat="1" applyFont="1" applyBorder="1" applyAlignment="1" applyProtection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" fillId="0" borderId="24" xfId="0" applyFont="1" applyBorder="1" applyAlignment="1" applyProtection="1">
      <alignment horizontal="center" vertical="center"/>
    </xf>
    <xf numFmtId="4" fontId="1" fillId="0" borderId="24" xfId="0" applyNumberFormat="1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40" fillId="0" borderId="29" xfId="0" applyFont="1" applyBorder="1" applyAlignment="1" applyProtection="1">
      <alignment vertical="center" wrapText="1"/>
      <protection locked="0"/>
    </xf>
    <xf numFmtId="0" fontId="40" fillId="0" borderId="30" xfId="0" applyFont="1" applyBorder="1" applyAlignment="1" applyProtection="1">
      <alignment vertical="center" wrapText="1"/>
      <protection locked="0"/>
    </xf>
    <xf numFmtId="0" fontId="40" fillId="0" borderId="31" xfId="0" applyFont="1" applyBorder="1" applyAlignment="1" applyProtection="1">
      <alignment vertical="center" wrapText="1"/>
      <protection locked="0"/>
    </xf>
    <xf numFmtId="0" fontId="40" fillId="0" borderId="32" xfId="0" applyFont="1" applyBorder="1" applyAlignment="1" applyProtection="1">
      <alignment horizontal="center" vertical="center" wrapText="1"/>
      <protection locked="0"/>
    </xf>
    <xf numFmtId="0" fontId="40" fillId="0" borderId="33" xfId="0" applyFont="1" applyBorder="1" applyAlignment="1" applyProtection="1">
      <alignment horizontal="center" vertical="center" wrapText="1"/>
      <protection locked="0"/>
    </xf>
    <xf numFmtId="0" fontId="40" fillId="0" borderId="32" xfId="0" applyFont="1" applyBorder="1" applyAlignment="1" applyProtection="1">
      <alignment vertical="center" wrapText="1"/>
      <protection locked="0"/>
    </xf>
    <xf numFmtId="0" fontId="40" fillId="0" borderId="33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49" fontId="43" fillId="0" borderId="1" xfId="0" applyNumberFormat="1" applyFont="1" applyBorder="1" applyAlignment="1" applyProtection="1">
      <alignment vertical="center" wrapText="1"/>
      <protection locked="0"/>
    </xf>
    <xf numFmtId="0" fontId="40" fillId="0" borderId="35" xfId="0" applyFont="1" applyBorder="1" applyAlignment="1" applyProtection="1">
      <alignment vertical="center" wrapText="1"/>
      <protection locked="0"/>
    </xf>
    <xf numFmtId="0" fontId="44" fillId="0" borderId="34" xfId="0" applyFont="1" applyBorder="1" applyAlignment="1" applyProtection="1">
      <alignment vertical="center" wrapText="1"/>
      <protection locked="0"/>
    </xf>
    <xf numFmtId="0" fontId="40" fillId="0" borderId="36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0" fontId="40" fillId="0" borderId="29" xfId="0" applyFont="1" applyBorder="1" applyAlignment="1" applyProtection="1">
      <alignment horizontal="left" vertical="center"/>
      <protection locked="0"/>
    </xf>
    <xf numFmtId="0" fontId="40" fillId="0" borderId="30" xfId="0" applyFont="1" applyBorder="1" applyAlignment="1" applyProtection="1">
      <alignment horizontal="left" vertical="center"/>
      <protection locked="0"/>
    </xf>
    <xf numFmtId="0" fontId="40" fillId="0" borderId="31" xfId="0" applyFont="1" applyBorder="1" applyAlignment="1" applyProtection="1">
      <alignment horizontal="left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0" borderId="33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0" fillId="0" borderId="35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0" fillId="0" borderId="36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 applyProtection="1">
      <alignment horizontal="left" vertical="center" wrapText="1"/>
      <protection locked="0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40" fillId="0" borderId="3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/>
      <protection locked="0"/>
    </xf>
    <xf numFmtId="0" fontId="43" fillId="0" borderId="35" xfId="0" applyFont="1" applyBorder="1" applyAlignment="1" applyProtection="1">
      <alignment horizontal="left" vertical="center" wrapText="1"/>
      <protection locked="0"/>
    </xf>
    <xf numFmtId="0" fontId="43" fillId="0" borderId="34" xfId="0" applyFont="1" applyBorder="1" applyAlignment="1" applyProtection="1">
      <alignment horizontal="left" vertical="center" wrapText="1"/>
      <protection locked="0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1" xfId="0" applyFont="1" applyBorder="1" applyAlignment="1" applyProtection="1">
      <alignment horizontal="center" vertical="top"/>
      <protection locked="0"/>
    </xf>
    <xf numFmtId="0" fontId="43" fillId="0" borderId="35" xfId="0" applyFont="1" applyBorder="1" applyAlignment="1" applyProtection="1">
      <alignment horizontal="left" vertical="center"/>
      <protection locked="0"/>
    </xf>
    <xf numFmtId="0" fontId="43" fillId="0" borderId="36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2" fillId="0" borderId="1" xfId="0" applyFont="1" applyBorder="1" applyAlignment="1" applyProtection="1">
      <alignment vertical="center"/>
      <protection locked="0"/>
    </xf>
    <xf numFmtId="0" fontId="45" fillId="0" borderId="34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3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5" fillId="0" borderId="34" xfId="0" applyFont="1" applyBorder="1" applyAlignment="1" applyProtection="1">
      <protection locked="0"/>
    </xf>
    <xf numFmtId="0" fontId="40" fillId="0" borderId="32" xfId="0" applyFont="1" applyBorder="1" applyAlignment="1" applyProtection="1">
      <alignment vertical="top"/>
      <protection locked="0"/>
    </xf>
    <xf numFmtId="0" fontId="40" fillId="0" borderId="33" xfId="0" applyFont="1" applyBorder="1" applyAlignment="1" applyProtection="1">
      <alignment vertical="top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40" fillId="0" borderId="35" xfId="0" applyFont="1" applyBorder="1" applyAlignment="1" applyProtection="1">
      <alignment vertical="top"/>
      <protection locked="0"/>
    </xf>
    <xf numFmtId="0" fontId="40" fillId="0" borderId="34" xfId="0" applyFont="1" applyBorder="1" applyAlignment="1" applyProtection="1">
      <alignment vertical="top"/>
      <protection locked="0"/>
    </xf>
    <xf numFmtId="0" fontId="40" fillId="0" borderId="36" xfId="0" applyFont="1" applyBorder="1" applyAlignment="1" applyProtection="1">
      <alignment vertical="top"/>
      <protection locked="0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2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/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4" fillId="3" borderId="0" xfId="1" applyFont="1" applyFill="1" applyAlignment="1">
      <alignment vertical="center"/>
    </xf>
    <xf numFmtId="0" fontId="43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49" fontId="43" fillId="0" borderId="1" xfId="0" applyNumberFormat="1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2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>
      <pane ySplit="1" topLeftCell="A17" activePane="bottomLeft" state="frozen"/>
      <selection pane="bottomLeft"/>
    </sheetView>
  </sheetViews>
  <sheetFormatPr defaultRowHeight="13"/>
  <cols>
    <col min="1" max="1" width="8.375" customWidth="1"/>
    <col min="2" max="2" width="1.625" customWidth="1"/>
    <col min="3" max="3" width="4.125" customWidth="1"/>
    <col min="4" max="33" width="2.625" customWidth="1"/>
    <col min="34" max="34" width="3.375" customWidth="1"/>
    <col min="35" max="35" width="31.625" customWidth="1"/>
    <col min="36" max="37" width="2.5" customWidth="1"/>
    <col min="38" max="38" width="8.375" customWidth="1"/>
    <col min="39" max="39" width="3.375" customWidth="1"/>
    <col min="40" max="40" width="13.375" customWidth="1"/>
    <col min="41" max="41" width="7.5" customWidth="1"/>
    <col min="42" max="42" width="4.125" customWidth="1"/>
    <col min="43" max="43" width="15.625" customWidth="1"/>
    <col min="44" max="44" width="13.625" customWidth="1"/>
    <col min="45" max="49" width="25.875" hidden="1" customWidth="1"/>
    <col min="50" max="54" width="21.625" hidden="1" customWidth="1"/>
    <col min="55" max="55" width="19.125" hidden="1" customWidth="1"/>
    <col min="56" max="56" width="25" hidden="1" customWidth="1"/>
    <col min="57" max="58" width="19.125" hidden="1" customWidth="1"/>
    <col min="59" max="59" width="66.5" customWidth="1"/>
    <col min="71" max="91" width="9.375" hidden="1"/>
  </cols>
  <sheetData>
    <row r="1" spans="1:74" ht="21.4" customHeight="1">
      <c r="A1" s="18" t="s">
        <v>0</v>
      </c>
      <c r="B1" s="19"/>
      <c r="C1" s="19"/>
      <c r="D1" s="20" t="s">
        <v>1</v>
      </c>
      <c r="E1" s="19"/>
      <c r="F1" s="19"/>
      <c r="G1" s="19"/>
      <c r="H1" s="19"/>
      <c r="I1" s="19"/>
      <c r="J1" s="19"/>
      <c r="K1" s="21" t="s">
        <v>2</v>
      </c>
      <c r="L1" s="21"/>
      <c r="M1" s="21"/>
      <c r="N1" s="21"/>
      <c r="O1" s="21"/>
      <c r="P1" s="21"/>
      <c r="Q1" s="21"/>
      <c r="R1" s="21"/>
      <c r="S1" s="21"/>
      <c r="T1" s="19"/>
      <c r="U1" s="19"/>
      <c r="V1" s="19"/>
      <c r="W1" s="21" t="s">
        <v>3</v>
      </c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2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4" t="s">
        <v>4</v>
      </c>
      <c r="BB1" s="24" t="s">
        <v>5</v>
      </c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T1" s="25" t="s">
        <v>6</v>
      </c>
      <c r="BU1" s="25" t="s">
        <v>7</v>
      </c>
      <c r="BV1" s="25" t="s">
        <v>8</v>
      </c>
    </row>
    <row r="2" spans="1:74" ht="37" customHeight="1">
      <c r="AR2" s="421"/>
      <c r="AS2" s="421"/>
      <c r="AT2" s="421"/>
      <c r="AU2" s="421"/>
      <c r="AV2" s="421"/>
      <c r="AW2" s="421"/>
      <c r="AX2" s="421"/>
      <c r="AY2" s="421"/>
      <c r="AZ2" s="421"/>
      <c r="BA2" s="421"/>
      <c r="BB2" s="421"/>
      <c r="BC2" s="421"/>
      <c r="BD2" s="421"/>
      <c r="BE2" s="421"/>
      <c r="BF2" s="421"/>
      <c r="BG2" s="421"/>
      <c r="BS2" s="26" t="s">
        <v>9</v>
      </c>
      <c r="BT2" s="26" t="s">
        <v>10</v>
      </c>
    </row>
    <row r="3" spans="1:74" ht="7" customHeight="1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9"/>
      <c r="BS3" s="26" t="s">
        <v>9</v>
      </c>
      <c r="BT3" s="26" t="s">
        <v>11</v>
      </c>
    </row>
    <row r="4" spans="1:74" ht="37" customHeight="1">
      <c r="B4" s="30"/>
      <c r="C4" s="31"/>
      <c r="D4" s="32" t="s">
        <v>12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3"/>
      <c r="AS4" s="34" t="s">
        <v>13</v>
      </c>
      <c r="BG4" s="35" t="s">
        <v>14</v>
      </c>
      <c r="BS4" s="26" t="s">
        <v>15</v>
      </c>
    </row>
    <row r="5" spans="1:74" ht="14.4" customHeight="1">
      <c r="B5" s="30"/>
      <c r="C5" s="31"/>
      <c r="D5" s="36" t="s">
        <v>16</v>
      </c>
      <c r="E5" s="31"/>
      <c r="F5" s="31"/>
      <c r="G5" s="31"/>
      <c r="H5" s="31"/>
      <c r="I5" s="31"/>
      <c r="J5" s="31"/>
      <c r="K5" s="382" t="s">
        <v>17</v>
      </c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  <c r="AN5" s="383"/>
      <c r="AO5" s="383"/>
      <c r="AP5" s="31"/>
      <c r="AQ5" s="33"/>
      <c r="BG5" s="380" t="s">
        <v>18</v>
      </c>
      <c r="BS5" s="26" t="s">
        <v>9</v>
      </c>
    </row>
    <row r="6" spans="1:74" ht="37" customHeight="1">
      <c r="B6" s="30"/>
      <c r="C6" s="31"/>
      <c r="D6" s="38" t="s">
        <v>19</v>
      </c>
      <c r="E6" s="31"/>
      <c r="F6" s="31"/>
      <c r="G6" s="31"/>
      <c r="H6" s="31"/>
      <c r="I6" s="31"/>
      <c r="J6" s="31"/>
      <c r="K6" s="384" t="s">
        <v>20</v>
      </c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1"/>
      <c r="AQ6" s="33"/>
      <c r="BG6" s="381"/>
      <c r="BS6" s="26" t="s">
        <v>9</v>
      </c>
    </row>
    <row r="7" spans="1:74" ht="14.4" customHeight="1">
      <c r="B7" s="30"/>
      <c r="C7" s="31"/>
      <c r="D7" s="39" t="s">
        <v>21</v>
      </c>
      <c r="E7" s="31"/>
      <c r="F7" s="31"/>
      <c r="G7" s="31"/>
      <c r="H7" s="31"/>
      <c r="I7" s="31"/>
      <c r="J7" s="31"/>
      <c r="K7" s="37" t="s">
        <v>22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9" t="s">
        <v>23</v>
      </c>
      <c r="AL7" s="31"/>
      <c r="AM7" s="31"/>
      <c r="AN7" s="37" t="s">
        <v>24</v>
      </c>
      <c r="AO7" s="31"/>
      <c r="AP7" s="31"/>
      <c r="AQ7" s="33"/>
      <c r="BG7" s="381"/>
      <c r="BS7" s="26" t="s">
        <v>9</v>
      </c>
    </row>
    <row r="8" spans="1:74" ht="14.4" customHeight="1">
      <c r="B8" s="30"/>
      <c r="C8" s="31"/>
      <c r="D8" s="39" t="s">
        <v>25</v>
      </c>
      <c r="E8" s="31"/>
      <c r="F8" s="31"/>
      <c r="G8" s="31"/>
      <c r="H8" s="31"/>
      <c r="I8" s="31"/>
      <c r="J8" s="31"/>
      <c r="K8" s="37" t="s">
        <v>26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9" t="s">
        <v>27</v>
      </c>
      <c r="AL8" s="31"/>
      <c r="AM8" s="31"/>
      <c r="AN8" s="40" t="s">
        <v>28</v>
      </c>
      <c r="AO8" s="31"/>
      <c r="AP8" s="31"/>
      <c r="AQ8" s="33"/>
      <c r="BG8" s="381"/>
      <c r="BS8" s="26" t="s">
        <v>9</v>
      </c>
    </row>
    <row r="9" spans="1:74" ht="14.4" customHeight="1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3"/>
      <c r="BG9" s="381"/>
      <c r="BS9" s="26" t="s">
        <v>9</v>
      </c>
    </row>
    <row r="10" spans="1:74" ht="14.4" customHeight="1">
      <c r="B10" s="30"/>
      <c r="C10" s="31"/>
      <c r="D10" s="39" t="s">
        <v>29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9" t="s">
        <v>30</v>
      </c>
      <c r="AL10" s="31"/>
      <c r="AM10" s="31"/>
      <c r="AN10" s="37" t="s">
        <v>31</v>
      </c>
      <c r="AO10" s="31"/>
      <c r="AP10" s="31"/>
      <c r="AQ10" s="33"/>
      <c r="BG10" s="381"/>
      <c r="BS10" s="26" t="s">
        <v>9</v>
      </c>
    </row>
    <row r="11" spans="1:74" ht="18.5" customHeight="1">
      <c r="B11" s="30"/>
      <c r="C11" s="31"/>
      <c r="D11" s="31"/>
      <c r="E11" s="37" t="s">
        <v>32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9" t="s">
        <v>33</v>
      </c>
      <c r="AL11" s="31"/>
      <c r="AM11" s="31"/>
      <c r="AN11" s="37" t="s">
        <v>34</v>
      </c>
      <c r="AO11" s="31"/>
      <c r="AP11" s="31"/>
      <c r="AQ11" s="33"/>
      <c r="BG11" s="381"/>
      <c r="BS11" s="26" t="s">
        <v>9</v>
      </c>
    </row>
    <row r="12" spans="1:74" ht="7" customHeight="1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3"/>
      <c r="BG12" s="381"/>
      <c r="BS12" s="26" t="s">
        <v>9</v>
      </c>
    </row>
    <row r="13" spans="1:74" ht="14.4" customHeight="1">
      <c r="B13" s="30"/>
      <c r="C13" s="31"/>
      <c r="D13" s="39" t="s">
        <v>35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9" t="s">
        <v>30</v>
      </c>
      <c r="AL13" s="31"/>
      <c r="AM13" s="31"/>
      <c r="AN13" s="41" t="s">
        <v>36</v>
      </c>
      <c r="AO13" s="31"/>
      <c r="AP13" s="31"/>
      <c r="AQ13" s="33"/>
      <c r="BG13" s="381"/>
      <c r="BS13" s="26" t="s">
        <v>9</v>
      </c>
    </row>
    <row r="14" spans="1:74" ht="12">
      <c r="B14" s="30"/>
      <c r="C14" s="31"/>
      <c r="D14" s="31"/>
      <c r="E14" s="385" t="s">
        <v>36</v>
      </c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9" t="s">
        <v>33</v>
      </c>
      <c r="AL14" s="31"/>
      <c r="AM14" s="31"/>
      <c r="AN14" s="41" t="s">
        <v>36</v>
      </c>
      <c r="AO14" s="31"/>
      <c r="AP14" s="31"/>
      <c r="AQ14" s="33"/>
      <c r="BG14" s="381"/>
      <c r="BS14" s="26" t="s">
        <v>9</v>
      </c>
    </row>
    <row r="15" spans="1:74" ht="7" customHeight="1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3"/>
      <c r="BG15" s="381"/>
      <c r="BS15" s="26" t="s">
        <v>6</v>
      </c>
    </row>
    <row r="16" spans="1:74" ht="14.4" customHeight="1">
      <c r="B16" s="30"/>
      <c r="C16" s="31"/>
      <c r="D16" s="39" t="s">
        <v>37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9" t="s">
        <v>30</v>
      </c>
      <c r="AL16" s="31"/>
      <c r="AM16" s="31"/>
      <c r="AN16" s="37" t="s">
        <v>38</v>
      </c>
      <c r="AO16" s="31"/>
      <c r="AP16" s="31"/>
      <c r="AQ16" s="33"/>
      <c r="BG16" s="381"/>
      <c r="BS16" s="26" t="s">
        <v>6</v>
      </c>
    </row>
    <row r="17" spans="2:71" ht="18.5" customHeight="1">
      <c r="B17" s="30"/>
      <c r="C17" s="31"/>
      <c r="D17" s="31"/>
      <c r="E17" s="37" t="s">
        <v>39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9" t="s">
        <v>33</v>
      </c>
      <c r="AL17" s="31"/>
      <c r="AM17" s="31"/>
      <c r="AN17" s="37" t="s">
        <v>40</v>
      </c>
      <c r="AO17" s="31"/>
      <c r="AP17" s="31"/>
      <c r="AQ17" s="33"/>
      <c r="BG17" s="381"/>
      <c r="BS17" s="26" t="s">
        <v>7</v>
      </c>
    </row>
    <row r="18" spans="2:71" ht="7" customHeight="1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3"/>
      <c r="BG18" s="381"/>
      <c r="BS18" s="26" t="s">
        <v>9</v>
      </c>
    </row>
    <row r="19" spans="2:71" ht="14.4" customHeight="1">
      <c r="B19" s="30"/>
      <c r="C19" s="31"/>
      <c r="D19" s="39" t="s">
        <v>41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3"/>
      <c r="BG19" s="381"/>
      <c r="BS19" s="26" t="s">
        <v>9</v>
      </c>
    </row>
    <row r="20" spans="2:71" ht="16.5" customHeight="1">
      <c r="B20" s="30"/>
      <c r="C20" s="31"/>
      <c r="D20" s="31"/>
      <c r="E20" s="387" t="s">
        <v>24</v>
      </c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1"/>
      <c r="AP20" s="31"/>
      <c r="AQ20" s="33"/>
      <c r="BG20" s="381"/>
      <c r="BS20" s="26" t="s">
        <v>6</v>
      </c>
    </row>
    <row r="21" spans="2:71" ht="7" customHeight="1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3"/>
      <c r="BG21" s="381"/>
    </row>
    <row r="22" spans="2:71" ht="7" customHeight="1">
      <c r="B22" s="30"/>
      <c r="C22" s="3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31"/>
      <c r="AQ22" s="33"/>
      <c r="BG22" s="381"/>
    </row>
    <row r="23" spans="2:71" s="1" customFormat="1" ht="25.9" customHeight="1">
      <c r="B23" s="43"/>
      <c r="C23" s="44"/>
      <c r="D23" s="45" t="s">
        <v>42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388">
        <f>ROUND(AG51,2)</f>
        <v>0</v>
      </c>
      <c r="AL23" s="389"/>
      <c r="AM23" s="389"/>
      <c r="AN23" s="389"/>
      <c r="AO23" s="389"/>
      <c r="AP23" s="44"/>
      <c r="AQ23" s="47"/>
      <c r="BG23" s="381"/>
    </row>
    <row r="24" spans="2:71" s="1" customFormat="1" ht="7" customHeight="1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7"/>
      <c r="BG24" s="381"/>
    </row>
    <row r="25" spans="2:71" s="1" customFormat="1" ht="12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390" t="s">
        <v>43</v>
      </c>
      <c r="M25" s="390"/>
      <c r="N25" s="390"/>
      <c r="O25" s="390"/>
      <c r="P25" s="44"/>
      <c r="Q25" s="44"/>
      <c r="R25" s="44"/>
      <c r="S25" s="44"/>
      <c r="T25" s="44"/>
      <c r="U25" s="44"/>
      <c r="V25" s="44"/>
      <c r="W25" s="390" t="s">
        <v>44</v>
      </c>
      <c r="X25" s="390"/>
      <c r="Y25" s="390"/>
      <c r="Z25" s="390"/>
      <c r="AA25" s="390"/>
      <c r="AB25" s="390"/>
      <c r="AC25" s="390"/>
      <c r="AD25" s="390"/>
      <c r="AE25" s="390"/>
      <c r="AF25" s="44"/>
      <c r="AG25" s="44"/>
      <c r="AH25" s="44"/>
      <c r="AI25" s="44"/>
      <c r="AJ25" s="44"/>
      <c r="AK25" s="390" t="s">
        <v>45</v>
      </c>
      <c r="AL25" s="390"/>
      <c r="AM25" s="390"/>
      <c r="AN25" s="390"/>
      <c r="AO25" s="390"/>
      <c r="AP25" s="44"/>
      <c r="AQ25" s="47"/>
      <c r="BG25" s="381"/>
    </row>
    <row r="26" spans="2:71" s="2" customFormat="1" ht="14.4" customHeight="1">
      <c r="B26" s="49"/>
      <c r="C26" s="50"/>
      <c r="D26" s="51" t="s">
        <v>46</v>
      </c>
      <c r="E26" s="50"/>
      <c r="F26" s="51" t="s">
        <v>47</v>
      </c>
      <c r="G26" s="50"/>
      <c r="H26" s="50"/>
      <c r="I26" s="50"/>
      <c r="J26" s="50"/>
      <c r="K26" s="50"/>
      <c r="L26" s="391">
        <v>0.21</v>
      </c>
      <c r="M26" s="392"/>
      <c r="N26" s="392"/>
      <c r="O26" s="392"/>
      <c r="P26" s="50"/>
      <c r="Q26" s="50"/>
      <c r="R26" s="50"/>
      <c r="S26" s="50"/>
      <c r="T26" s="50"/>
      <c r="U26" s="50"/>
      <c r="V26" s="50"/>
      <c r="W26" s="393">
        <f>ROUND(BB51,2)</f>
        <v>0</v>
      </c>
      <c r="X26" s="392"/>
      <c r="Y26" s="392"/>
      <c r="Z26" s="392"/>
      <c r="AA26" s="392"/>
      <c r="AB26" s="392"/>
      <c r="AC26" s="392"/>
      <c r="AD26" s="392"/>
      <c r="AE26" s="392"/>
      <c r="AF26" s="50"/>
      <c r="AG26" s="50"/>
      <c r="AH26" s="50"/>
      <c r="AI26" s="50"/>
      <c r="AJ26" s="50"/>
      <c r="AK26" s="393">
        <f>ROUND(AX51,2)</f>
        <v>0</v>
      </c>
      <c r="AL26" s="392"/>
      <c r="AM26" s="392"/>
      <c r="AN26" s="392"/>
      <c r="AO26" s="392"/>
      <c r="AP26" s="50"/>
      <c r="AQ26" s="52"/>
      <c r="BG26" s="381"/>
    </row>
    <row r="27" spans="2:71" s="2" customFormat="1" ht="14.4" customHeight="1">
      <c r="B27" s="49"/>
      <c r="C27" s="50"/>
      <c r="D27" s="50"/>
      <c r="E27" s="50"/>
      <c r="F27" s="51" t="s">
        <v>48</v>
      </c>
      <c r="G27" s="50"/>
      <c r="H27" s="50"/>
      <c r="I27" s="50"/>
      <c r="J27" s="50"/>
      <c r="K27" s="50"/>
      <c r="L27" s="391">
        <v>0.15</v>
      </c>
      <c r="M27" s="392"/>
      <c r="N27" s="392"/>
      <c r="O27" s="392"/>
      <c r="P27" s="50"/>
      <c r="Q27" s="50"/>
      <c r="R27" s="50"/>
      <c r="S27" s="50"/>
      <c r="T27" s="50"/>
      <c r="U27" s="50"/>
      <c r="V27" s="50"/>
      <c r="W27" s="393">
        <f>ROUND(BC51,2)</f>
        <v>0</v>
      </c>
      <c r="X27" s="392"/>
      <c r="Y27" s="392"/>
      <c r="Z27" s="392"/>
      <c r="AA27" s="392"/>
      <c r="AB27" s="392"/>
      <c r="AC27" s="392"/>
      <c r="AD27" s="392"/>
      <c r="AE27" s="392"/>
      <c r="AF27" s="50"/>
      <c r="AG27" s="50"/>
      <c r="AH27" s="50"/>
      <c r="AI27" s="50"/>
      <c r="AJ27" s="50"/>
      <c r="AK27" s="393">
        <f>ROUND(AY51,2)</f>
        <v>0</v>
      </c>
      <c r="AL27" s="392"/>
      <c r="AM27" s="392"/>
      <c r="AN27" s="392"/>
      <c r="AO27" s="392"/>
      <c r="AP27" s="50"/>
      <c r="AQ27" s="52"/>
      <c r="BG27" s="381"/>
    </row>
    <row r="28" spans="2:71" s="2" customFormat="1" ht="14.4" hidden="1" customHeight="1">
      <c r="B28" s="49"/>
      <c r="C28" s="50"/>
      <c r="D28" s="50"/>
      <c r="E28" s="50"/>
      <c r="F28" s="51" t="s">
        <v>49</v>
      </c>
      <c r="G28" s="50"/>
      <c r="H28" s="50"/>
      <c r="I28" s="50"/>
      <c r="J28" s="50"/>
      <c r="K28" s="50"/>
      <c r="L28" s="391">
        <v>0.21</v>
      </c>
      <c r="M28" s="392"/>
      <c r="N28" s="392"/>
      <c r="O28" s="392"/>
      <c r="P28" s="50"/>
      <c r="Q28" s="50"/>
      <c r="R28" s="50"/>
      <c r="S28" s="50"/>
      <c r="T28" s="50"/>
      <c r="U28" s="50"/>
      <c r="V28" s="50"/>
      <c r="W28" s="393">
        <f>ROUND(BD51,2)</f>
        <v>0</v>
      </c>
      <c r="X28" s="392"/>
      <c r="Y28" s="392"/>
      <c r="Z28" s="392"/>
      <c r="AA28" s="392"/>
      <c r="AB28" s="392"/>
      <c r="AC28" s="392"/>
      <c r="AD28" s="392"/>
      <c r="AE28" s="392"/>
      <c r="AF28" s="50"/>
      <c r="AG28" s="50"/>
      <c r="AH28" s="50"/>
      <c r="AI28" s="50"/>
      <c r="AJ28" s="50"/>
      <c r="AK28" s="393">
        <v>0</v>
      </c>
      <c r="AL28" s="392"/>
      <c r="AM28" s="392"/>
      <c r="AN28" s="392"/>
      <c r="AO28" s="392"/>
      <c r="AP28" s="50"/>
      <c r="AQ28" s="52"/>
      <c r="BG28" s="381"/>
    </row>
    <row r="29" spans="2:71" s="2" customFormat="1" ht="14.4" hidden="1" customHeight="1">
      <c r="B29" s="49"/>
      <c r="C29" s="50"/>
      <c r="D29" s="50"/>
      <c r="E29" s="50"/>
      <c r="F29" s="51" t="s">
        <v>50</v>
      </c>
      <c r="G29" s="50"/>
      <c r="H29" s="50"/>
      <c r="I29" s="50"/>
      <c r="J29" s="50"/>
      <c r="K29" s="50"/>
      <c r="L29" s="391">
        <v>0.15</v>
      </c>
      <c r="M29" s="392"/>
      <c r="N29" s="392"/>
      <c r="O29" s="392"/>
      <c r="P29" s="50"/>
      <c r="Q29" s="50"/>
      <c r="R29" s="50"/>
      <c r="S29" s="50"/>
      <c r="T29" s="50"/>
      <c r="U29" s="50"/>
      <c r="V29" s="50"/>
      <c r="W29" s="393">
        <f>ROUND(BE51,2)</f>
        <v>0</v>
      </c>
      <c r="X29" s="392"/>
      <c r="Y29" s="392"/>
      <c r="Z29" s="392"/>
      <c r="AA29" s="392"/>
      <c r="AB29" s="392"/>
      <c r="AC29" s="392"/>
      <c r="AD29" s="392"/>
      <c r="AE29" s="392"/>
      <c r="AF29" s="50"/>
      <c r="AG29" s="50"/>
      <c r="AH29" s="50"/>
      <c r="AI29" s="50"/>
      <c r="AJ29" s="50"/>
      <c r="AK29" s="393">
        <v>0</v>
      </c>
      <c r="AL29" s="392"/>
      <c r="AM29" s="392"/>
      <c r="AN29" s="392"/>
      <c r="AO29" s="392"/>
      <c r="AP29" s="50"/>
      <c r="AQ29" s="52"/>
      <c r="BG29" s="381"/>
    </row>
    <row r="30" spans="2:71" s="2" customFormat="1" ht="14.4" hidden="1" customHeight="1">
      <c r="B30" s="49"/>
      <c r="C30" s="50"/>
      <c r="D30" s="50"/>
      <c r="E30" s="50"/>
      <c r="F30" s="51" t="s">
        <v>51</v>
      </c>
      <c r="G30" s="50"/>
      <c r="H30" s="50"/>
      <c r="I30" s="50"/>
      <c r="J30" s="50"/>
      <c r="K30" s="50"/>
      <c r="L30" s="391">
        <v>0</v>
      </c>
      <c r="M30" s="392"/>
      <c r="N30" s="392"/>
      <c r="O30" s="392"/>
      <c r="P30" s="50"/>
      <c r="Q30" s="50"/>
      <c r="R30" s="50"/>
      <c r="S30" s="50"/>
      <c r="T30" s="50"/>
      <c r="U30" s="50"/>
      <c r="V30" s="50"/>
      <c r="W30" s="393">
        <f>ROUND(BF51,2)</f>
        <v>0</v>
      </c>
      <c r="X30" s="392"/>
      <c r="Y30" s="392"/>
      <c r="Z30" s="392"/>
      <c r="AA30" s="392"/>
      <c r="AB30" s="392"/>
      <c r="AC30" s="392"/>
      <c r="AD30" s="392"/>
      <c r="AE30" s="392"/>
      <c r="AF30" s="50"/>
      <c r="AG30" s="50"/>
      <c r="AH30" s="50"/>
      <c r="AI30" s="50"/>
      <c r="AJ30" s="50"/>
      <c r="AK30" s="393">
        <v>0</v>
      </c>
      <c r="AL30" s="392"/>
      <c r="AM30" s="392"/>
      <c r="AN30" s="392"/>
      <c r="AO30" s="392"/>
      <c r="AP30" s="50"/>
      <c r="AQ30" s="52"/>
      <c r="BG30" s="381"/>
    </row>
    <row r="31" spans="2:71" s="1" customFormat="1" ht="7" customHeight="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7"/>
      <c r="BG31" s="381"/>
    </row>
    <row r="32" spans="2:71" s="1" customFormat="1" ht="25.9" customHeight="1">
      <c r="B32" s="43"/>
      <c r="C32" s="53"/>
      <c r="D32" s="54" t="s">
        <v>52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6" t="s">
        <v>53</v>
      </c>
      <c r="U32" s="55"/>
      <c r="V32" s="55"/>
      <c r="W32" s="55"/>
      <c r="X32" s="394" t="s">
        <v>54</v>
      </c>
      <c r="Y32" s="395"/>
      <c r="Z32" s="395"/>
      <c r="AA32" s="395"/>
      <c r="AB32" s="395"/>
      <c r="AC32" s="55"/>
      <c r="AD32" s="55"/>
      <c r="AE32" s="55"/>
      <c r="AF32" s="55"/>
      <c r="AG32" s="55"/>
      <c r="AH32" s="55"/>
      <c r="AI32" s="55"/>
      <c r="AJ32" s="55"/>
      <c r="AK32" s="396">
        <f>SUM(AK23:AK30)</f>
        <v>0</v>
      </c>
      <c r="AL32" s="395"/>
      <c r="AM32" s="395"/>
      <c r="AN32" s="395"/>
      <c r="AO32" s="397"/>
      <c r="AP32" s="53"/>
      <c r="AQ32" s="57"/>
      <c r="BG32" s="381"/>
    </row>
    <row r="33" spans="2:58" s="1" customFormat="1" ht="7" customHeight="1"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7"/>
    </row>
    <row r="34" spans="2:58" s="1" customFormat="1" ht="7" customHeight="1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60"/>
    </row>
    <row r="38" spans="2:58" s="1" customFormat="1" ht="7" customHeight="1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3"/>
    </row>
    <row r="39" spans="2:58" s="1" customFormat="1" ht="37" customHeight="1">
      <c r="B39" s="43"/>
      <c r="C39" s="64" t="s">
        <v>55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3"/>
    </row>
    <row r="40" spans="2:58" s="1" customFormat="1" ht="7" customHeight="1">
      <c r="B40" s="43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3"/>
    </row>
    <row r="41" spans="2:58" s="3" customFormat="1" ht="14.4" customHeight="1">
      <c r="B41" s="66"/>
      <c r="C41" s="67" t="s">
        <v>16</v>
      </c>
      <c r="D41" s="68"/>
      <c r="E41" s="68"/>
      <c r="F41" s="68"/>
      <c r="G41" s="68"/>
      <c r="H41" s="68"/>
      <c r="I41" s="68"/>
      <c r="J41" s="68"/>
      <c r="K41" s="68"/>
      <c r="L41" s="68" t="str">
        <f>K5</f>
        <v>2017-026</v>
      </c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9"/>
    </row>
    <row r="42" spans="2:58" s="4" customFormat="1" ht="37" customHeight="1">
      <c r="B42" s="70"/>
      <c r="C42" s="71" t="s">
        <v>19</v>
      </c>
      <c r="D42" s="72"/>
      <c r="E42" s="72"/>
      <c r="F42" s="72"/>
      <c r="G42" s="72"/>
      <c r="H42" s="72"/>
      <c r="I42" s="72"/>
      <c r="J42" s="72"/>
      <c r="K42" s="72"/>
      <c r="L42" s="398" t="str">
        <f>K6</f>
        <v>Stavební úpravy MK na ulici I. Sekaniny v Ostravě - Porubě</v>
      </c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72"/>
      <c r="AQ42" s="72"/>
      <c r="AR42" s="73"/>
    </row>
    <row r="43" spans="2:58" s="1" customFormat="1" ht="7" customHeight="1">
      <c r="B43" s="43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3"/>
    </row>
    <row r="44" spans="2:58" s="1" customFormat="1" ht="12">
      <c r="B44" s="43"/>
      <c r="C44" s="67" t="s">
        <v>25</v>
      </c>
      <c r="D44" s="65"/>
      <c r="E44" s="65"/>
      <c r="F44" s="65"/>
      <c r="G44" s="65"/>
      <c r="H44" s="65"/>
      <c r="I44" s="65"/>
      <c r="J44" s="65"/>
      <c r="K44" s="65"/>
      <c r="L44" s="74" t="str">
        <f>IF(K8="","",K8)</f>
        <v>Ostrava - Poruba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7" t="s">
        <v>27</v>
      </c>
      <c r="AJ44" s="65"/>
      <c r="AK44" s="65"/>
      <c r="AL44" s="65"/>
      <c r="AM44" s="400" t="str">
        <f>IF(AN8= "","",AN8)</f>
        <v>3. 8. 2017</v>
      </c>
      <c r="AN44" s="400"/>
      <c r="AO44" s="65"/>
      <c r="AP44" s="65"/>
      <c r="AQ44" s="65"/>
      <c r="AR44" s="63"/>
    </row>
    <row r="45" spans="2:58" s="1" customFormat="1" ht="7" customHeight="1">
      <c r="B45" s="43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3"/>
    </row>
    <row r="46" spans="2:58" s="1" customFormat="1" ht="12">
      <c r="B46" s="43"/>
      <c r="C46" s="67" t="s">
        <v>29</v>
      </c>
      <c r="D46" s="65"/>
      <c r="E46" s="65"/>
      <c r="F46" s="65"/>
      <c r="G46" s="65"/>
      <c r="H46" s="65"/>
      <c r="I46" s="65"/>
      <c r="J46" s="65"/>
      <c r="K46" s="65"/>
      <c r="L46" s="68" t="str">
        <f>IF(E11= "","",E11)</f>
        <v>SMO MOb Poruba,Klimkovická 28/55</v>
      </c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7" t="s">
        <v>37</v>
      </c>
      <c r="AJ46" s="65"/>
      <c r="AK46" s="65"/>
      <c r="AL46" s="65"/>
      <c r="AM46" s="401" t="str">
        <f>IF(E17="","",E17)</f>
        <v>Ateliér ESO spol.s r.o.,K.H.Máchy 5203/33</v>
      </c>
      <c r="AN46" s="401"/>
      <c r="AO46" s="401"/>
      <c r="AP46" s="401"/>
      <c r="AQ46" s="65"/>
      <c r="AR46" s="63"/>
      <c r="AS46" s="402" t="s">
        <v>56</v>
      </c>
      <c r="AT46" s="403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6"/>
    </row>
    <row r="47" spans="2:58" s="1" customFormat="1" ht="12">
      <c r="B47" s="43"/>
      <c r="C47" s="67" t="s">
        <v>35</v>
      </c>
      <c r="D47" s="65"/>
      <c r="E47" s="65"/>
      <c r="F47" s="65"/>
      <c r="G47" s="65"/>
      <c r="H47" s="65"/>
      <c r="I47" s="65"/>
      <c r="J47" s="65"/>
      <c r="K47" s="65"/>
      <c r="L47" s="68" t="str">
        <f>IF(E14= "Vyplň údaj","",E14)</f>
        <v/>
      </c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3"/>
      <c r="AS47" s="404"/>
      <c r="AT47" s="405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8"/>
    </row>
    <row r="48" spans="2:58" s="1" customFormat="1" ht="10.75" customHeight="1">
      <c r="B48" s="43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3"/>
      <c r="AS48" s="406"/>
      <c r="AT48" s="407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79"/>
    </row>
    <row r="49" spans="1:91" s="1" customFormat="1" ht="29.25" customHeight="1">
      <c r="B49" s="43"/>
      <c r="C49" s="408" t="s">
        <v>57</v>
      </c>
      <c r="D49" s="409"/>
      <c r="E49" s="409"/>
      <c r="F49" s="409"/>
      <c r="G49" s="409"/>
      <c r="H49" s="80"/>
      <c r="I49" s="410" t="s">
        <v>58</v>
      </c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409"/>
      <c r="U49" s="409"/>
      <c r="V49" s="409"/>
      <c r="W49" s="409"/>
      <c r="X49" s="409"/>
      <c r="Y49" s="409"/>
      <c r="Z49" s="409"/>
      <c r="AA49" s="409"/>
      <c r="AB49" s="409"/>
      <c r="AC49" s="409"/>
      <c r="AD49" s="409"/>
      <c r="AE49" s="409"/>
      <c r="AF49" s="409"/>
      <c r="AG49" s="411" t="s">
        <v>59</v>
      </c>
      <c r="AH49" s="409"/>
      <c r="AI49" s="409"/>
      <c r="AJ49" s="409"/>
      <c r="AK49" s="409"/>
      <c r="AL49" s="409"/>
      <c r="AM49" s="409"/>
      <c r="AN49" s="410" t="s">
        <v>60</v>
      </c>
      <c r="AO49" s="409"/>
      <c r="AP49" s="409"/>
      <c r="AQ49" s="81" t="s">
        <v>61</v>
      </c>
      <c r="AR49" s="63"/>
      <c r="AS49" s="82" t="s">
        <v>62</v>
      </c>
      <c r="AT49" s="83" t="s">
        <v>63</v>
      </c>
      <c r="AU49" s="83" t="s">
        <v>64</v>
      </c>
      <c r="AV49" s="83" t="s">
        <v>65</v>
      </c>
      <c r="AW49" s="83" t="s">
        <v>66</v>
      </c>
      <c r="AX49" s="83" t="s">
        <v>67</v>
      </c>
      <c r="AY49" s="83" t="s">
        <v>68</v>
      </c>
      <c r="AZ49" s="83" t="s">
        <v>69</v>
      </c>
      <c r="BA49" s="83" t="s">
        <v>70</v>
      </c>
      <c r="BB49" s="83" t="s">
        <v>71</v>
      </c>
      <c r="BC49" s="83" t="s">
        <v>72</v>
      </c>
      <c r="BD49" s="83" t="s">
        <v>73</v>
      </c>
      <c r="BE49" s="83" t="s">
        <v>74</v>
      </c>
      <c r="BF49" s="84" t="s">
        <v>75</v>
      </c>
    </row>
    <row r="50" spans="1:91" s="1" customFormat="1" ht="10.75" customHeight="1">
      <c r="B50" s="43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3"/>
      <c r="AS50" s="85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7"/>
    </row>
    <row r="51" spans="1:91" s="4" customFormat="1" ht="32.4" customHeight="1">
      <c r="B51" s="70"/>
      <c r="C51" s="88" t="s">
        <v>76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419">
        <f>ROUND(AG52+AG54,2)</f>
        <v>0</v>
      </c>
      <c r="AH51" s="419"/>
      <c r="AI51" s="419"/>
      <c r="AJ51" s="419"/>
      <c r="AK51" s="419"/>
      <c r="AL51" s="419"/>
      <c r="AM51" s="419"/>
      <c r="AN51" s="420">
        <f>SUM(AG51,AV51)</f>
        <v>0</v>
      </c>
      <c r="AO51" s="420"/>
      <c r="AP51" s="420"/>
      <c r="AQ51" s="90" t="s">
        <v>24</v>
      </c>
      <c r="AR51" s="73"/>
      <c r="AS51" s="91">
        <f>ROUND(AS52+AS54,2)</f>
        <v>0</v>
      </c>
      <c r="AT51" s="92">
        <f>ROUND(AT52+AT54,2)</f>
        <v>0</v>
      </c>
      <c r="AU51" s="93">
        <f>ROUND(AU52+AU54,2)</f>
        <v>0</v>
      </c>
      <c r="AV51" s="93">
        <f>ROUND(SUM(AX51:AY51),2)</f>
        <v>0</v>
      </c>
      <c r="AW51" s="94">
        <f>ROUND(AW52+AW54,5)</f>
        <v>0</v>
      </c>
      <c r="AX51" s="93">
        <f>ROUND(BB51*L26,2)</f>
        <v>0</v>
      </c>
      <c r="AY51" s="93">
        <f>ROUND(BC51*L27,2)</f>
        <v>0</v>
      </c>
      <c r="AZ51" s="93">
        <f>ROUND(BD51*L26,2)</f>
        <v>0</v>
      </c>
      <c r="BA51" s="93">
        <f>ROUND(BE51*L27,2)</f>
        <v>0</v>
      </c>
      <c r="BB51" s="93">
        <f>ROUND(BB52+BB54,2)</f>
        <v>0</v>
      </c>
      <c r="BC51" s="93">
        <f>ROUND(BC52+BC54,2)</f>
        <v>0</v>
      </c>
      <c r="BD51" s="93">
        <f>ROUND(BD52+BD54,2)</f>
        <v>0</v>
      </c>
      <c r="BE51" s="93">
        <f>ROUND(BE52+BE54,2)</f>
        <v>0</v>
      </c>
      <c r="BF51" s="95">
        <f>ROUND(BF52+BF54,2)</f>
        <v>0</v>
      </c>
      <c r="BS51" s="96" t="s">
        <v>77</v>
      </c>
      <c r="BT51" s="96" t="s">
        <v>78</v>
      </c>
      <c r="BU51" s="97" t="s">
        <v>79</v>
      </c>
      <c r="BV51" s="96" t="s">
        <v>80</v>
      </c>
      <c r="BW51" s="96" t="s">
        <v>8</v>
      </c>
      <c r="BX51" s="96" t="s">
        <v>81</v>
      </c>
      <c r="CL51" s="96" t="s">
        <v>22</v>
      </c>
    </row>
    <row r="52" spans="1:91" s="5" customFormat="1" ht="16.5" customHeight="1">
      <c r="B52" s="98"/>
      <c r="C52" s="99"/>
      <c r="D52" s="415" t="s">
        <v>82</v>
      </c>
      <c r="E52" s="415"/>
      <c r="F52" s="415"/>
      <c r="G52" s="415"/>
      <c r="H52" s="415"/>
      <c r="I52" s="100"/>
      <c r="J52" s="415" t="s">
        <v>83</v>
      </c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4">
        <f>ROUND(AG53,2)</f>
        <v>0</v>
      </c>
      <c r="AH52" s="413"/>
      <c r="AI52" s="413"/>
      <c r="AJ52" s="413"/>
      <c r="AK52" s="413"/>
      <c r="AL52" s="413"/>
      <c r="AM52" s="413"/>
      <c r="AN52" s="412">
        <f>SUM(AG52,AV52)</f>
        <v>0</v>
      </c>
      <c r="AO52" s="413"/>
      <c r="AP52" s="413"/>
      <c r="AQ52" s="101" t="s">
        <v>84</v>
      </c>
      <c r="AR52" s="102"/>
      <c r="AS52" s="103">
        <f>ROUND(AS53,2)</f>
        <v>0</v>
      </c>
      <c r="AT52" s="104">
        <f>ROUND(AT53,2)</f>
        <v>0</v>
      </c>
      <c r="AU52" s="105">
        <f>ROUND(AU53,2)</f>
        <v>0</v>
      </c>
      <c r="AV52" s="105">
        <f>ROUND(SUM(AX52:AY52),2)</f>
        <v>0</v>
      </c>
      <c r="AW52" s="106">
        <f>ROUND(AW53,5)</f>
        <v>0</v>
      </c>
      <c r="AX52" s="105">
        <f>ROUND(BB52*L26,2)</f>
        <v>0</v>
      </c>
      <c r="AY52" s="105">
        <f>ROUND(BC52*L27,2)</f>
        <v>0</v>
      </c>
      <c r="AZ52" s="105">
        <f>ROUND(BD52*L26,2)</f>
        <v>0</v>
      </c>
      <c r="BA52" s="105">
        <f>ROUND(BE52*L27,2)</f>
        <v>0</v>
      </c>
      <c r="BB52" s="105">
        <f>ROUND(BB53,2)</f>
        <v>0</v>
      </c>
      <c r="BC52" s="105">
        <f>ROUND(BC53,2)</f>
        <v>0</v>
      </c>
      <c r="BD52" s="105">
        <f>ROUND(BD53,2)</f>
        <v>0</v>
      </c>
      <c r="BE52" s="105">
        <f>ROUND(BE53,2)</f>
        <v>0</v>
      </c>
      <c r="BF52" s="107">
        <f>ROUND(BF53,2)</f>
        <v>0</v>
      </c>
      <c r="BS52" s="108" t="s">
        <v>77</v>
      </c>
      <c r="BT52" s="108" t="s">
        <v>85</v>
      </c>
      <c r="BU52" s="108" t="s">
        <v>79</v>
      </c>
      <c r="BV52" s="108" t="s">
        <v>80</v>
      </c>
      <c r="BW52" s="108" t="s">
        <v>86</v>
      </c>
      <c r="BX52" s="108" t="s">
        <v>8</v>
      </c>
      <c r="CL52" s="108" t="s">
        <v>22</v>
      </c>
      <c r="CM52" s="108" t="s">
        <v>87</v>
      </c>
    </row>
    <row r="53" spans="1:91" s="6" customFormat="1" ht="16.5" customHeight="1">
      <c r="A53" s="109" t="s">
        <v>88</v>
      </c>
      <c r="B53" s="110"/>
      <c r="C53" s="111"/>
      <c r="D53" s="111"/>
      <c r="E53" s="418" t="s">
        <v>82</v>
      </c>
      <c r="F53" s="418"/>
      <c r="G53" s="418"/>
      <c r="H53" s="418"/>
      <c r="I53" s="418"/>
      <c r="J53" s="111"/>
      <c r="K53" s="418" t="s">
        <v>89</v>
      </c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6">
        <f>'C101 - Soupis prací - Kom...'!K31</f>
        <v>0</v>
      </c>
      <c r="AH53" s="417"/>
      <c r="AI53" s="417"/>
      <c r="AJ53" s="417"/>
      <c r="AK53" s="417"/>
      <c r="AL53" s="417"/>
      <c r="AM53" s="417"/>
      <c r="AN53" s="416">
        <f>SUM(AG53,AV53)</f>
        <v>0</v>
      </c>
      <c r="AO53" s="417"/>
      <c r="AP53" s="417"/>
      <c r="AQ53" s="112" t="s">
        <v>90</v>
      </c>
      <c r="AR53" s="113"/>
      <c r="AS53" s="114">
        <f>'C101 - Soupis prací - Kom...'!K29</f>
        <v>0</v>
      </c>
      <c r="AT53" s="115">
        <f>'C101 - Soupis prací - Kom...'!K30</f>
        <v>0</v>
      </c>
      <c r="AU53" s="115">
        <v>0</v>
      </c>
      <c r="AV53" s="115">
        <f>ROUND(SUM(AX53:AY53),2)</f>
        <v>0</v>
      </c>
      <c r="AW53" s="116">
        <f>'C101 - Soupis prací - Kom...'!T104</f>
        <v>0</v>
      </c>
      <c r="AX53" s="115">
        <f>'C101 - Soupis prací - Kom...'!K34</f>
        <v>0</v>
      </c>
      <c r="AY53" s="115">
        <f>'C101 - Soupis prací - Kom...'!K35</f>
        <v>0</v>
      </c>
      <c r="AZ53" s="115">
        <f>'C101 - Soupis prací - Kom...'!K36</f>
        <v>0</v>
      </c>
      <c r="BA53" s="115">
        <f>'C101 - Soupis prací - Kom...'!K37</f>
        <v>0</v>
      </c>
      <c r="BB53" s="115">
        <f>'C101 - Soupis prací - Kom...'!F34</f>
        <v>0</v>
      </c>
      <c r="BC53" s="115">
        <f>'C101 - Soupis prací - Kom...'!F35</f>
        <v>0</v>
      </c>
      <c r="BD53" s="115">
        <f>'C101 - Soupis prací - Kom...'!F36</f>
        <v>0</v>
      </c>
      <c r="BE53" s="115">
        <f>'C101 - Soupis prací - Kom...'!F37</f>
        <v>0</v>
      </c>
      <c r="BF53" s="117">
        <f>'C101 - Soupis prací - Kom...'!F38</f>
        <v>0</v>
      </c>
      <c r="BT53" s="118" t="s">
        <v>87</v>
      </c>
      <c r="BV53" s="118" t="s">
        <v>80</v>
      </c>
      <c r="BW53" s="118" t="s">
        <v>91</v>
      </c>
      <c r="BX53" s="118" t="s">
        <v>86</v>
      </c>
      <c r="CL53" s="118" t="s">
        <v>22</v>
      </c>
    </row>
    <row r="54" spans="1:91" s="5" customFormat="1" ht="16.5" customHeight="1">
      <c r="B54" s="98"/>
      <c r="C54" s="99"/>
      <c r="D54" s="415" t="s">
        <v>92</v>
      </c>
      <c r="E54" s="415"/>
      <c r="F54" s="415"/>
      <c r="G54" s="415"/>
      <c r="H54" s="415"/>
      <c r="I54" s="100"/>
      <c r="J54" s="415" t="s">
        <v>93</v>
      </c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4">
        <f>ROUND(AG55,2)</f>
        <v>0</v>
      </c>
      <c r="AH54" s="413"/>
      <c r="AI54" s="413"/>
      <c r="AJ54" s="413"/>
      <c r="AK54" s="413"/>
      <c r="AL54" s="413"/>
      <c r="AM54" s="413"/>
      <c r="AN54" s="412">
        <f>SUM(AG54,AV54)</f>
        <v>0</v>
      </c>
      <c r="AO54" s="413"/>
      <c r="AP54" s="413"/>
      <c r="AQ54" s="101" t="s">
        <v>84</v>
      </c>
      <c r="AR54" s="102"/>
      <c r="AS54" s="103">
        <f>ROUND(AS55,2)</f>
        <v>0</v>
      </c>
      <c r="AT54" s="104">
        <f>ROUND(AT55,2)</f>
        <v>0</v>
      </c>
      <c r="AU54" s="105">
        <f>ROUND(AU55,2)</f>
        <v>0</v>
      </c>
      <c r="AV54" s="105">
        <f>ROUND(SUM(AX54:AY54),2)</f>
        <v>0</v>
      </c>
      <c r="AW54" s="106">
        <f>ROUND(AW55,5)</f>
        <v>0</v>
      </c>
      <c r="AX54" s="105">
        <f>ROUND(BB54*L26,2)</f>
        <v>0</v>
      </c>
      <c r="AY54" s="105">
        <f>ROUND(BC54*L27,2)</f>
        <v>0</v>
      </c>
      <c r="AZ54" s="105">
        <f>ROUND(BD54*L26,2)</f>
        <v>0</v>
      </c>
      <c r="BA54" s="105">
        <f>ROUND(BE54*L27,2)</f>
        <v>0</v>
      </c>
      <c r="BB54" s="105">
        <f>ROUND(BB55,2)</f>
        <v>0</v>
      </c>
      <c r="BC54" s="105">
        <f>ROUND(BC55,2)</f>
        <v>0</v>
      </c>
      <c r="BD54" s="105">
        <f>ROUND(BD55,2)</f>
        <v>0</v>
      </c>
      <c r="BE54" s="105">
        <f>ROUND(BE55,2)</f>
        <v>0</v>
      </c>
      <c r="BF54" s="107">
        <f>ROUND(BF55,2)</f>
        <v>0</v>
      </c>
      <c r="BS54" s="108" t="s">
        <v>77</v>
      </c>
      <c r="BT54" s="108" t="s">
        <v>85</v>
      </c>
      <c r="BU54" s="108" t="s">
        <v>79</v>
      </c>
      <c r="BV54" s="108" t="s">
        <v>80</v>
      </c>
      <c r="BW54" s="108" t="s">
        <v>94</v>
      </c>
      <c r="BX54" s="108" t="s">
        <v>8</v>
      </c>
      <c r="CL54" s="108" t="s">
        <v>22</v>
      </c>
      <c r="CM54" s="108" t="s">
        <v>87</v>
      </c>
    </row>
    <row r="55" spans="1:91" s="6" customFormat="1" ht="28.5" customHeight="1">
      <c r="A55" s="109" t="s">
        <v>88</v>
      </c>
      <c r="B55" s="110"/>
      <c r="C55" s="111"/>
      <c r="D55" s="111"/>
      <c r="E55" s="418" t="s">
        <v>92</v>
      </c>
      <c r="F55" s="418"/>
      <c r="G55" s="418"/>
      <c r="H55" s="418"/>
      <c r="I55" s="418"/>
      <c r="J55" s="111"/>
      <c r="K55" s="418" t="s">
        <v>95</v>
      </c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6">
        <f>'VON - Soupis prací - Vedl...'!K31</f>
        <v>0</v>
      </c>
      <c r="AH55" s="417"/>
      <c r="AI55" s="417"/>
      <c r="AJ55" s="417"/>
      <c r="AK55" s="417"/>
      <c r="AL55" s="417"/>
      <c r="AM55" s="417"/>
      <c r="AN55" s="416">
        <f>SUM(AG55,AV55)</f>
        <v>0</v>
      </c>
      <c r="AO55" s="417"/>
      <c r="AP55" s="417"/>
      <c r="AQ55" s="112" t="s">
        <v>90</v>
      </c>
      <c r="AR55" s="113"/>
      <c r="AS55" s="119">
        <f>'VON - Soupis prací - Vedl...'!K29</f>
        <v>0</v>
      </c>
      <c r="AT55" s="120">
        <f>'VON - Soupis prací - Vedl...'!K30</f>
        <v>0</v>
      </c>
      <c r="AU55" s="120">
        <v>0</v>
      </c>
      <c r="AV55" s="120">
        <f>ROUND(SUM(AX55:AY55),2)</f>
        <v>0</v>
      </c>
      <c r="AW55" s="121">
        <f>'VON - Soupis prací - Vedl...'!T88</f>
        <v>0</v>
      </c>
      <c r="AX55" s="120">
        <f>'VON - Soupis prací - Vedl...'!K34</f>
        <v>0</v>
      </c>
      <c r="AY55" s="120">
        <f>'VON - Soupis prací - Vedl...'!K35</f>
        <v>0</v>
      </c>
      <c r="AZ55" s="120">
        <f>'VON - Soupis prací - Vedl...'!K36</f>
        <v>0</v>
      </c>
      <c r="BA55" s="120">
        <f>'VON - Soupis prací - Vedl...'!K37</f>
        <v>0</v>
      </c>
      <c r="BB55" s="120">
        <f>'VON - Soupis prací - Vedl...'!F34</f>
        <v>0</v>
      </c>
      <c r="BC55" s="120">
        <f>'VON - Soupis prací - Vedl...'!F35</f>
        <v>0</v>
      </c>
      <c r="BD55" s="120">
        <f>'VON - Soupis prací - Vedl...'!F36</f>
        <v>0</v>
      </c>
      <c r="BE55" s="120">
        <f>'VON - Soupis prací - Vedl...'!F37</f>
        <v>0</v>
      </c>
      <c r="BF55" s="122">
        <f>'VON - Soupis prací - Vedl...'!F38</f>
        <v>0</v>
      </c>
      <c r="BT55" s="118" t="s">
        <v>87</v>
      </c>
      <c r="BV55" s="118" t="s">
        <v>80</v>
      </c>
      <c r="BW55" s="118" t="s">
        <v>96</v>
      </c>
      <c r="BX55" s="118" t="s">
        <v>94</v>
      </c>
      <c r="CL55" s="118" t="s">
        <v>22</v>
      </c>
    </row>
    <row r="56" spans="1:91" s="1" customFormat="1" ht="30" customHeight="1">
      <c r="B56" s="43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3"/>
    </row>
    <row r="57" spans="1:91" s="1" customFormat="1" ht="7" customHeight="1"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63"/>
    </row>
  </sheetData>
  <sheetProtection algorithmName="SHA-512" hashValue="YQtgQXc3Lj7wx95HjeLhygmc8VHYghs87pu9hEePoHW8iOGgwhLYAguPnhXz2BvQzNLH3x3mCRJYyfu4IwRKhA==" saltValue="uP1soYaOpJ5BM94PEHrD2r+attuFFjE67tL/j+K60/8ExNK/qqn2rSv5JUHBE6oskYwXbX7uFVwraxo7CIjRkA==" spinCount="100000" sheet="1" objects="1" scenarios="1" formatColumns="0" formatRows="0"/>
  <mergeCells count="53">
    <mergeCell ref="AG51:AM51"/>
    <mergeCell ref="AN51:AP51"/>
    <mergeCell ref="AR2:BG2"/>
    <mergeCell ref="AN54:AP54"/>
    <mergeCell ref="AG54:AM54"/>
    <mergeCell ref="D54:H54"/>
    <mergeCell ref="J54:AF54"/>
    <mergeCell ref="AN55:AP55"/>
    <mergeCell ref="AG55:AM55"/>
    <mergeCell ref="E55:I55"/>
    <mergeCell ref="K55:AF55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G5:BG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3" location="'C101 - Soupis prací - Kom...'!C2" display="/"/>
    <hyperlink ref="A55" location="'VON - Soupis prací - Vedl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94"/>
  <sheetViews>
    <sheetView showGridLines="0" workbookViewId="0">
      <pane ySplit="1" topLeftCell="A2" activePane="bottomLeft" state="frozen"/>
      <selection pane="bottomLeft"/>
    </sheetView>
  </sheetViews>
  <sheetFormatPr defaultRowHeight="13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6" width="75" customWidth="1"/>
    <col min="7" max="7" width="8.625" customWidth="1"/>
    <col min="8" max="8" width="11.125" customWidth="1"/>
    <col min="9" max="10" width="23.5" style="123" customWidth="1"/>
    <col min="11" max="11" width="23.5" customWidth="1"/>
    <col min="12" max="12" width="15.5" customWidth="1"/>
    <col min="14" max="18" width="9.375" hidden="1"/>
    <col min="19" max="19" width="8.125" hidden="1" customWidth="1"/>
    <col min="20" max="20" width="29.625" hidden="1" customWidth="1"/>
    <col min="21" max="21" width="16.375" hidden="1" customWidth="1"/>
    <col min="22" max="24" width="20" hidden="1" customWidth="1"/>
    <col min="25" max="25" width="12.375" hidden="1" customWidth="1"/>
    <col min="26" max="26" width="16.375" customWidth="1"/>
    <col min="27" max="27" width="12.375" customWidth="1"/>
    <col min="28" max="28" width="15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70" ht="21.75" customHeight="1">
      <c r="A1" s="23"/>
      <c r="B1" s="124"/>
      <c r="C1" s="124"/>
      <c r="D1" s="125" t="s">
        <v>1</v>
      </c>
      <c r="E1" s="124"/>
      <c r="F1" s="126" t="s">
        <v>97</v>
      </c>
      <c r="G1" s="431" t="s">
        <v>98</v>
      </c>
      <c r="H1" s="431"/>
      <c r="I1" s="127"/>
      <c r="J1" s="128" t="s">
        <v>99</v>
      </c>
      <c r="K1" s="125" t="s">
        <v>100</v>
      </c>
      <c r="L1" s="126" t="s">
        <v>101</v>
      </c>
      <c r="M1" s="126"/>
      <c r="N1" s="126"/>
      <c r="O1" s="126"/>
      <c r="P1" s="126"/>
      <c r="Q1" s="126"/>
      <c r="R1" s="126"/>
      <c r="S1" s="126"/>
      <c r="T1" s="126"/>
      <c r="U1" s="22"/>
      <c r="V1" s="22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</row>
    <row r="2" spans="1:70" ht="37" customHeight="1"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T2" s="26" t="s">
        <v>91</v>
      </c>
    </row>
    <row r="3" spans="1:70" ht="7" customHeight="1">
      <c r="B3" s="27"/>
      <c r="C3" s="28"/>
      <c r="D3" s="28"/>
      <c r="E3" s="28"/>
      <c r="F3" s="28"/>
      <c r="G3" s="28"/>
      <c r="H3" s="28"/>
      <c r="I3" s="129"/>
      <c r="J3" s="129"/>
      <c r="K3" s="28"/>
      <c r="L3" s="29"/>
      <c r="AT3" s="26" t="s">
        <v>87</v>
      </c>
    </row>
    <row r="4" spans="1:70" ht="37" customHeight="1">
      <c r="B4" s="30"/>
      <c r="C4" s="31"/>
      <c r="D4" s="32" t="s">
        <v>102</v>
      </c>
      <c r="E4" s="31"/>
      <c r="F4" s="31"/>
      <c r="G4" s="31"/>
      <c r="H4" s="31"/>
      <c r="I4" s="130"/>
      <c r="J4" s="130"/>
      <c r="K4" s="31"/>
      <c r="L4" s="33"/>
      <c r="N4" s="34" t="s">
        <v>13</v>
      </c>
      <c r="AT4" s="26" t="s">
        <v>6</v>
      </c>
    </row>
    <row r="5" spans="1:70" ht="7" customHeight="1">
      <c r="B5" s="30"/>
      <c r="C5" s="31"/>
      <c r="D5" s="31"/>
      <c r="E5" s="31"/>
      <c r="F5" s="31"/>
      <c r="G5" s="31"/>
      <c r="H5" s="31"/>
      <c r="I5" s="130"/>
      <c r="J5" s="130"/>
      <c r="K5" s="31"/>
      <c r="L5" s="33"/>
    </row>
    <row r="6" spans="1:70" ht="12">
      <c r="B6" s="30"/>
      <c r="C6" s="31"/>
      <c r="D6" s="39" t="s">
        <v>19</v>
      </c>
      <c r="E6" s="31"/>
      <c r="F6" s="31"/>
      <c r="G6" s="31"/>
      <c r="H6" s="31"/>
      <c r="I6" s="130"/>
      <c r="J6" s="130"/>
      <c r="K6" s="31"/>
      <c r="L6" s="33"/>
    </row>
    <row r="7" spans="1:70" ht="16.5" customHeight="1">
      <c r="B7" s="30"/>
      <c r="C7" s="31"/>
      <c r="D7" s="31"/>
      <c r="E7" s="422" t="str">
        <f>'Rekapitulace stavby'!K6</f>
        <v>Stavební úpravy MK na ulici I. Sekaniny v Ostravě - Porubě</v>
      </c>
      <c r="F7" s="423"/>
      <c r="G7" s="423"/>
      <c r="H7" s="423"/>
      <c r="I7" s="130"/>
      <c r="J7" s="130"/>
      <c r="K7" s="31"/>
      <c r="L7" s="33"/>
    </row>
    <row r="8" spans="1:70" ht="12">
      <c r="B8" s="30"/>
      <c r="C8" s="31"/>
      <c r="D8" s="39" t="s">
        <v>103</v>
      </c>
      <c r="E8" s="31"/>
      <c r="F8" s="31"/>
      <c r="G8" s="31"/>
      <c r="H8" s="31"/>
      <c r="I8" s="130"/>
      <c r="J8" s="130"/>
      <c r="K8" s="31"/>
      <c r="L8" s="33"/>
    </row>
    <row r="9" spans="1:70" s="1" customFormat="1" ht="16.5" customHeight="1">
      <c r="B9" s="43"/>
      <c r="C9" s="44"/>
      <c r="D9" s="44"/>
      <c r="E9" s="422" t="s">
        <v>104</v>
      </c>
      <c r="F9" s="424"/>
      <c r="G9" s="424"/>
      <c r="H9" s="424"/>
      <c r="I9" s="131"/>
      <c r="J9" s="131"/>
      <c r="K9" s="44"/>
      <c r="L9" s="47"/>
    </row>
    <row r="10" spans="1:70" s="1" customFormat="1" ht="12">
      <c r="B10" s="43"/>
      <c r="C10" s="44"/>
      <c r="D10" s="39" t="s">
        <v>105</v>
      </c>
      <c r="E10" s="44"/>
      <c r="F10" s="44"/>
      <c r="G10" s="44"/>
      <c r="H10" s="44"/>
      <c r="I10" s="131"/>
      <c r="J10" s="131"/>
      <c r="K10" s="44"/>
      <c r="L10" s="47"/>
    </row>
    <row r="11" spans="1:70" s="1" customFormat="1" ht="37" customHeight="1">
      <c r="B11" s="43"/>
      <c r="C11" s="44"/>
      <c r="D11" s="44"/>
      <c r="E11" s="425" t="s">
        <v>106</v>
      </c>
      <c r="F11" s="424"/>
      <c r="G11" s="424"/>
      <c r="H11" s="424"/>
      <c r="I11" s="131"/>
      <c r="J11" s="131"/>
      <c r="K11" s="44"/>
      <c r="L11" s="47"/>
    </row>
    <row r="12" spans="1:70" s="1" customFormat="1" ht="12">
      <c r="B12" s="43"/>
      <c r="C12" s="44"/>
      <c r="D12" s="44"/>
      <c r="E12" s="44"/>
      <c r="F12" s="44"/>
      <c r="G12" s="44"/>
      <c r="H12" s="44"/>
      <c r="I12" s="131"/>
      <c r="J12" s="131"/>
      <c r="K12" s="44"/>
      <c r="L12" s="47"/>
    </row>
    <row r="13" spans="1:70" s="1" customFormat="1" ht="14.4" customHeight="1">
      <c r="B13" s="43"/>
      <c r="C13" s="44"/>
      <c r="D13" s="39" t="s">
        <v>21</v>
      </c>
      <c r="E13" s="44"/>
      <c r="F13" s="37" t="s">
        <v>22</v>
      </c>
      <c r="G13" s="44"/>
      <c r="H13" s="44"/>
      <c r="I13" s="132" t="s">
        <v>23</v>
      </c>
      <c r="J13" s="133" t="s">
        <v>24</v>
      </c>
      <c r="K13" s="44"/>
      <c r="L13" s="47"/>
    </row>
    <row r="14" spans="1:70" s="1" customFormat="1" ht="14.4" customHeight="1">
      <c r="B14" s="43"/>
      <c r="C14" s="44"/>
      <c r="D14" s="39" t="s">
        <v>25</v>
      </c>
      <c r="E14" s="44"/>
      <c r="F14" s="37" t="s">
        <v>26</v>
      </c>
      <c r="G14" s="44"/>
      <c r="H14" s="44"/>
      <c r="I14" s="132" t="s">
        <v>27</v>
      </c>
      <c r="J14" s="134" t="str">
        <f>'Rekapitulace stavby'!AN8</f>
        <v>3. 8. 2017</v>
      </c>
      <c r="K14" s="44"/>
      <c r="L14" s="47"/>
    </row>
    <row r="15" spans="1:70" s="1" customFormat="1" ht="10.75" customHeight="1">
      <c r="B15" s="43"/>
      <c r="C15" s="44"/>
      <c r="D15" s="44"/>
      <c r="E15" s="44"/>
      <c r="F15" s="44"/>
      <c r="G15" s="44"/>
      <c r="H15" s="44"/>
      <c r="I15" s="131"/>
      <c r="J15" s="131"/>
      <c r="K15" s="44"/>
      <c r="L15" s="47"/>
    </row>
    <row r="16" spans="1:70" s="1" customFormat="1" ht="14.4" customHeight="1">
      <c r="B16" s="43"/>
      <c r="C16" s="44"/>
      <c r="D16" s="39" t="s">
        <v>29</v>
      </c>
      <c r="E16" s="44"/>
      <c r="F16" s="44"/>
      <c r="G16" s="44"/>
      <c r="H16" s="44"/>
      <c r="I16" s="132" t="s">
        <v>30</v>
      </c>
      <c r="J16" s="133" t="s">
        <v>31</v>
      </c>
      <c r="K16" s="44"/>
      <c r="L16" s="47"/>
    </row>
    <row r="17" spans="2:12" s="1" customFormat="1" ht="18" customHeight="1">
      <c r="B17" s="43"/>
      <c r="C17" s="44"/>
      <c r="D17" s="44"/>
      <c r="E17" s="37" t="s">
        <v>32</v>
      </c>
      <c r="F17" s="44"/>
      <c r="G17" s="44"/>
      <c r="H17" s="44"/>
      <c r="I17" s="132" t="s">
        <v>33</v>
      </c>
      <c r="J17" s="133" t="s">
        <v>34</v>
      </c>
      <c r="K17" s="44"/>
      <c r="L17" s="47"/>
    </row>
    <row r="18" spans="2:12" s="1" customFormat="1" ht="7" customHeight="1">
      <c r="B18" s="43"/>
      <c r="C18" s="44"/>
      <c r="D18" s="44"/>
      <c r="E18" s="44"/>
      <c r="F18" s="44"/>
      <c r="G18" s="44"/>
      <c r="H18" s="44"/>
      <c r="I18" s="131"/>
      <c r="J18" s="131"/>
      <c r="K18" s="44"/>
      <c r="L18" s="47"/>
    </row>
    <row r="19" spans="2:12" s="1" customFormat="1" ht="14.4" customHeight="1">
      <c r="B19" s="43"/>
      <c r="C19" s="44"/>
      <c r="D19" s="39" t="s">
        <v>35</v>
      </c>
      <c r="E19" s="44"/>
      <c r="F19" s="44"/>
      <c r="G19" s="44"/>
      <c r="H19" s="44"/>
      <c r="I19" s="132" t="s">
        <v>30</v>
      </c>
      <c r="J19" s="133" t="str">
        <f>IF('Rekapitulace stavby'!AN13="Vyplň údaj","",IF('Rekapitulace stavby'!AN13="","",'Rekapitulace stavby'!AN13))</f>
        <v/>
      </c>
      <c r="K19" s="44"/>
      <c r="L19" s="47"/>
    </row>
    <row r="20" spans="2:12" s="1" customFormat="1" ht="18" customHeight="1">
      <c r="B20" s="43"/>
      <c r="C20" s="44"/>
      <c r="D20" s="44"/>
      <c r="E20" s="37" t="str">
        <f>IF('Rekapitulace stavby'!E14="Vyplň údaj","",IF('Rekapitulace stavby'!E14="","",'Rekapitulace stavby'!E14))</f>
        <v/>
      </c>
      <c r="F20" s="44"/>
      <c r="G20" s="44"/>
      <c r="H20" s="44"/>
      <c r="I20" s="132" t="s">
        <v>33</v>
      </c>
      <c r="J20" s="133" t="str">
        <f>IF('Rekapitulace stavby'!AN14="Vyplň údaj","",IF('Rekapitulace stavby'!AN14="","",'Rekapitulace stavby'!AN14))</f>
        <v/>
      </c>
      <c r="K20" s="44"/>
      <c r="L20" s="47"/>
    </row>
    <row r="21" spans="2:12" s="1" customFormat="1" ht="7" customHeight="1">
      <c r="B21" s="43"/>
      <c r="C21" s="44"/>
      <c r="D21" s="44"/>
      <c r="E21" s="44"/>
      <c r="F21" s="44"/>
      <c r="G21" s="44"/>
      <c r="H21" s="44"/>
      <c r="I21" s="131"/>
      <c r="J21" s="131"/>
      <c r="K21" s="44"/>
      <c r="L21" s="47"/>
    </row>
    <row r="22" spans="2:12" s="1" customFormat="1" ht="14.4" customHeight="1">
      <c r="B22" s="43"/>
      <c r="C22" s="44"/>
      <c r="D22" s="39" t="s">
        <v>37</v>
      </c>
      <c r="E22" s="44"/>
      <c r="F22" s="44"/>
      <c r="G22" s="44"/>
      <c r="H22" s="44"/>
      <c r="I22" s="132" t="s">
        <v>30</v>
      </c>
      <c r="J22" s="133" t="s">
        <v>38</v>
      </c>
      <c r="K22" s="44"/>
      <c r="L22" s="47"/>
    </row>
    <row r="23" spans="2:12" s="1" customFormat="1" ht="18" customHeight="1">
      <c r="B23" s="43"/>
      <c r="C23" s="44"/>
      <c r="D23" s="44"/>
      <c r="E23" s="37" t="s">
        <v>39</v>
      </c>
      <c r="F23" s="44"/>
      <c r="G23" s="44"/>
      <c r="H23" s="44"/>
      <c r="I23" s="132" t="s">
        <v>33</v>
      </c>
      <c r="J23" s="133" t="s">
        <v>40</v>
      </c>
      <c r="K23" s="44"/>
      <c r="L23" s="47"/>
    </row>
    <row r="24" spans="2:12" s="1" customFormat="1" ht="7" customHeight="1">
      <c r="B24" s="43"/>
      <c r="C24" s="44"/>
      <c r="D24" s="44"/>
      <c r="E24" s="44"/>
      <c r="F24" s="44"/>
      <c r="G24" s="44"/>
      <c r="H24" s="44"/>
      <c r="I24" s="131"/>
      <c r="J24" s="131"/>
      <c r="K24" s="44"/>
      <c r="L24" s="47"/>
    </row>
    <row r="25" spans="2:12" s="1" customFormat="1" ht="14.4" customHeight="1">
      <c r="B25" s="43"/>
      <c r="C25" s="44"/>
      <c r="D25" s="39" t="s">
        <v>41</v>
      </c>
      <c r="E25" s="44"/>
      <c r="F25" s="44"/>
      <c r="G25" s="44"/>
      <c r="H25" s="44"/>
      <c r="I25" s="131"/>
      <c r="J25" s="131"/>
      <c r="K25" s="44"/>
      <c r="L25" s="47"/>
    </row>
    <row r="26" spans="2:12" s="7" customFormat="1" ht="16.5" customHeight="1">
      <c r="B26" s="135"/>
      <c r="C26" s="136"/>
      <c r="D26" s="136"/>
      <c r="E26" s="387" t="s">
        <v>24</v>
      </c>
      <c r="F26" s="387"/>
      <c r="G26" s="387"/>
      <c r="H26" s="387"/>
      <c r="I26" s="137"/>
      <c r="J26" s="137"/>
      <c r="K26" s="136"/>
      <c r="L26" s="138"/>
    </row>
    <row r="27" spans="2:12" s="1" customFormat="1" ht="7" customHeight="1">
      <c r="B27" s="43"/>
      <c r="C27" s="44"/>
      <c r="D27" s="44"/>
      <c r="E27" s="44"/>
      <c r="F27" s="44"/>
      <c r="G27" s="44"/>
      <c r="H27" s="44"/>
      <c r="I27" s="131"/>
      <c r="J27" s="131"/>
      <c r="K27" s="44"/>
      <c r="L27" s="47"/>
    </row>
    <row r="28" spans="2:12" s="1" customFormat="1" ht="7" customHeight="1">
      <c r="B28" s="43"/>
      <c r="C28" s="44"/>
      <c r="D28" s="86"/>
      <c r="E28" s="86"/>
      <c r="F28" s="86"/>
      <c r="G28" s="86"/>
      <c r="H28" s="86"/>
      <c r="I28" s="139"/>
      <c r="J28" s="139"/>
      <c r="K28" s="86"/>
      <c r="L28" s="140"/>
    </row>
    <row r="29" spans="2:12" s="1" customFormat="1" ht="12">
      <c r="B29" s="43"/>
      <c r="C29" s="44"/>
      <c r="D29" s="44"/>
      <c r="E29" s="39" t="s">
        <v>107</v>
      </c>
      <c r="F29" s="44"/>
      <c r="G29" s="44"/>
      <c r="H29" s="44"/>
      <c r="I29" s="131"/>
      <c r="J29" s="131"/>
      <c r="K29" s="141">
        <f>I62</f>
        <v>0</v>
      </c>
      <c r="L29" s="47"/>
    </row>
    <row r="30" spans="2:12" s="1" customFormat="1" ht="12">
      <c r="B30" s="43"/>
      <c r="C30" s="44"/>
      <c r="D30" s="44"/>
      <c r="E30" s="39" t="s">
        <v>108</v>
      </c>
      <c r="F30" s="44"/>
      <c r="G30" s="44"/>
      <c r="H30" s="44"/>
      <c r="I30" s="131"/>
      <c r="J30" s="131"/>
      <c r="K30" s="141">
        <f>J62</f>
        <v>0</v>
      </c>
      <c r="L30" s="47"/>
    </row>
    <row r="31" spans="2:12" s="1" customFormat="1" ht="25.4" customHeight="1">
      <c r="B31" s="43"/>
      <c r="C31" s="44"/>
      <c r="D31" s="142" t="s">
        <v>42</v>
      </c>
      <c r="E31" s="44"/>
      <c r="F31" s="44"/>
      <c r="G31" s="44"/>
      <c r="H31" s="44"/>
      <c r="I31" s="131"/>
      <c r="J31" s="131"/>
      <c r="K31" s="143">
        <f>ROUND(K104,2)</f>
        <v>0</v>
      </c>
      <c r="L31" s="47"/>
    </row>
    <row r="32" spans="2:12" s="1" customFormat="1" ht="7" customHeight="1">
      <c r="B32" s="43"/>
      <c r="C32" s="44"/>
      <c r="D32" s="86"/>
      <c r="E32" s="86"/>
      <c r="F32" s="86"/>
      <c r="G32" s="86"/>
      <c r="H32" s="86"/>
      <c r="I32" s="139"/>
      <c r="J32" s="139"/>
      <c r="K32" s="86"/>
      <c r="L32" s="140"/>
    </row>
    <row r="33" spans="2:12" s="1" customFormat="1" ht="14.4" customHeight="1">
      <c r="B33" s="43"/>
      <c r="C33" s="44"/>
      <c r="D33" s="44"/>
      <c r="E33" s="44"/>
      <c r="F33" s="48" t="s">
        <v>44</v>
      </c>
      <c r="G33" s="44"/>
      <c r="H33" s="44"/>
      <c r="I33" s="144" t="s">
        <v>43</v>
      </c>
      <c r="J33" s="131"/>
      <c r="K33" s="48" t="s">
        <v>45</v>
      </c>
      <c r="L33" s="47"/>
    </row>
    <row r="34" spans="2:12" s="1" customFormat="1" ht="14.4" customHeight="1">
      <c r="B34" s="43"/>
      <c r="C34" s="44"/>
      <c r="D34" s="51" t="s">
        <v>46</v>
      </c>
      <c r="E34" s="51" t="s">
        <v>47</v>
      </c>
      <c r="F34" s="145">
        <f>ROUND(SUM(BE104:BE393), 2)</f>
        <v>0</v>
      </c>
      <c r="G34" s="44"/>
      <c r="H34" s="44"/>
      <c r="I34" s="146">
        <v>0.21</v>
      </c>
      <c r="J34" s="131"/>
      <c r="K34" s="145">
        <f>ROUND(ROUND((SUM(BE104:BE393)), 2)*I34, 2)</f>
        <v>0</v>
      </c>
      <c r="L34" s="47"/>
    </row>
    <row r="35" spans="2:12" s="1" customFormat="1" ht="14.4" customHeight="1">
      <c r="B35" s="43"/>
      <c r="C35" s="44"/>
      <c r="D35" s="44"/>
      <c r="E35" s="51" t="s">
        <v>48</v>
      </c>
      <c r="F35" s="145">
        <f>ROUND(SUM(BF104:BF393), 2)</f>
        <v>0</v>
      </c>
      <c r="G35" s="44"/>
      <c r="H35" s="44"/>
      <c r="I35" s="146">
        <v>0.15</v>
      </c>
      <c r="J35" s="131"/>
      <c r="K35" s="145">
        <f>ROUND(ROUND((SUM(BF104:BF393)), 2)*I35, 2)</f>
        <v>0</v>
      </c>
      <c r="L35" s="47"/>
    </row>
    <row r="36" spans="2:12" s="1" customFormat="1" ht="14.4" hidden="1" customHeight="1">
      <c r="B36" s="43"/>
      <c r="C36" s="44"/>
      <c r="D36" s="44"/>
      <c r="E36" s="51" t="s">
        <v>49</v>
      </c>
      <c r="F36" s="145">
        <f>ROUND(SUM(BG104:BG393), 2)</f>
        <v>0</v>
      </c>
      <c r="G36" s="44"/>
      <c r="H36" s="44"/>
      <c r="I36" s="146">
        <v>0.21</v>
      </c>
      <c r="J36" s="131"/>
      <c r="K36" s="145">
        <v>0</v>
      </c>
      <c r="L36" s="47"/>
    </row>
    <row r="37" spans="2:12" s="1" customFormat="1" ht="14.4" hidden="1" customHeight="1">
      <c r="B37" s="43"/>
      <c r="C37" s="44"/>
      <c r="D37" s="44"/>
      <c r="E37" s="51" t="s">
        <v>50</v>
      </c>
      <c r="F37" s="145">
        <f>ROUND(SUM(BH104:BH393), 2)</f>
        <v>0</v>
      </c>
      <c r="G37" s="44"/>
      <c r="H37" s="44"/>
      <c r="I37" s="146">
        <v>0.15</v>
      </c>
      <c r="J37" s="131"/>
      <c r="K37" s="145">
        <v>0</v>
      </c>
      <c r="L37" s="47"/>
    </row>
    <row r="38" spans="2:12" s="1" customFormat="1" ht="14.4" hidden="1" customHeight="1">
      <c r="B38" s="43"/>
      <c r="C38" s="44"/>
      <c r="D38" s="44"/>
      <c r="E38" s="51" t="s">
        <v>51</v>
      </c>
      <c r="F38" s="145">
        <f>ROUND(SUM(BI104:BI393), 2)</f>
        <v>0</v>
      </c>
      <c r="G38" s="44"/>
      <c r="H38" s="44"/>
      <c r="I38" s="146">
        <v>0</v>
      </c>
      <c r="J38" s="131"/>
      <c r="K38" s="145">
        <v>0</v>
      </c>
      <c r="L38" s="47"/>
    </row>
    <row r="39" spans="2:12" s="1" customFormat="1" ht="7" customHeight="1">
      <c r="B39" s="43"/>
      <c r="C39" s="44"/>
      <c r="D39" s="44"/>
      <c r="E39" s="44"/>
      <c r="F39" s="44"/>
      <c r="G39" s="44"/>
      <c r="H39" s="44"/>
      <c r="I39" s="131"/>
      <c r="J39" s="131"/>
      <c r="K39" s="44"/>
      <c r="L39" s="47"/>
    </row>
    <row r="40" spans="2:12" s="1" customFormat="1" ht="25.4" customHeight="1">
      <c r="B40" s="43"/>
      <c r="C40" s="147"/>
      <c r="D40" s="148" t="s">
        <v>52</v>
      </c>
      <c r="E40" s="80"/>
      <c r="F40" s="80"/>
      <c r="G40" s="149" t="s">
        <v>53</v>
      </c>
      <c r="H40" s="150" t="s">
        <v>54</v>
      </c>
      <c r="I40" s="151"/>
      <c r="J40" s="151"/>
      <c r="K40" s="152">
        <f>SUM(K31:K38)</f>
        <v>0</v>
      </c>
      <c r="L40" s="153"/>
    </row>
    <row r="41" spans="2:12" s="1" customFormat="1" ht="14.4" customHeight="1">
      <c r="B41" s="58"/>
      <c r="C41" s="59"/>
      <c r="D41" s="59"/>
      <c r="E41" s="59"/>
      <c r="F41" s="59"/>
      <c r="G41" s="59"/>
      <c r="H41" s="59"/>
      <c r="I41" s="154"/>
      <c r="J41" s="154"/>
      <c r="K41" s="59"/>
      <c r="L41" s="60"/>
    </row>
    <row r="45" spans="2:12" s="1" customFormat="1" ht="7" customHeight="1">
      <c r="B45" s="155"/>
      <c r="C45" s="156"/>
      <c r="D45" s="156"/>
      <c r="E45" s="156"/>
      <c r="F45" s="156"/>
      <c r="G45" s="156"/>
      <c r="H45" s="156"/>
      <c r="I45" s="157"/>
      <c r="J45" s="157"/>
      <c r="K45" s="156"/>
      <c r="L45" s="158"/>
    </row>
    <row r="46" spans="2:12" s="1" customFormat="1" ht="37" customHeight="1">
      <c r="B46" s="43"/>
      <c r="C46" s="32" t="s">
        <v>109</v>
      </c>
      <c r="D46" s="44"/>
      <c r="E46" s="44"/>
      <c r="F46" s="44"/>
      <c r="G46" s="44"/>
      <c r="H46" s="44"/>
      <c r="I46" s="131"/>
      <c r="J46" s="131"/>
      <c r="K46" s="44"/>
      <c r="L46" s="47"/>
    </row>
    <row r="47" spans="2:12" s="1" customFormat="1" ht="7" customHeight="1">
      <c r="B47" s="43"/>
      <c r="C47" s="44"/>
      <c r="D47" s="44"/>
      <c r="E47" s="44"/>
      <c r="F47" s="44"/>
      <c r="G47" s="44"/>
      <c r="H47" s="44"/>
      <c r="I47" s="131"/>
      <c r="J47" s="131"/>
      <c r="K47" s="44"/>
      <c r="L47" s="47"/>
    </row>
    <row r="48" spans="2:12" s="1" customFormat="1" ht="14.4" customHeight="1">
      <c r="B48" s="43"/>
      <c r="C48" s="39" t="s">
        <v>19</v>
      </c>
      <c r="D48" s="44"/>
      <c r="E48" s="44"/>
      <c r="F48" s="44"/>
      <c r="G48" s="44"/>
      <c r="H48" s="44"/>
      <c r="I48" s="131"/>
      <c r="J48" s="131"/>
      <c r="K48" s="44"/>
      <c r="L48" s="47"/>
    </row>
    <row r="49" spans="2:47" s="1" customFormat="1" ht="16.5" customHeight="1">
      <c r="B49" s="43"/>
      <c r="C49" s="44"/>
      <c r="D49" s="44"/>
      <c r="E49" s="422" t="str">
        <f>E7</f>
        <v>Stavební úpravy MK na ulici I. Sekaniny v Ostravě - Porubě</v>
      </c>
      <c r="F49" s="423"/>
      <c r="G49" s="423"/>
      <c r="H49" s="423"/>
      <c r="I49" s="131"/>
      <c r="J49" s="131"/>
      <c r="K49" s="44"/>
      <c r="L49" s="47"/>
    </row>
    <row r="50" spans="2:47" ht="12">
      <c r="B50" s="30"/>
      <c r="C50" s="39" t="s">
        <v>103</v>
      </c>
      <c r="D50" s="31"/>
      <c r="E50" s="31"/>
      <c r="F50" s="31"/>
      <c r="G50" s="31"/>
      <c r="H50" s="31"/>
      <c r="I50" s="130"/>
      <c r="J50" s="130"/>
      <c r="K50" s="31"/>
      <c r="L50" s="33"/>
    </row>
    <row r="51" spans="2:47" s="1" customFormat="1" ht="16.5" customHeight="1">
      <c r="B51" s="43"/>
      <c r="C51" s="44"/>
      <c r="D51" s="44"/>
      <c r="E51" s="422" t="s">
        <v>104</v>
      </c>
      <c r="F51" s="424"/>
      <c r="G51" s="424"/>
      <c r="H51" s="424"/>
      <c r="I51" s="131"/>
      <c r="J51" s="131"/>
      <c r="K51" s="44"/>
      <c r="L51" s="47"/>
    </row>
    <row r="52" spans="2:47" s="1" customFormat="1" ht="14.4" customHeight="1">
      <c r="B52" s="43"/>
      <c r="C52" s="39" t="s">
        <v>105</v>
      </c>
      <c r="D52" s="44"/>
      <c r="E52" s="44"/>
      <c r="F52" s="44"/>
      <c r="G52" s="44"/>
      <c r="H52" s="44"/>
      <c r="I52" s="131"/>
      <c r="J52" s="131"/>
      <c r="K52" s="44"/>
      <c r="L52" s="47"/>
    </row>
    <row r="53" spans="2:47" s="1" customFormat="1" ht="17.25" customHeight="1">
      <c r="B53" s="43"/>
      <c r="C53" s="44"/>
      <c r="D53" s="44"/>
      <c r="E53" s="425" t="str">
        <f>E11</f>
        <v>C101 - Soupis prací - Komunikace</v>
      </c>
      <c r="F53" s="424"/>
      <c r="G53" s="424"/>
      <c r="H53" s="424"/>
      <c r="I53" s="131"/>
      <c r="J53" s="131"/>
      <c r="K53" s="44"/>
      <c r="L53" s="47"/>
    </row>
    <row r="54" spans="2:47" s="1" customFormat="1" ht="7" customHeight="1">
      <c r="B54" s="43"/>
      <c r="C54" s="44"/>
      <c r="D54" s="44"/>
      <c r="E54" s="44"/>
      <c r="F54" s="44"/>
      <c r="G54" s="44"/>
      <c r="H54" s="44"/>
      <c r="I54" s="131"/>
      <c r="J54" s="131"/>
      <c r="K54" s="44"/>
      <c r="L54" s="47"/>
    </row>
    <row r="55" spans="2:47" s="1" customFormat="1" ht="18" customHeight="1">
      <c r="B55" s="43"/>
      <c r="C55" s="39" t="s">
        <v>25</v>
      </c>
      <c r="D55" s="44"/>
      <c r="E55" s="44"/>
      <c r="F55" s="37" t="str">
        <f>F14</f>
        <v>Ostrava - Poruba</v>
      </c>
      <c r="G55" s="44"/>
      <c r="H55" s="44"/>
      <c r="I55" s="132" t="s">
        <v>27</v>
      </c>
      <c r="J55" s="134" t="str">
        <f>IF(J14="","",J14)</f>
        <v>3. 8. 2017</v>
      </c>
      <c r="K55" s="44"/>
      <c r="L55" s="47"/>
    </row>
    <row r="56" spans="2:47" s="1" customFormat="1" ht="7" customHeight="1">
      <c r="B56" s="43"/>
      <c r="C56" s="44"/>
      <c r="D56" s="44"/>
      <c r="E56" s="44"/>
      <c r="F56" s="44"/>
      <c r="G56" s="44"/>
      <c r="H56" s="44"/>
      <c r="I56" s="131"/>
      <c r="J56" s="131"/>
      <c r="K56" s="44"/>
      <c r="L56" s="47"/>
    </row>
    <row r="57" spans="2:47" s="1" customFormat="1" ht="12">
      <c r="B57" s="43"/>
      <c r="C57" s="39" t="s">
        <v>29</v>
      </c>
      <c r="D57" s="44"/>
      <c r="E57" s="44"/>
      <c r="F57" s="37" t="str">
        <f>E17</f>
        <v>SMO MOb Poruba,Klimkovická 28/55</v>
      </c>
      <c r="G57" s="44"/>
      <c r="H57" s="44"/>
      <c r="I57" s="132" t="s">
        <v>37</v>
      </c>
      <c r="J57" s="426" t="str">
        <f>E23</f>
        <v>Ateliér ESO spol.s r.o.,K.H.Máchy 5203/33</v>
      </c>
      <c r="K57" s="44"/>
      <c r="L57" s="47"/>
    </row>
    <row r="58" spans="2:47" s="1" customFormat="1" ht="14.4" customHeight="1">
      <c r="B58" s="43"/>
      <c r="C58" s="39" t="s">
        <v>35</v>
      </c>
      <c r="D58" s="44"/>
      <c r="E58" s="44"/>
      <c r="F58" s="37" t="str">
        <f>IF(E20="","",E20)</f>
        <v/>
      </c>
      <c r="G58" s="44"/>
      <c r="H58" s="44"/>
      <c r="I58" s="131"/>
      <c r="J58" s="427"/>
      <c r="K58" s="44"/>
      <c r="L58" s="47"/>
    </row>
    <row r="59" spans="2:47" s="1" customFormat="1" ht="10.25" customHeight="1">
      <c r="B59" s="43"/>
      <c r="C59" s="44"/>
      <c r="D59" s="44"/>
      <c r="E59" s="44"/>
      <c r="F59" s="44"/>
      <c r="G59" s="44"/>
      <c r="H59" s="44"/>
      <c r="I59" s="131"/>
      <c r="J59" s="131"/>
      <c r="K59" s="44"/>
      <c r="L59" s="47"/>
    </row>
    <row r="60" spans="2:47" s="1" customFormat="1" ht="29.25" customHeight="1">
      <c r="B60" s="43"/>
      <c r="C60" s="159" t="s">
        <v>110</v>
      </c>
      <c r="D60" s="147"/>
      <c r="E60" s="147"/>
      <c r="F60" s="147"/>
      <c r="G60" s="147"/>
      <c r="H60" s="147"/>
      <c r="I60" s="160" t="s">
        <v>111</v>
      </c>
      <c r="J60" s="160" t="s">
        <v>112</v>
      </c>
      <c r="K60" s="161" t="s">
        <v>113</v>
      </c>
      <c r="L60" s="162"/>
    </row>
    <row r="61" spans="2:47" s="1" customFormat="1" ht="10.25" customHeight="1">
      <c r="B61" s="43"/>
      <c r="C61" s="44"/>
      <c r="D61" s="44"/>
      <c r="E61" s="44"/>
      <c r="F61" s="44"/>
      <c r="G61" s="44"/>
      <c r="H61" s="44"/>
      <c r="I61" s="131"/>
      <c r="J61" s="131"/>
      <c r="K61" s="44"/>
      <c r="L61" s="47"/>
    </row>
    <row r="62" spans="2:47" s="1" customFormat="1" ht="29.25" customHeight="1">
      <c r="B62" s="43"/>
      <c r="C62" s="163" t="s">
        <v>114</v>
      </c>
      <c r="D62" s="44"/>
      <c r="E62" s="44"/>
      <c r="F62" s="44"/>
      <c r="G62" s="44"/>
      <c r="H62" s="44"/>
      <c r="I62" s="164">
        <f t="shared" ref="I62:J65" si="0">Q104</f>
        <v>0</v>
      </c>
      <c r="J62" s="164">
        <f t="shared" si="0"/>
        <v>0</v>
      </c>
      <c r="K62" s="143">
        <f>K104</f>
        <v>0</v>
      </c>
      <c r="L62" s="47"/>
      <c r="AU62" s="26" t="s">
        <v>115</v>
      </c>
    </row>
    <row r="63" spans="2:47" s="8" customFormat="1" ht="25" customHeight="1">
      <c r="B63" s="165"/>
      <c r="C63" s="166"/>
      <c r="D63" s="167" t="s">
        <v>116</v>
      </c>
      <c r="E63" s="168"/>
      <c r="F63" s="168"/>
      <c r="G63" s="168"/>
      <c r="H63" s="168"/>
      <c r="I63" s="169">
        <f t="shared" si="0"/>
        <v>0</v>
      </c>
      <c r="J63" s="169">
        <f t="shared" si="0"/>
        <v>0</v>
      </c>
      <c r="K63" s="170">
        <f>K105</f>
        <v>0</v>
      </c>
      <c r="L63" s="171"/>
    </row>
    <row r="64" spans="2:47" s="9" customFormat="1" ht="19.899999999999999" customHeight="1">
      <c r="B64" s="172"/>
      <c r="C64" s="173"/>
      <c r="D64" s="174" t="s">
        <v>117</v>
      </c>
      <c r="E64" s="175"/>
      <c r="F64" s="175"/>
      <c r="G64" s="175"/>
      <c r="H64" s="175"/>
      <c r="I64" s="176">
        <f t="shared" si="0"/>
        <v>0</v>
      </c>
      <c r="J64" s="176">
        <f t="shared" si="0"/>
        <v>0</v>
      </c>
      <c r="K64" s="177">
        <f>K106</f>
        <v>0</v>
      </c>
      <c r="L64" s="178"/>
    </row>
    <row r="65" spans="2:12" s="9" customFormat="1" ht="14.9" customHeight="1">
      <c r="B65" s="172"/>
      <c r="C65" s="173"/>
      <c r="D65" s="174" t="s">
        <v>118</v>
      </c>
      <c r="E65" s="175"/>
      <c r="F65" s="175"/>
      <c r="G65" s="175"/>
      <c r="H65" s="175"/>
      <c r="I65" s="176">
        <f t="shared" si="0"/>
        <v>0</v>
      </c>
      <c r="J65" s="176">
        <f t="shared" si="0"/>
        <v>0</v>
      </c>
      <c r="K65" s="177">
        <f>K107</f>
        <v>0</v>
      </c>
      <c r="L65" s="178"/>
    </row>
    <row r="66" spans="2:12" s="9" customFormat="1" ht="14.9" customHeight="1">
      <c r="B66" s="172"/>
      <c r="C66" s="173"/>
      <c r="D66" s="174" t="s">
        <v>119</v>
      </c>
      <c r="E66" s="175"/>
      <c r="F66" s="175"/>
      <c r="G66" s="175"/>
      <c r="H66" s="175"/>
      <c r="I66" s="176">
        <f>Q134</f>
        <v>0</v>
      </c>
      <c r="J66" s="176">
        <f>R134</f>
        <v>0</v>
      </c>
      <c r="K66" s="177">
        <f>K134</f>
        <v>0</v>
      </c>
      <c r="L66" s="178"/>
    </row>
    <row r="67" spans="2:12" s="9" customFormat="1" ht="14.9" customHeight="1">
      <c r="B67" s="172"/>
      <c r="C67" s="173"/>
      <c r="D67" s="174" t="s">
        <v>120</v>
      </c>
      <c r="E67" s="175"/>
      <c r="F67" s="175"/>
      <c r="G67" s="175"/>
      <c r="H67" s="175"/>
      <c r="I67" s="176">
        <f>Q144</f>
        <v>0</v>
      </c>
      <c r="J67" s="176">
        <f>R144</f>
        <v>0</v>
      </c>
      <c r="K67" s="177">
        <f>K144</f>
        <v>0</v>
      </c>
      <c r="L67" s="178"/>
    </row>
    <row r="68" spans="2:12" s="9" customFormat="1" ht="14.9" customHeight="1">
      <c r="B68" s="172"/>
      <c r="C68" s="173"/>
      <c r="D68" s="174" t="s">
        <v>121</v>
      </c>
      <c r="E68" s="175"/>
      <c r="F68" s="175"/>
      <c r="G68" s="175"/>
      <c r="H68" s="175"/>
      <c r="I68" s="176">
        <f>Q166</f>
        <v>0</v>
      </c>
      <c r="J68" s="176">
        <f>R166</f>
        <v>0</v>
      </c>
      <c r="K68" s="177">
        <f>K166</f>
        <v>0</v>
      </c>
      <c r="L68" s="178"/>
    </row>
    <row r="69" spans="2:12" s="9" customFormat="1" ht="14.9" customHeight="1">
      <c r="B69" s="172"/>
      <c r="C69" s="173"/>
      <c r="D69" s="174" t="s">
        <v>122</v>
      </c>
      <c r="E69" s="175"/>
      <c r="F69" s="175"/>
      <c r="G69" s="175"/>
      <c r="H69" s="175"/>
      <c r="I69" s="176">
        <f>Q185</f>
        <v>0</v>
      </c>
      <c r="J69" s="176">
        <f>R185</f>
        <v>0</v>
      </c>
      <c r="K69" s="177">
        <f>K185</f>
        <v>0</v>
      </c>
      <c r="L69" s="178"/>
    </row>
    <row r="70" spans="2:12" s="9" customFormat="1" ht="19.899999999999999" customHeight="1">
      <c r="B70" s="172"/>
      <c r="C70" s="173"/>
      <c r="D70" s="174" t="s">
        <v>123</v>
      </c>
      <c r="E70" s="175"/>
      <c r="F70" s="175"/>
      <c r="G70" s="175"/>
      <c r="H70" s="175"/>
      <c r="I70" s="176">
        <f>Q204</f>
        <v>0</v>
      </c>
      <c r="J70" s="176">
        <f>R204</f>
        <v>0</v>
      </c>
      <c r="K70" s="177">
        <f>K204</f>
        <v>0</v>
      </c>
      <c r="L70" s="178"/>
    </row>
    <row r="71" spans="2:12" s="9" customFormat="1" ht="14.9" customHeight="1">
      <c r="B71" s="172"/>
      <c r="C71" s="173"/>
      <c r="D71" s="174" t="s">
        <v>124</v>
      </c>
      <c r="E71" s="175"/>
      <c r="F71" s="175"/>
      <c r="G71" s="175"/>
      <c r="H71" s="175"/>
      <c r="I71" s="176">
        <f>Q205</f>
        <v>0</v>
      </c>
      <c r="J71" s="176">
        <f>R205</f>
        <v>0</v>
      </c>
      <c r="K71" s="177">
        <f>K205</f>
        <v>0</v>
      </c>
      <c r="L71" s="178"/>
    </row>
    <row r="72" spans="2:12" s="9" customFormat="1" ht="19.899999999999999" customHeight="1">
      <c r="B72" s="172"/>
      <c r="C72" s="173"/>
      <c r="D72" s="174" t="s">
        <v>125</v>
      </c>
      <c r="E72" s="175"/>
      <c r="F72" s="175"/>
      <c r="G72" s="175"/>
      <c r="H72" s="175"/>
      <c r="I72" s="176">
        <f>Q220</f>
        <v>0</v>
      </c>
      <c r="J72" s="176">
        <f>R220</f>
        <v>0</v>
      </c>
      <c r="K72" s="177">
        <f>K220</f>
        <v>0</v>
      </c>
      <c r="L72" s="178"/>
    </row>
    <row r="73" spans="2:12" s="9" customFormat="1" ht="14.9" customHeight="1">
      <c r="B73" s="172"/>
      <c r="C73" s="173"/>
      <c r="D73" s="174" t="s">
        <v>126</v>
      </c>
      <c r="E73" s="175"/>
      <c r="F73" s="175"/>
      <c r="G73" s="175"/>
      <c r="H73" s="175"/>
      <c r="I73" s="176">
        <f>Q221</f>
        <v>0</v>
      </c>
      <c r="J73" s="176">
        <f>R221</f>
        <v>0</v>
      </c>
      <c r="K73" s="177">
        <f>K221</f>
        <v>0</v>
      </c>
      <c r="L73" s="178"/>
    </row>
    <row r="74" spans="2:12" s="9" customFormat="1" ht="19.899999999999999" customHeight="1">
      <c r="B74" s="172"/>
      <c r="C74" s="173"/>
      <c r="D74" s="174" t="s">
        <v>127</v>
      </c>
      <c r="E74" s="175"/>
      <c r="F74" s="175"/>
      <c r="G74" s="175"/>
      <c r="H74" s="175"/>
      <c r="I74" s="176">
        <f>Q225</f>
        <v>0</v>
      </c>
      <c r="J74" s="176">
        <f>R225</f>
        <v>0</v>
      </c>
      <c r="K74" s="177">
        <f>K225</f>
        <v>0</v>
      </c>
      <c r="L74" s="178"/>
    </row>
    <row r="75" spans="2:12" s="9" customFormat="1" ht="14.9" customHeight="1">
      <c r="B75" s="172"/>
      <c r="C75" s="173"/>
      <c r="D75" s="174" t="s">
        <v>128</v>
      </c>
      <c r="E75" s="175"/>
      <c r="F75" s="175"/>
      <c r="G75" s="175"/>
      <c r="H75" s="175"/>
      <c r="I75" s="176">
        <f>Q226</f>
        <v>0</v>
      </c>
      <c r="J75" s="176">
        <f>R226</f>
        <v>0</v>
      </c>
      <c r="K75" s="177">
        <f>K226</f>
        <v>0</v>
      </c>
      <c r="L75" s="178"/>
    </row>
    <row r="76" spans="2:12" s="9" customFormat="1" ht="14.9" customHeight="1">
      <c r="B76" s="172"/>
      <c r="C76" s="173"/>
      <c r="D76" s="174" t="s">
        <v>129</v>
      </c>
      <c r="E76" s="175"/>
      <c r="F76" s="175"/>
      <c r="G76" s="175"/>
      <c r="H76" s="175"/>
      <c r="I76" s="176">
        <f>Q244</f>
        <v>0</v>
      </c>
      <c r="J76" s="176">
        <f>R244</f>
        <v>0</v>
      </c>
      <c r="K76" s="177">
        <f>K244</f>
        <v>0</v>
      </c>
      <c r="L76" s="178"/>
    </row>
    <row r="77" spans="2:12" s="9" customFormat="1" ht="19.899999999999999" customHeight="1">
      <c r="B77" s="172"/>
      <c r="C77" s="173"/>
      <c r="D77" s="174" t="s">
        <v>130</v>
      </c>
      <c r="E77" s="175"/>
      <c r="F77" s="175"/>
      <c r="G77" s="175"/>
      <c r="H77" s="175"/>
      <c r="I77" s="176">
        <f>Q274</f>
        <v>0</v>
      </c>
      <c r="J77" s="176">
        <f>R274</f>
        <v>0</v>
      </c>
      <c r="K77" s="177">
        <f>K274</f>
        <v>0</v>
      </c>
      <c r="L77" s="178"/>
    </row>
    <row r="78" spans="2:12" s="9" customFormat="1" ht="14.9" customHeight="1">
      <c r="B78" s="172"/>
      <c r="C78" s="173"/>
      <c r="D78" s="174" t="s">
        <v>131</v>
      </c>
      <c r="E78" s="175"/>
      <c r="F78" s="175"/>
      <c r="G78" s="175"/>
      <c r="H78" s="175"/>
      <c r="I78" s="176">
        <f>Q275</f>
        <v>0</v>
      </c>
      <c r="J78" s="176">
        <f>R275</f>
        <v>0</v>
      </c>
      <c r="K78" s="177">
        <f>K275</f>
        <v>0</v>
      </c>
      <c r="L78" s="178"/>
    </row>
    <row r="79" spans="2:12" s="9" customFormat="1" ht="19.899999999999999" customHeight="1">
      <c r="B79" s="172"/>
      <c r="C79" s="173"/>
      <c r="D79" s="174" t="s">
        <v>132</v>
      </c>
      <c r="E79" s="175"/>
      <c r="F79" s="175"/>
      <c r="G79" s="175"/>
      <c r="H79" s="175"/>
      <c r="I79" s="176">
        <f>Q285</f>
        <v>0</v>
      </c>
      <c r="J79" s="176">
        <f>R285</f>
        <v>0</v>
      </c>
      <c r="K79" s="177">
        <f>K285</f>
        <v>0</v>
      </c>
      <c r="L79" s="178"/>
    </row>
    <row r="80" spans="2:12" s="9" customFormat="1" ht="19.899999999999999" customHeight="1">
      <c r="B80" s="172"/>
      <c r="C80" s="173"/>
      <c r="D80" s="174" t="s">
        <v>133</v>
      </c>
      <c r="E80" s="175"/>
      <c r="F80" s="175"/>
      <c r="G80" s="175"/>
      <c r="H80" s="175"/>
      <c r="I80" s="176">
        <f>Q319</f>
        <v>0</v>
      </c>
      <c r="J80" s="176">
        <f>R319</f>
        <v>0</v>
      </c>
      <c r="K80" s="177">
        <f>K319</f>
        <v>0</v>
      </c>
      <c r="L80" s="178"/>
    </row>
    <row r="81" spans="2:13" s="9" customFormat="1" ht="14.9" customHeight="1">
      <c r="B81" s="172"/>
      <c r="C81" s="173"/>
      <c r="D81" s="174" t="s">
        <v>134</v>
      </c>
      <c r="E81" s="175"/>
      <c r="F81" s="175"/>
      <c r="G81" s="175"/>
      <c r="H81" s="175"/>
      <c r="I81" s="176">
        <f>Q381</f>
        <v>0</v>
      </c>
      <c r="J81" s="176">
        <f>R381</f>
        <v>0</v>
      </c>
      <c r="K81" s="177">
        <f>K381</f>
        <v>0</v>
      </c>
      <c r="L81" s="178"/>
    </row>
    <row r="82" spans="2:13" s="9" customFormat="1" ht="21.75" customHeight="1">
      <c r="B82" s="172"/>
      <c r="C82" s="173"/>
      <c r="D82" s="174" t="s">
        <v>135</v>
      </c>
      <c r="E82" s="175"/>
      <c r="F82" s="175"/>
      <c r="G82" s="175"/>
      <c r="H82" s="175"/>
      <c r="I82" s="176">
        <f>Q392</f>
        <v>0</v>
      </c>
      <c r="J82" s="176">
        <f>R392</f>
        <v>0</v>
      </c>
      <c r="K82" s="177">
        <f>K392</f>
        <v>0</v>
      </c>
      <c r="L82" s="178"/>
    </row>
    <row r="83" spans="2:13" s="1" customFormat="1" ht="21.75" customHeight="1">
      <c r="B83" s="43"/>
      <c r="C83" s="44"/>
      <c r="D83" s="44"/>
      <c r="E83" s="44"/>
      <c r="F83" s="44"/>
      <c r="G83" s="44"/>
      <c r="H83" s="44"/>
      <c r="I83" s="131"/>
      <c r="J83" s="131"/>
      <c r="K83" s="44"/>
      <c r="L83" s="47"/>
    </row>
    <row r="84" spans="2:13" s="1" customFormat="1" ht="7" customHeight="1">
      <c r="B84" s="58"/>
      <c r="C84" s="59"/>
      <c r="D84" s="59"/>
      <c r="E84" s="59"/>
      <c r="F84" s="59"/>
      <c r="G84" s="59"/>
      <c r="H84" s="59"/>
      <c r="I84" s="154"/>
      <c r="J84" s="154"/>
      <c r="K84" s="59"/>
      <c r="L84" s="60"/>
    </row>
    <row r="88" spans="2:13" s="1" customFormat="1" ht="7" customHeight="1">
      <c r="B88" s="61"/>
      <c r="C88" s="62"/>
      <c r="D88" s="62"/>
      <c r="E88" s="62"/>
      <c r="F88" s="62"/>
      <c r="G88" s="62"/>
      <c r="H88" s="62"/>
      <c r="I88" s="157"/>
      <c r="J88" s="157"/>
      <c r="K88" s="62"/>
      <c r="L88" s="62"/>
      <c r="M88" s="63"/>
    </row>
    <row r="89" spans="2:13" s="1" customFormat="1" ht="37" customHeight="1">
      <c r="B89" s="43"/>
      <c r="C89" s="64" t="s">
        <v>136</v>
      </c>
      <c r="D89" s="65"/>
      <c r="E89" s="65"/>
      <c r="F89" s="65"/>
      <c r="G89" s="65"/>
      <c r="H89" s="65"/>
      <c r="I89" s="179"/>
      <c r="J89" s="179"/>
      <c r="K89" s="65"/>
      <c r="L89" s="65"/>
      <c r="M89" s="63"/>
    </row>
    <row r="90" spans="2:13" s="1" customFormat="1" ht="7" customHeight="1">
      <c r="B90" s="43"/>
      <c r="C90" s="65"/>
      <c r="D90" s="65"/>
      <c r="E90" s="65"/>
      <c r="F90" s="65"/>
      <c r="G90" s="65"/>
      <c r="H90" s="65"/>
      <c r="I90" s="179"/>
      <c r="J90" s="179"/>
      <c r="K90" s="65"/>
      <c r="L90" s="65"/>
      <c r="M90" s="63"/>
    </row>
    <row r="91" spans="2:13" s="1" customFormat="1" ht="14.4" customHeight="1">
      <c r="B91" s="43"/>
      <c r="C91" s="67" t="s">
        <v>19</v>
      </c>
      <c r="D91" s="65"/>
      <c r="E91" s="65"/>
      <c r="F91" s="65"/>
      <c r="G91" s="65"/>
      <c r="H91" s="65"/>
      <c r="I91" s="179"/>
      <c r="J91" s="179"/>
      <c r="K91" s="65"/>
      <c r="L91" s="65"/>
      <c r="M91" s="63"/>
    </row>
    <row r="92" spans="2:13" s="1" customFormat="1" ht="16.5" customHeight="1">
      <c r="B92" s="43"/>
      <c r="C92" s="65"/>
      <c r="D92" s="65"/>
      <c r="E92" s="428" t="str">
        <f>E7</f>
        <v>Stavební úpravy MK na ulici I. Sekaniny v Ostravě - Porubě</v>
      </c>
      <c r="F92" s="429"/>
      <c r="G92" s="429"/>
      <c r="H92" s="429"/>
      <c r="I92" s="179"/>
      <c r="J92" s="179"/>
      <c r="K92" s="65"/>
      <c r="L92" s="65"/>
      <c r="M92" s="63"/>
    </row>
    <row r="93" spans="2:13" ht="12">
      <c r="B93" s="30"/>
      <c r="C93" s="67" t="s">
        <v>103</v>
      </c>
      <c r="D93" s="180"/>
      <c r="E93" s="180"/>
      <c r="F93" s="180"/>
      <c r="G93" s="180"/>
      <c r="H93" s="180"/>
      <c r="K93" s="180"/>
      <c r="L93" s="180"/>
      <c r="M93" s="181"/>
    </row>
    <row r="94" spans="2:13" s="1" customFormat="1" ht="16.5" customHeight="1">
      <c r="B94" s="43"/>
      <c r="C94" s="65"/>
      <c r="D94" s="65"/>
      <c r="E94" s="428" t="s">
        <v>104</v>
      </c>
      <c r="F94" s="430"/>
      <c r="G94" s="430"/>
      <c r="H94" s="430"/>
      <c r="I94" s="179"/>
      <c r="J94" s="179"/>
      <c r="K94" s="65"/>
      <c r="L94" s="65"/>
      <c r="M94" s="63"/>
    </row>
    <row r="95" spans="2:13" s="1" customFormat="1" ht="14.4" customHeight="1">
      <c r="B95" s="43"/>
      <c r="C95" s="67" t="s">
        <v>105</v>
      </c>
      <c r="D95" s="65"/>
      <c r="E95" s="65"/>
      <c r="F95" s="65"/>
      <c r="G95" s="65"/>
      <c r="H95" s="65"/>
      <c r="I95" s="179"/>
      <c r="J95" s="179"/>
      <c r="K95" s="65"/>
      <c r="L95" s="65"/>
      <c r="M95" s="63"/>
    </row>
    <row r="96" spans="2:13" s="1" customFormat="1" ht="17.25" customHeight="1">
      <c r="B96" s="43"/>
      <c r="C96" s="65"/>
      <c r="D96" s="65"/>
      <c r="E96" s="398" t="str">
        <f>E11</f>
        <v>C101 - Soupis prací - Komunikace</v>
      </c>
      <c r="F96" s="430"/>
      <c r="G96" s="430"/>
      <c r="H96" s="430"/>
      <c r="I96" s="179"/>
      <c r="J96" s="179"/>
      <c r="K96" s="65"/>
      <c r="L96" s="65"/>
      <c r="M96" s="63"/>
    </row>
    <row r="97" spans="2:65" s="1" customFormat="1" ht="7" customHeight="1">
      <c r="B97" s="43"/>
      <c r="C97" s="65"/>
      <c r="D97" s="65"/>
      <c r="E97" s="65"/>
      <c r="F97" s="65"/>
      <c r="G97" s="65"/>
      <c r="H97" s="65"/>
      <c r="I97" s="179"/>
      <c r="J97" s="179"/>
      <c r="K97" s="65"/>
      <c r="L97" s="65"/>
      <c r="M97" s="63"/>
    </row>
    <row r="98" spans="2:65" s="1" customFormat="1" ht="18" customHeight="1">
      <c r="B98" s="43"/>
      <c r="C98" s="67" t="s">
        <v>25</v>
      </c>
      <c r="D98" s="65"/>
      <c r="E98" s="65"/>
      <c r="F98" s="182" t="str">
        <f>F14</f>
        <v>Ostrava - Poruba</v>
      </c>
      <c r="G98" s="65"/>
      <c r="H98" s="65"/>
      <c r="I98" s="183" t="s">
        <v>27</v>
      </c>
      <c r="J98" s="184" t="str">
        <f>IF(J14="","",J14)</f>
        <v>3. 8. 2017</v>
      </c>
      <c r="K98" s="65"/>
      <c r="L98" s="65"/>
      <c r="M98" s="63"/>
    </row>
    <row r="99" spans="2:65" s="1" customFormat="1" ht="7" customHeight="1">
      <c r="B99" s="43"/>
      <c r="C99" s="65"/>
      <c r="D99" s="65"/>
      <c r="E99" s="65"/>
      <c r="F99" s="65"/>
      <c r="G99" s="65"/>
      <c r="H99" s="65"/>
      <c r="I99" s="179"/>
      <c r="J99" s="179"/>
      <c r="K99" s="65"/>
      <c r="L99" s="65"/>
      <c r="M99" s="63"/>
    </row>
    <row r="100" spans="2:65" s="1" customFormat="1" ht="12">
      <c r="B100" s="43"/>
      <c r="C100" s="67" t="s">
        <v>29</v>
      </c>
      <c r="D100" s="65"/>
      <c r="E100" s="65"/>
      <c r="F100" s="182" t="str">
        <f>E17</f>
        <v>SMO MOb Poruba,Klimkovická 28/55</v>
      </c>
      <c r="G100" s="65"/>
      <c r="H100" s="65"/>
      <c r="I100" s="183" t="s">
        <v>37</v>
      </c>
      <c r="J100" s="185" t="str">
        <f>E23</f>
        <v>Ateliér ESO spol.s r.o.,K.H.Máchy 5203/33</v>
      </c>
      <c r="K100" s="65"/>
      <c r="L100" s="65"/>
      <c r="M100" s="63"/>
    </row>
    <row r="101" spans="2:65" s="1" customFormat="1" ht="14.4" customHeight="1">
      <c r="B101" s="43"/>
      <c r="C101" s="67" t="s">
        <v>35</v>
      </c>
      <c r="D101" s="65"/>
      <c r="E101" s="65"/>
      <c r="F101" s="182" t="str">
        <f>IF(E20="","",E20)</f>
        <v/>
      </c>
      <c r="G101" s="65"/>
      <c r="H101" s="65"/>
      <c r="I101" s="179"/>
      <c r="J101" s="179"/>
      <c r="K101" s="65"/>
      <c r="L101" s="65"/>
      <c r="M101" s="63"/>
    </row>
    <row r="102" spans="2:65" s="1" customFormat="1" ht="10.25" customHeight="1">
      <c r="B102" s="43"/>
      <c r="C102" s="65"/>
      <c r="D102" s="65"/>
      <c r="E102" s="65"/>
      <c r="F102" s="65"/>
      <c r="G102" s="65"/>
      <c r="H102" s="65"/>
      <c r="I102" s="179"/>
      <c r="J102" s="179"/>
      <c r="K102" s="65"/>
      <c r="L102" s="65"/>
      <c r="M102" s="63"/>
    </row>
    <row r="103" spans="2:65" s="10" customFormat="1" ht="29.25" customHeight="1">
      <c r="B103" s="186"/>
      <c r="C103" s="187" t="s">
        <v>137</v>
      </c>
      <c r="D103" s="188" t="s">
        <v>61</v>
      </c>
      <c r="E103" s="188" t="s">
        <v>57</v>
      </c>
      <c r="F103" s="188" t="s">
        <v>138</v>
      </c>
      <c r="G103" s="188" t="s">
        <v>139</v>
      </c>
      <c r="H103" s="188" t="s">
        <v>140</v>
      </c>
      <c r="I103" s="189" t="s">
        <v>141</v>
      </c>
      <c r="J103" s="189" t="s">
        <v>142</v>
      </c>
      <c r="K103" s="188" t="s">
        <v>113</v>
      </c>
      <c r="L103" s="190" t="s">
        <v>143</v>
      </c>
      <c r="M103" s="191"/>
      <c r="N103" s="82" t="s">
        <v>144</v>
      </c>
      <c r="O103" s="83" t="s">
        <v>46</v>
      </c>
      <c r="P103" s="83" t="s">
        <v>145</v>
      </c>
      <c r="Q103" s="83" t="s">
        <v>146</v>
      </c>
      <c r="R103" s="83" t="s">
        <v>147</v>
      </c>
      <c r="S103" s="83" t="s">
        <v>148</v>
      </c>
      <c r="T103" s="83" t="s">
        <v>149</v>
      </c>
      <c r="U103" s="83" t="s">
        <v>150</v>
      </c>
      <c r="V103" s="83" t="s">
        <v>151</v>
      </c>
      <c r="W103" s="83" t="s">
        <v>152</v>
      </c>
      <c r="X103" s="84" t="s">
        <v>153</v>
      </c>
    </row>
    <row r="104" spans="2:65" s="1" customFormat="1" ht="29.25" customHeight="1">
      <c r="B104" s="43"/>
      <c r="C104" s="88" t="s">
        <v>114</v>
      </c>
      <c r="D104" s="65"/>
      <c r="E104" s="65"/>
      <c r="F104" s="65"/>
      <c r="G104" s="65"/>
      <c r="H104" s="65"/>
      <c r="I104" s="179"/>
      <c r="J104" s="179"/>
      <c r="K104" s="192">
        <f>BK104</f>
        <v>0</v>
      </c>
      <c r="L104" s="65"/>
      <c r="M104" s="63"/>
      <c r="N104" s="85"/>
      <c r="O104" s="86"/>
      <c r="P104" s="86"/>
      <c r="Q104" s="193">
        <f>Q105</f>
        <v>0</v>
      </c>
      <c r="R104" s="193">
        <f>R105</f>
        <v>0</v>
      </c>
      <c r="S104" s="86"/>
      <c r="T104" s="194">
        <f>T105</f>
        <v>0</v>
      </c>
      <c r="U104" s="86"/>
      <c r="V104" s="194">
        <f>V105</f>
        <v>2463.2302706</v>
      </c>
      <c r="W104" s="86"/>
      <c r="X104" s="195">
        <f>X105</f>
        <v>2206.6098000000002</v>
      </c>
      <c r="AT104" s="26" t="s">
        <v>77</v>
      </c>
      <c r="AU104" s="26" t="s">
        <v>115</v>
      </c>
      <c r="BK104" s="196">
        <f>BK105</f>
        <v>0</v>
      </c>
    </row>
    <row r="105" spans="2:65" s="11" customFormat="1" ht="37.4" customHeight="1">
      <c r="B105" s="197"/>
      <c r="C105" s="198"/>
      <c r="D105" s="199" t="s">
        <v>77</v>
      </c>
      <c r="E105" s="200" t="s">
        <v>154</v>
      </c>
      <c r="F105" s="200" t="s">
        <v>155</v>
      </c>
      <c r="G105" s="198"/>
      <c r="H105" s="198"/>
      <c r="I105" s="201"/>
      <c r="J105" s="201"/>
      <c r="K105" s="202">
        <f>BK105</f>
        <v>0</v>
      </c>
      <c r="L105" s="198"/>
      <c r="M105" s="203"/>
      <c r="N105" s="204"/>
      <c r="O105" s="205"/>
      <c r="P105" s="205"/>
      <c r="Q105" s="206">
        <f>Q106+Q204+Q220+Q225+Q274+Q285+Q319</f>
        <v>0</v>
      </c>
      <c r="R105" s="206">
        <f>R106+R204+R220+R225+R274+R285+R319</f>
        <v>0</v>
      </c>
      <c r="S105" s="205"/>
      <c r="T105" s="207">
        <f>T106+T204+T220+T225+T274+T285+T319</f>
        <v>0</v>
      </c>
      <c r="U105" s="205"/>
      <c r="V105" s="207">
        <f>V106+V204+V220+V225+V274+V285+V319</f>
        <v>2463.2302706</v>
      </c>
      <c r="W105" s="205"/>
      <c r="X105" s="208">
        <f>X106+X204+X220+X225+X274+X285+X319</f>
        <v>2206.6098000000002</v>
      </c>
      <c r="AR105" s="209" t="s">
        <v>85</v>
      </c>
      <c r="AT105" s="210" t="s">
        <v>77</v>
      </c>
      <c r="AU105" s="210" t="s">
        <v>78</v>
      </c>
      <c r="AY105" s="209" t="s">
        <v>156</v>
      </c>
      <c r="BK105" s="211">
        <f>BK106+BK204+BK220+BK225+BK274+BK285+BK319</f>
        <v>0</v>
      </c>
    </row>
    <row r="106" spans="2:65" s="11" customFormat="1" ht="19.899999999999999" customHeight="1">
      <c r="B106" s="197"/>
      <c r="C106" s="198"/>
      <c r="D106" s="199" t="s">
        <v>77</v>
      </c>
      <c r="E106" s="212" t="s">
        <v>85</v>
      </c>
      <c r="F106" s="212" t="s">
        <v>157</v>
      </c>
      <c r="G106" s="198"/>
      <c r="H106" s="198"/>
      <c r="I106" s="201"/>
      <c r="J106" s="201"/>
      <c r="K106" s="213">
        <f>BK106</f>
        <v>0</v>
      </c>
      <c r="L106" s="198"/>
      <c r="M106" s="203"/>
      <c r="N106" s="204"/>
      <c r="O106" s="205"/>
      <c r="P106" s="205"/>
      <c r="Q106" s="206">
        <f>Q107+Q134+Q144+Q166+Q185</f>
        <v>0</v>
      </c>
      <c r="R106" s="206">
        <f>R107+R134+R144+R166+R185</f>
        <v>0</v>
      </c>
      <c r="S106" s="205"/>
      <c r="T106" s="207">
        <f>T107+T134+T144+T166+T185</f>
        <v>0</v>
      </c>
      <c r="U106" s="205"/>
      <c r="V106" s="207">
        <f>V107+V134+V144+V166+V185</f>
        <v>193.84558999999999</v>
      </c>
      <c r="W106" s="205"/>
      <c r="X106" s="208">
        <f>X107+X134+X144+X166+X185</f>
        <v>2206.6098000000002</v>
      </c>
      <c r="AR106" s="209" t="s">
        <v>85</v>
      </c>
      <c r="AT106" s="210" t="s">
        <v>77</v>
      </c>
      <c r="AU106" s="210" t="s">
        <v>85</v>
      </c>
      <c r="AY106" s="209" t="s">
        <v>156</v>
      </c>
      <c r="BK106" s="211">
        <f>BK107+BK134+BK144+BK166+BK185</f>
        <v>0</v>
      </c>
    </row>
    <row r="107" spans="2:65" s="11" customFormat="1" ht="14.9" customHeight="1">
      <c r="B107" s="197"/>
      <c r="C107" s="198"/>
      <c r="D107" s="199" t="s">
        <v>77</v>
      </c>
      <c r="E107" s="212" t="s">
        <v>158</v>
      </c>
      <c r="F107" s="212" t="s">
        <v>159</v>
      </c>
      <c r="G107" s="198"/>
      <c r="H107" s="198"/>
      <c r="I107" s="201"/>
      <c r="J107" s="201"/>
      <c r="K107" s="213">
        <f>BK107</f>
        <v>0</v>
      </c>
      <c r="L107" s="198"/>
      <c r="M107" s="203"/>
      <c r="N107" s="204"/>
      <c r="O107" s="205"/>
      <c r="P107" s="205"/>
      <c r="Q107" s="206">
        <f>SUM(Q108:Q133)</f>
        <v>0</v>
      </c>
      <c r="R107" s="206">
        <f>SUM(R108:R133)</f>
        <v>0</v>
      </c>
      <c r="S107" s="205"/>
      <c r="T107" s="207">
        <f>SUM(T108:T133)</f>
        <v>0</v>
      </c>
      <c r="U107" s="205"/>
      <c r="V107" s="207">
        <f>SUM(V108:V133)</f>
        <v>0.71632000000000007</v>
      </c>
      <c r="W107" s="205"/>
      <c r="X107" s="208">
        <f>SUM(X108:X133)</f>
        <v>2206.6098000000002</v>
      </c>
      <c r="AR107" s="209" t="s">
        <v>85</v>
      </c>
      <c r="AT107" s="210" t="s">
        <v>77</v>
      </c>
      <c r="AU107" s="210" t="s">
        <v>87</v>
      </c>
      <c r="AY107" s="209" t="s">
        <v>156</v>
      </c>
      <c r="BK107" s="211">
        <f>SUM(BK108:BK133)</f>
        <v>0</v>
      </c>
    </row>
    <row r="108" spans="2:65" s="1" customFormat="1" ht="51" customHeight="1">
      <c r="B108" s="43"/>
      <c r="C108" s="214" t="s">
        <v>160</v>
      </c>
      <c r="D108" s="214" t="s">
        <v>161</v>
      </c>
      <c r="E108" s="215" t="s">
        <v>162</v>
      </c>
      <c r="F108" s="216" t="s">
        <v>163</v>
      </c>
      <c r="G108" s="217" t="s">
        <v>164</v>
      </c>
      <c r="H108" s="218">
        <v>48.9</v>
      </c>
      <c r="I108" s="219"/>
      <c r="J108" s="219"/>
      <c r="K108" s="220">
        <f>ROUND(P108*H108,2)</f>
        <v>0</v>
      </c>
      <c r="L108" s="216" t="s">
        <v>165</v>
      </c>
      <c r="M108" s="63"/>
      <c r="N108" s="221" t="s">
        <v>24</v>
      </c>
      <c r="O108" s="222" t="s">
        <v>47</v>
      </c>
      <c r="P108" s="145">
        <f>I108+J108</f>
        <v>0</v>
      </c>
      <c r="Q108" s="145">
        <f>ROUND(I108*H108,2)</f>
        <v>0</v>
      </c>
      <c r="R108" s="145">
        <f>ROUND(J108*H108,2)</f>
        <v>0</v>
      </c>
      <c r="S108" s="44"/>
      <c r="T108" s="223">
        <f>S108*H108</f>
        <v>0</v>
      </c>
      <c r="U108" s="223">
        <v>0</v>
      </c>
      <c r="V108" s="223">
        <f>U108*H108</f>
        <v>0</v>
      </c>
      <c r="W108" s="223">
        <v>0.255</v>
      </c>
      <c r="X108" s="224">
        <f>W108*H108</f>
        <v>12.4695</v>
      </c>
      <c r="AR108" s="26" t="s">
        <v>166</v>
      </c>
      <c r="AT108" s="26" t="s">
        <v>161</v>
      </c>
      <c r="AU108" s="26" t="s">
        <v>160</v>
      </c>
      <c r="AY108" s="26" t="s">
        <v>156</v>
      </c>
      <c r="BE108" s="225">
        <f>IF(O108="základní",K108,0)</f>
        <v>0</v>
      </c>
      <c r="BF108" s="225">
        <f>IF(O108="snížená",K108,0)</f>
        <v>0</v>
      </c>
      <c r="BG108" s="225">
        <f>IF(O108="zákl. přenesená",K108,0)</f>
        <v>0</v>
      </c>
      <c r="BH108" s="225">
        <f>IF(O108="sníž. přenesená",K108,0)</f>
        <v>0</v>
      </c>
      <c r="BI108" s="225">
        <f>IF(O108="nulová",K108,0)</f>
        <v>0</v>
      </c>
      <c r="BJ108" s="26" t="s">
        <v>85</v>
      </c>
      <c r="BK108" s="225">
        <f>ROUND(P108*H108,2)</f>
        <v>0</v>
      </c>
      <c r="BL108" s="26" t="s">
        <v>166</v>
      </c>
      <c r="BM108" s="26" t="s">
        <v>167</v>
      </c>
    </row>
    <row r="109" spans="2:65" s="12" customFormat="1" ht="12">
      <c r="B109" s="226"/>
      <c r="C109" s="227"/>
      <c r="D109" s="228" t="s">
        <v>168</v>
      </c>
      <c r="E109" s="229" t="s">
        <v>24</v>
      </c>
      <c r="F109" s="230" t="s">
        <v>169</v>
      </c>
      <c r="G109" s="227"/>
      <c r="H109" s="231">
        <v>38.9</v>
      </c>
      <c r="I109" s="232"/>
      <c r="J109" s="232"/>
      <c r="K109" s="227"/>
      <c r="L109" s="227"/>
      <c r="M109" s="233"/>
      <c r="N109" s="234"/>
      <c r="O109" s="235"/>
      <c r="P109" s="235"/>
      <c r="Q109" s="235"/>
      <c r="R109" s="235"/>
      <c r="S109" s="235"/>
      <c r="T109" s="235"/>
      <c r="U109" s="235"/>
      <c r="V109" s="235"/>
      <c r="W109" s="235"/>
      <c r="X109" s="236"/>
      <c r="AT109" s="237" t="s">
        <v>168</v>
      </c>
      <c r="AU109" s="237" t="s">
        <v>160</v>
      </c>
      <c r="AV109" s="12" t="s">
        <v>87</v>
      </c>
      <c r="AW109" s="12" t="s">
        <v>7</v>
      </c>
      <c r="AX109" s="12" t="s">
        <v>78</v>
      </c>
      <c r="AY109" s="237" t="s">
        <v>156</v>
      </c>
    </row>
    <row r="110" spans="2:65" s="13" customFormat="1" ht="12">
      <c r="B110" s="238"/>
      <c r="C110" s="239"/>
      <c r="D110" s="228" t="s">
        <v>168</v>
      </c>
      <c r="E110" s="240" t="s">
        <v>24</v>
      </c>
      <c r="F110" s="241" t="s">
        <v>170</v>
      </c>
      <c r="G110" s="239"/>
      <c r="H110" s="240" t="s">
        <v>24</v>
      </c>
      <c r="I110" s="242"/>
      <c r="J110" s="242"/>
      <c r="K110" s="239"/>
      <c r="L110" s="239"/>
      <c r="M110" s="243"/>
      <c r="N110" s="244"/>
      <c r="O110" s="245"/>
      <c r="P110" s="245"/>
      <c r="Q110" s="245"/>
      <c r="R110" s="245"/>
      <c r="S110" s="245"/>
      <c r="T110" s="245"/>
      <c r="U110" s="245"/>
      <c r="V110" s="245"/>
      <c r="W110" s="245"/>
      <c r="X110" s="246"/>
      <c r="AT110" s="247" t="s">
        <v>168</v>
      </c>
      <c r="AU110" s="247" t="s">
        <v>160</v>
      </c>
      <c r="AV110" s="13" t="s">
        <v>85</v>
      </c>
      <c r="AW110" s="13" t="s">
        <v>7</v>
      </c>
      <c r="AX110" s="13" t="s">
        <v>78</v>
      </c>
      <c r="AY110" s="247" t="s">
        <v>156</v>
      </c>
    </row>
    <row r="111" spans="2:65" s="12" customFormat="1" ht="12">
      <c r="B111" s="226"/>
      <c r="C111" s="227"/>
      <c r="D111" s="228" t="s">
        <v>168</v>
      </c>
      <c r="E111" s="229" t="s">
        <v>24</v>
      </c>
      <c r="F111" s="230" t="s">
        <v>171</v>
      </c>
      <c r="G111" s="227"/>
      <c r="H111" s="231">
        <v>10</v>
      </c>
      <c r="I111" s="232"/>
      <c r="J111" s="232"/>
      <c r="K111" s="227"/>
      <c r="L111" s="227"/>
      <c r="M111" s="233"/>
      <c r="N111" s="234"/>
      <c r="O111" s="235"/>
      <c r="P111" s="235"/>
      <c r="Q111" s="235"/>
      <c r="R111" s="235"/>
      <c r="S111" s="235"/>
      <c r="T111" s="235"/>
      <c r="U111" s="235"/>
      <c r="V111" s="235"/>
      <c r="W111" s="235"/>
      <c r="X111" s="236"/>
      <c r="AT111" s="237" t="s">
        <v>168</v>
      </c>
      <c r="AU111" s="237" t="s">
        <v>160</v>
      </c>
      <c r="AV111" s="12" t="s">
        <v>87</v>
      </c>
      <c r="AW111" s="12" t="s">
        <v>7</v>
      </c>
      <c r="AX111" s="12" t="s">
        <v>78</v>
      </c>
      <c r="AY111" s="237" t="s">
        <v>156</v>
      </c>
    </row>
    <row r="112" spans="2:65" s="14" customFormat="1" ht="12">
      <c r="B112" s="248"/>
      <c r="C112" s="249"/>
      <c r="D112" s="228" t="s">
        <v>168</v>
      </c>
      <c r="E112" s="250" t="s">
        <v>24</v>
      </c>
      <c r="F112" s="251" t="s">
        <v>172</v>
      </c>
      <c r="G112" s="249"/>
      <c r="H112" s="252">
        <v>48.9</v>
      </c>
      <c r="I112" s="253"/>
      <c r="J112" s="253"/>
      <c r="K112" s="249"/>
      <c r="L112" s="249"/>
      <c r="M112" s="254"/>
      <c r="N112" s="255"/>
      <c r="O112" s="256"/>
      <c r="P112" s="256"/>
      <c r="Q112" s="256"/>
      <c r="R112" s="256"/>
      <c r="S112" s="256"/>
      <c r="T112" s="256"/>
      <c r="U112" s="256"/>
      <c r="V112" s="256"/>
      <c r="W112" s="256"/>
      <c r="X112" s="257"/>
      <c r="AT112" s="258" t="s">
        <v>168</v>
      </c>
      <c r="AU112" s="258" t="s">
        <v>160</v>
      </c>
      <c r="AV112" s="14" t="s">
        <v>166</v>
      </c>
      <c r="AW112" s="14" t="s">
        <v>7</v>
      </c>
      <c r="AX112" s="14" t="s">
        <v>85</v>
      </c>
      <c r="AY112" s="258" t="s">
        <v>156</v>
      </c>
    </row>
    <row r="113" spans="2:65" s="1" customFormat="1" ht="38.25" customHeight="1">
      <c r="B113" s="43"/>
      <c r="C113" s="214" t="s">
        <v>166</v>
      </c>
      <c r="D113" s="214" t="s">
        <v>161</v>
      </c>
      <c r="E113" s="215" t="s">
        <v>173</v>
      </c>
      <c r="F113" s="216" t="s">
        <v>174</v>
      </c>
      <c r="G113" s="217" t="s">
        <v>164</v>
      </c>
      <c r="H113" s="218">
        <v>2535.3000000000002</v>
      </c>
      <c r="I113" s="219"/>
      <c r="J113" s="219"/>
      <c r="K113" s="220">
        <f>ROUND(P113*H113,2)</f>
        <v>0</v>
      </c>
      <c r="L113" s="216" t="s">
        <v>165</v>
      </c>
      <c r="M113" s="63"/>
      <c r="N113" s="221" t="s">
        <v>24</v>
      </c>
      <c r="O113" s="222" t="s">
        <v>47</v>
      </c>
      <c r="P113" s="145">
        <f>I113+J113</f>
        <v>0</v>
      </c>
      <c r="Q113" s="145">
        <f>ROUND(I113*H113,2)</f>
        <v>0</v>
      </c>
      <c r="R113" s="145">
        <f>ROUND(J113*H113,2)</f>
        <v>0</v>
      </c>
      <c r="S113" s="44"/>
      <c r="T113" s="223">
        <f>S113*H113</f>
        <v>0</v>
      </c>
      <c r="U113" s="223">
        <v>0</v>
      </c>
      <c r="V113" s="223">
        <f>U113*H113</f>
        <v>0</v>
      </c>
      <c r="W113" s="223">
        <v>0.18</v>
      </c>
      <c r="X113" s="224">
        <f>W113*H113</f>
        <v>456.35400000000004</v>
      </c>
      <c r="AR113" s="26" t="s">
        <v>166</v>
      </c>
      <c r="AT113" s="26" t="s">
        <v>161</v>
      </c>
      <c r="AU113" s="26" t="s">
        <v>160</v>
      </c>
      <c r="AY113" s="26" t="s">
        <v>156</v>
      </c>
      <c r="BE113" s="225">
        <f>IF(O113="základní",K113,0)</f>
        <v>0</v>
      </c>
      <c r="BF113" s="225">
        <f>IF(O113="snížená",K113,0)</f>
        <v>0</v>
      </c>
      <c r="BG113" s="225">
        <f>IF(O113="zákl. přenesená",K113,0)</f>
        <v>0</v>
      </c>
      <c r="BH113" s="225">
        <f>IF(O113="sníž. přenesená",K113,0)</f>
        <v>0</v>
      </c>
      <c r="BI113" s="225">
        <f>IF(O113="nulová",K113,0)</f>
        <v>0</v>
      </c>
      <c r="BJ113" s="26" t="s">
        <v>85</v>
      </c>
      <c r="BK113" s="225">
        <f>ROUND(P113*H113,2)</f>
        <v>0</v>
      </c>
      <c r="BL113" s="26" t="s">
        <v>166</v>
      </c>
      <c r="BM113" s="26" t="s">
        <v>175</v>
      </c>
    </row>
    <row r="114" spans="2:65" s="12" customFormat="1" ht="12">
      <c r="B114" s="226"/>
      <c r="C114" s="227"/>
      <c r="D114" s="228" t="s">
        <v>168</v>
      </c>
      <c r="E114" s="229" t="s">
        <v>24</v>
      </c>
      <c r="F114" s="230" t="s">
        <v>176</v>
      </c>
      <c r="G114" s="227"/>
      <c r="H114" s="231">
        <v>2535.3000000000002</v>
      </c>
      <c r="I114" s="232"/>
      <c r="J114" s="232"/>
      <c r="K114" s="227"/>
      <c r="L114" s="227"/>
      <c r="M114" s="233"/>
      <c r="N114" s="234"/>
      <c r="O114" s="235"/>
      <c r="P114" s="235"/>
      <c r="Q114" s="235"/>
      <c r="R114" s="235"/>
      <c r="S114" s="235"/>
      <c r="T114" s="235"/>
      <c r="U114" s="235"/>
      <c r="V114" s="235"/>
      <c r="W114" s="235"/>
      <c r="X114" s="236"/>
      <c r="AT114" s="237" t="s">
        <v>168</v>
      </c>
      <c r="AU114" s="237" t="s">
        <v>160</v>
      </c>
      <c r="AV114" s="12" t="s">
        <v>87</v>
      </c>
      <c r="AW114" s="12" t="s">
        <v>7</v>
      </c>
      <c r="AX114" s="12" t="s">
        <v>85</v>
      </c>
      <c r="AY114" s="237" t="s">
        <v>156</v>
      </c>
    </row>
    <row r="115" spans="2:65" s="1" customFormat="1" ht="38.25" customHeight="1">
      <c r="B115" s="43"/>
      <c r="C115" s="214" t="s">
        <v>177</v>
      </c>
      <c r="D115" s="214" t="s">
        <v>161</v>
      </c>
      <c r="E115" s="215" t="s">
        <v>178</v>
      </c>
      <c r="F115" s="216" t="s">
        <v>179</v>
      </c>
      <c r="G115" s="217" t="s">
        <v>164</v>
      </c>
      <c r="H115" s="218">
        <v>236.8</v>
      </c>
      <c r="I115" s="219"/>
      <c r="J115" s="219"/>
      <c r="K115" s="220">
        <f>ROUND(P115*H115,2)</f>
        <v>0</v>
      </c>
      <c r="L115" s="216" t="s">
        <v>165</v>
      </c>
      <c r="M115" s="63"/>
      <c r="N115" s="221" t="s">
        <v>24</v>
      </c>
      <c r="O115" s="222" t="s">
        <v>47</v>
      </c>
      <c r="P115" s="145">
        <f>I115+J115</f>
        <v>0</v>
      </c>
      <c r="Q115" s="145">
        <f>ROUND(I115*H115,2)</f>
        <v>0</v>
      </c>
      <c r="R115" s="145">
        <f>ROUND(J115*H115,2)</f>
        <v>0</v>
      </c>
      <c r="S115" s="44"/>
      <c r="T115" s="223">
        <f>S115*H115</f>
        <v>0</v>
      </c>
      <c r="U115" s="223">
        <v>0</v>
      </c>
      <c r="V115" s="223">
        <f>U115*H115</f>
        <v>0</v>
      </c>
      <c r="W115" s="223">
        <v>0.32500000000000001</v>
      </c>
      <c r="X115" s="224">
        <f>W115*H115</f>
        <v>76.960000000000008</v>
      </c>
      <c r="AR115" s="26" t="s">
        <v>166</v>
      </c>
      <c r="AT115" s="26" t="s">
        <v>161</v>
      </c>
      <c r="AU115" s="26" t="s">
        <v>160</v>
      </c>
      <c r="AY115" s="26" t="s">
        <v>156</v>
      </c>
      <c r="BE115" s="225">
        <f>IF(O115="základní",K115,0)</f>
        <v>0</v>
      </c>
      <c r="BF115" s="225">
        <f>IF(O115="snížená",K115,0)</f>
        <v>0</v>
      </c>
      <c r="BG115" s="225">
        <f>IF(O115="zákl. přenesená",K115,0)</f>
        <v>0</v>
      </c>
      <c r="BH115" s="225">
        <f>IF(O115="sníž. přenesená",K115,0)</f>
        <v>0</v>
      </c>
      <c r="BI115" s="225">
        <f>IF(O115="nulová",K115,0)</f>
        <v>0</v>
      </c>
      <c r="BJ115" s="26" t="s">
        <v>85</v>
      </c>
      <c r="BK115" s="225">
        <f>ROUND(P115*H115,2)</f>
        <v>0</v>
      </c>
      <c r="BL115" s="26" t="s">
        <v>166</v>
      </c>
      <c r="BM115" s="26" t="s">
        <v>180</v>
      </c>
    </row>
    <row r="116" spans="2:65" s="12" customFormat="1" ht="12">
      <c r="B116" s="226"/>
      <c r="C116" s="227"/>
      <c r="D116" s="228" t="s">
        <v>168</v>
      </c>
      <c r="E116" s="229" t="s">
        <v>24</v>
      </c>
      <c r="F116" s="230" t="s">
        <v>181</v>
      </c>
      <c r="G116" s="227"/>
      <c r="H116" s="231">
        <v>236.8</v>
      </c>
      <c r="I116" s="232"/>
      <c r="J116" s="232"/>
      <c r="K116" s="227"/>
      <c r="L116" s="227"/>
      <c r="M116" s="233"/>
      <c r="N116" s="234"/>
      <c r="O116" s="235"/>
      <c r="P116" s="235"/>
      <c r="Q116" s="235"/>
      <c r="R116" s="235"/>
      <c r="S116" s="235"/>
      <c r="T116" s="235"/>
      <c r="U116" s="235"/>
      <c r="V116" s="235"/>
      <c r="W116" s="235"/>
      <c r="X116" s="236"/>
      <c r="AT116" s="237" t="s">
        <v>168</v>
      </c>
      <c r="AU116" s="237" t="s">
        <v>160</v>
      </c>
      <c r="AV116" s="12" t="s">
        <v>87</v>
      </c>
      <c r="AW116" s="12" t="s">
        <v>7</v>
      </c>
      <c r="AX116" s="12" t="s">
        <v>85</v>
      </c>
      <c r="AY116" s="237" t="s">
        <v>156</v>
      </c>
    </row>
    <row r="117" spans="2:65" s="1" customFormat="1" ht="38.25" customHeight="1">
      <c r="B117" s="43"/>
      <c r="C117" s="214" t="s">
        <v>182</v>
      </c>
      <c r="D117" s="214" t="s">
        <v>161</v>
      </c>
      <c r="E117" s="215" t="s">
        <v>183</v>
      </c>
      <c r="F117" s="216" t="s">
        <v>184</v>
      </c>
      <c r="G117" s="217" t="s">
        <v>164</v>
      </c>
      <c r="H117" s="218">
        <v>236.8</v>
      </c>
      <c r="I117" s="219"/>
      <c r="J117" s="219"/>
      <c r="K117" s="220">
        <f>ROUND(P117*H117,2)</f>
        <v>0</v>
      </c>
      <c r="L117" s="216" t="s">
        <v>165</v>
      </c>
      <c r="M117" s="63"/>
      <c r="N117" s="221" t="s">
        <v>24</v>
      </c>
      <c r="O117" s="222" t="s">
        <v>47</v>
      </c>
      <c r="P117" s="145">
        <f>I117+J117</f>
        <v>0</v>
      </c>
      <c r="Q117" s="145">
        <f>ROUND(I117*H117,2)</f>
        <v>0</v>
      </c>
      <c r="R117" s="145">
        <f>ROUND(J117*H117,2)</f>
        <v>0</v>
      </c>
      <c r="S117" s="44"/>
      <c r="T117" s="223">
        <f>S117*H117</f>
        <v>0</v>
      </c>
      <c r="U117" s="223">
        <v>0</v>
      </c>
      <c r="V117" s="223">
        <f>U117*H117</f>
        <v>0</v>
      </c>
      <c r="W117" s="223">
        <v>0.625</v>
      </c>
      <c r="X117" s="224">
        <f>W117*H117</f>
        <v>148</v>
      </c>
      <c r="AR117" s="26" t="s">
        <v>166</v>
      </c>
      <c r="AT117" s="26" t="s">
        <v>161</v>
      </c>
      <c r="AU117" s="26" t="s">
        <v>160</v>
      </c>
      <c r="AY117" s="26" t="s">
        <v>156</v>
      </c>
      <c r="BE117" s="225">
        <f>IF(O117="základní",K117,0)</f>
        <v>0</v>
      </c>
      <c r="BF117" s="225">
        <f>IF(O117="snížená",K117,0)</f>
        <v>0</v>
      </c>
      <c r="BG117" s="225">
        <f>IF(O117="zákl. přenesená",K117,0)</f>
        <v>0</v>
      </c>
      <c r="BH117" s="225">
        <f>IF(O117="sníž. přenesená",K117,0)</f>
        <v>0</v>
      </c>
      <c r="BI117" s="225">
        <f>IF(O117="nulová",K117,0)</f>
        <v>0</v>
      </c>
      <c r="BJ117" s="26" t="s">
        <v>85</v>
      </c>
      <c r="BK117" s="225">
        <f>ROUND(P117*H117,2)</f>
        <v>0</v>
      </c>
      <c r="BL117" s="26" t="s">
        <v>166</v>
      </c>
      <c r="BM117" s="26" t="s">
        <v>185</v>
      </c>
    </row>
    <row r="118" spans="2:65" s="12" customFormat="1" ht="12">
      <c r="B118" s="226"/>
      <c r="C118" s="227"/>
      <c r="D118" s="228" t="s">
        <v>168</v>
      </c>
      <c r="E118" s="229" t="s">
        <v>24</v>
      </c>
      <c r="F118" s="230" t="s">
        <v>186</v>
      </c>
      <c r="G118" s="227"/>
      <c r="H118" s="231">
        <v>236.8</v>
      </c>
      <c r="I118" s="232"/>
      <c r="J118" s="232"/>
      <c r="K118" s="227"/>
      <c r="L118" s="227"/>
      <c r="M118" s="233"/>
      <c r="N118" s="234"/>
      <c r="O118" s="235"/>
      <c r="P118" s="235"/>
      <c r="Q118" s="235"/>
      <c r="R118" s="235"/>
      <c r="S118" s="235"/>
      <c r="T118" s="235"/>
      <c r="U118" s="235"/>
      <c r="V118" s="235"/>
      <c r="W118" s="235"/>
      <c r="X118" s="236"/>
      <c r="AT118" s="237" t="s">
        <v>168</v>
      </c>
      <c r="AU118" s="237" t="s">
        <v>160</v>
      </c>
      <c r="AV118" s="12" t="s">
        <v>87</v>
      </c>
      <c r="AW118" s="12" t="s">
        <v>7</v>
      </c>
      <c r="AX118" s="12" t="s">
        <v>85</v>
      </c>
      <c r="AY118" s="237" t="s">
        <v>156</v>
      </c>
    </row>
    <row r="119" spans="2:65" s="1" customFormat="1" ht="38.25" customHeight="1">
      <c r="B119" s="43"/>
      <c r="C119" s="214" t="s">
        <v>187</v>
      </c>
      <c r="D119" s="214" t="s">
        <v>161</v>
      </c>
      <c r="E119" s="215" t="s">
        <v>188</v>
      </c>
      <c r="F119" s="216" t="s">
        <v>189</v>
      </c>
      <c r="G119" s="217" t="s">
        <v>164</v>
      </c>
      <c r="H119" s="218">
        <v>473.6</v>
      </c>
      <c r="I119" s="219"/>
      <c r="J119" s="219"/>
      <c r="K119" s="220">
        <f>ROUND(P119*H119,2)</f>
        <v>0</v>
      </c>
      <c r="L119" s="216" t="s">
        <v>165</v>
      </c>
      <c r="M119" s="63"/>
      <c r="N119" s="221" t="s">
        <v>24</v>
      </c>
      <c r="O119" s="222" t="s">
        <v>47</v>
      </c>
      <c r="P119" s="145">
        <f>I119+J119</f>
        <v>0</v>
      </c>
      <c r="Q119" s="145">
        <f>ROUND(I119*H119,2)</f>
        <v>0</v>
      </c>
      <c r="R119" s="145">
        <f>ROUND(J119*H119,2)</f>
        <v>0</v>
      </c>
      <c r="S119" s="44"/>
      <c r="T119" s="223">
        <f>S119*H119</f>
        <v>0</v>
      </c>
      <c r="U119" s="223">
        <v>0</v>
      </c>
      <c r="V119" s="223">
        <f>U119*H119</f>
        <v>0</v>
      </c>
      <c r="W119" s="223">
        <v>9.8000000000000004E-2</v>
      </c>
      <c r="X119" s="224">
        <f>W119*H119</f>
        <v>46.412800000000004</v>
      </c>
      <c r="AR119" s="26" t="s">
        <v>166</v>
      </c>
      <c r="AT119" s="26" t="s">
        <v>161</v>
      </c>
      <c r="AU119" s="26" t="s">
        <v>160</v>
      </c>
      <c r="AY119" s="26" t="s">
        <v>156</v>
      </c>
      <c r="BE119" s="225">
        <f>IF(O119="základní",K119,0)</f>
        <v>0</v>
      </c>
      <c r="BF119" s="225">
        <f>IF(O119="snížená",K119,0)</f>
        <v>0</v>
      </c>
      <c r="BG119" s="225">
        <f>IF(O119="zákl. přenesená",K119,0)</f>
        <v>0</v>
      </c>
      <c r="BH119" s="225">
        <f>IF(O119="sníž. přenesená",K119,0)</f>
        <v>0</v>
      </c>
      <c r="BI119" s="225">
        <f>IF(O119="nulová",K119,0)</f>
        <v>0</v>
      </c>
      <c r="BJ119" s="26" t="s">
        <v>85</v>
      </c>
      <c r="BK119" s="225">
        <f>ROUND(P119*H119,2)</f>
        <v>0</v>
      </c>
      <c r="BL119" s="26" t="s">
        <v>166</v>
      </c>
      <c r="BM119" s="26" t="s">
        <v>190</v>
      </c>
    </row>
    <row r="120" spans="2:65" s="12" customFormat="1" ht="12">
      <c r="B120" s="226"/>
      <c r="C120" s="227"/>
      <c r="D120" s="228" t="s">
        <v>168</v>
      </c>
      <c r="E120" s="229" t="s">
        <v>24</v>
      </c>
      <c r="F120" s="230" t="s">
        <v>191</v>
      </c>
      <c r="G120" s="227"/>
      <c r="H120" s="231">
        <v>473.6</v>
      </c>
      <c r="I120" s="232"/>
      <c r="J120" s="232"/>
      <c r="K120" s="227"/>
      <c r="L120" s="227"/>
      <c r="M120" s="233"/>
      <c r="N120" s="234"/>
      <c r="O120" s="235"/>
      <c r="P120" s="235"/>
      <c r="Q120" s="235"/>
      <c r="R120" s="235"/>
      <c r="S120" s="235"/>
      <c r="T120" s="235"/>
      <c r="U120" s="235"/>
      <c r="V120" s="235"/>
      <c r="W120" s="235"/>
      <c r="X120" s="236"/>
      <c r="AT120" s="237" t="s">
        <v>168</v>
      </c>
      <c r="AU120" s="237" t="s">
        <v>160</v>
      </c>
      <c r="AV120" s="12" t="s">
        <v>87</v>
      </c>
      <c r="AW120" s="12" t="s">
        <v>7</v>
      </c>
      <c r="AX120" s="12" t="s">
        <v>85</v>
      </c>
      <c r="AY120" s="237" t="s">
        <v>156</v>
      </c>
    </row>
    <row r="121" spans="2:65" s="1" customFormat="1" ht="38.25" customHeight="1">
      <c r="B121" s="43"/>
      <c r="C121" s="214" t="s">
        <v>192</v>
      </c>
      <c r="D121" s="214" t="s">
        <v>161</v>
      </c>
      <c r="E121" s="215" t="s">
        <v>193</v>
      </c>
      <c r="F121" s="216" t="s">
        <v>194</v>
      </c>
      <c r="G121" s="217" t="s">
        <v>164</v>
      </c>
      <c r="H121" s="218">
        <v>4477</v>
      </c>
      <c r="I121" s="219"/>
      <c r="J121" s="219"/>
      <c r="K121" s="220">
        <f>ROUND(P121*H121,2)</f>
        <v>0</v>
      </c>
      <c r="L121" s="216" t="s">
        <v>165</v>
      </c>
      <c r="M121" s="63"/>
      <c r="N121" s="221" t="s">
        <v>24</v>
      </c>
      <c r="O121" s="222" t="s">
        <v>47</v>
      </c>
      <c r="P121" s="145">
        <f>I121+J121</f>
        <v>0</v>
      </c>
      <c r="Q121" s="145">
        <f>ROUND(I121*H121,2)</f>
        <v>0</v>
      </c>
      <c r="R121" s="145">
        <f>ROUND(J121*H121,2)</f>
        <v>0</v>
      </c>
      <c r="S121" s="44"/>
      <c r="T121" s="223">
        <f>S121*H121</f>
        <v>0</v>
      </c>
      <c r="U121" s="223">
        <v>1.6000000000000001E-4</v>
      </c>
      <c r="V121" s="223">
        <f>U121*H121</f>
        <v>0.71632000000000007</v>
      </c>
      <c r="W121" s="223">
        <v>0.25600000000000001</v>
      </c>
      <c r="X121" s="224">
        <f>W121*H121</f>
        <v>1146.1120000000001</v>
      </c>
      <c r="AR121" s="26" t="s">
        <v>166</v>
      </c>
      <c r="AT121" s="26" t="s">
        <v>161</v>
      </c>
      <c r="AU121" s="26" t="s">
        <v>160</v>
      </c>
      <c r="AY121" s="26" t="s">
        <v>156</v>
      </c>
      <c r="BE121" s="225">
        <f>IF(O121="základní",K121,0)</f>
        <v>0</v>
      </c>
      <c r="BF121" s="225">
        <f>IF(O121="snížená",K121,0)</f>
        <v>0</v>
      </c>
      <c r="BG121" s="225">
        <f>IF(O121="zákl. přenesená",K121,0)</f>
        <v>0</v>
      </c>
      <c r="BH121" s="225">
        <f>IF(O121="sníž. přenesená",K121,0)</f>
        <v>0</v>
      </c>
      <c r="BI121" s="225">
        <f>IF(O121="nulová",K121,0)</f>
        <v>0</v>
      </c>
      <c r="BJ121" s="26" t="s">
        <v>85</v>
      </c>
      <c r="BK121" s="225">
        <f>ROUND(P121*H121,2)</f>
        <v>0</v>
      </c>
      <c r="BL121" s="26" t="s">
        <v>166</v>
      </c>
      <c r="BM121" s="26" t="s">
        <v>195</v>
      </c>
    </row>
    <row r="122" spans="2:65" s="13" customFormat="1" ht="12">
      <c r="B122" s="238"/>
      <c r="C122" s="239"/>
      <c r="D122" s="228" t="s">
        <v>168</v>
      </c>
      <c r="E122" s="240" t="s">
        <v>24</v>
      </c>
      <c r="F122" s="241" t="s">
        <v>196</v>
      </c>
      <c r="G122" s="239"/>
      <c r="H122" s="240" t="s">
        <v>24</v>
      </c>
      <c r="I122" s="242"/>
      <c r="J122" s="242"/>
      <c r="K122" s="239"/>
      <c r="L122" s="239"/>
      <c r="M122" s="243"/>
      <c r="N122" s="244"/>
      <c r="O122" s="245"/>
      <c r="P122" s="245"/>
      <c r="Q122" s="245"/>
      <c r="R122" s="245"/>
      <c r="S122" s="245"/>
      <c r="T122" s="245"/>
      <c r="U122" s="245"/>
      <c r="V122" s="245"/>
      <c r="W122" s="245"/>
      <c r="X122" s="246"/>
      <c r="AT122" s="247" t="s">
        <v>168</v>
      </c>
      <c r="AU122" s="247" t="s">
        <v>160</v>
      </c>
      <c r="AV122" s="13" t="s">
        <v>85</v>
      </c>
      <c r="AW122" s="13" t="s">
        <v>7</v>
      </c>
      <c r="AX122" s="13" t="s">
        <v>78</v>
      </c>
      <c r="AY122" s="247" t="s">
        <v>156</v>
      </c>
    </row>
    <row r="123" spans="2:65" s="12" customFormat="1" ht="12">
      <c r="B123" s="226"/>
      <c r="C123" s="227"/>
      <c r="D123" s="228" t="s">
        <v>168</v>
      </c>
      <c r="E123" s="229" t="s">
        <v>24</v>
      </c>
      <c r="F123" s="230" t="s">
        <v>197</v>
      </c>
      <c r="G123" s="227"/>
      <c r="H123" s="231">
        <v>4477</v>
      </c>
      <c r="I123" s="232"/>
      <c r="J123" s="232"/>
      <c r="K123" s="227"/>
      <c r="L123" s="227"/>
      <c r="M123" s="233"/>
      <c r="N123" s="234"/>
      <c r="O123" s="235"/>
      <c r="P123" s="235"/>
      <c r="Q123" s="235"/>
      <c r="R123" s="235"/>
      <c r="S123" s="235"/>
      <c r="T123" s="235"/>
      <c r="U123" s="235"/>
      <c r="V123" s="235"/>
      <c r="W123" s="235"/>
      <c r="X123" s="236"/>
      <c r="AT123" s="237" t="s">
        <v>168</v>
      </c>
      <c r="AU123" s="237" t="s">
        <v>160</v>
      </c>
      <c r="AV123" s="12" t="s">
        <v>87</v>
      </c>
      <c r="AW123" s="12" t="s">
        <v>7</v>
      </c>
      <c r="AX123" s="12" t="s">
        <v>85</v>
      </c>
      <c r="AY123" s="237" t="s">
        <v>156</v>
      </c>
    </row>
    <row r="124" spans="2:65" s="1" customFormat="1" ht="38.25" customHeight="1">
      <c r="B124" s="43"/>
      <c r="C124" s="214" t="s">
        <v>171</v>
      </c>
      <c r="D124" s="214" t="s">
        <v>161</v>
      </c>
      <c r="E124" s="215" t="s">
        <v>198</v>
      </c>
      <c r="F124" s="216" t="s">
        <v>199</v>
      </c>
      <c r="G124" s="217" t="s">
        <v>200</v>
      </c>
      <c r="H124" s="218">
        <v>702.5</v>
      </c>
      <c r="I124" s="219"/>
      <c r="J124" s="219"/>
      <c r="K124" s="220">
        <f>ROUND(P124*H124,2)</f>
        <v>0</v>
      </c>
      <c r="L124" s="216" t="s">
        <v>165</v>
      </c>
      <c r="M124" s="63"/>
      <c r="N124" s="221" t="s">
        <v>24</v>
      </c>
      <c r="O124" s="222" t="s">
        <v>47</v>
      </c>
      <c r="P124" s="145">
        <f>I124+J124</f>
        <v>0</v>
      </c>
      <c r="Q124" s="145">
        <f>ROUND(I124*H124,2)</f>
        <v>0</v>
      </c>
      <c r="R124" s="145">
        <f>ROUND(J124*H124,2)</f>
        <v>0</v>
      </c>
      <c r="S124" s="44"/>
      <c r="T124" s="223">
        <f>S124*H124</f>
        <v>0</v>
      </c>
      <c r="U124" s="223">
        <v>0</v>
      </c>
      <c r="V124" s="223">
        <f>U124*H124</f>
        <v>0</v>
      </c>
      <c r="W124" s="223">
        <v>0.20499999999999999</v>
      </c>
      <c r="X124" s="224">
        <f>W124*H124</f>
        <v>144.01249999999999</v>
      </c>
      <c r="AR124" s="26" t="s">
        <v>166</v>
      </c>
      <c r="AT124" s="26" t="s">
        <v>161</v>
      </c>
      <c r="AU124" s="26" t="s">
        <v>160</v>
      </c>
      <c r="AY124" s="26" t="s">
        <v>156</v>
      </c>
      <c r="BE124" s="225">
        <f>IF(O124="základní",K124,0)</f>
        <v>0</v>
      </c>
      <c r="BF124" s="225">
        <f>IF(O124="snížená",K124,0)</f>
        <v>0</v>
      </c>
      <c r="BG124" s="225">
        <f>IF(O124="zákl. přenesená",K124,0)</f>
        <v>0</v>
      </c>
      <c r="BH124" s="225">
        <f>IF(O124="sníž. přenesená",K124,0)</f>
        <v>0</v>
      </c>
      <c r="BI124" s="225">
        <f>IF(O124="nulová",K124,0)</f>
        <v>0</v>
      </c>
      <c r="BJ124" s="26" t="s">
        <v>85</v>
      </c>
      <c r="BK124" s="225">
        <f>ROUND(P124*H124,2)</f>
        <v>0</v>
      </c>
      <c r="BL124" s="26" t="s">
        <v>166</v>
      </c>
      <c r="BM124" s="26" t="s">
        <v>201</v>
      </c>
    </row>
    <row r="125" spans="2:65" s="12" customFormat="1" ht="12">
      <c r="B125" s="226"/>
      <c r="C125" s="227"/>
      <c r="D125" s="228" t="s">
        <v>168</v>
      </c>
      <c r="E125" s="229" t="s">
        <v>24</v>
      </c>
      <c r="F125" s="230" t="s">
        <v>202</v>
      </c>
      <c r="G125" s="227"/>
      <c r="H125" s="231">
        <v>702.5</v>
      </c>
      <c r="I125" s="232"/>
      <c r="J125" s="232"/>
      <c r="K125" s="227"/>
      <c r="L125" s="227"/>
      <c r="M125" s="233"/>
      <c r="N125" s="234"/>
      <c r="O125" s="235"/>
      <c r="P125" s="235"/>
      <c r="Q125" s="235"/>
      <c r="R125" s="235"/>
      <c r="S125" s="235"/>
      <c r="T125" s="235"/>
      <c r="U125" s="235"/>
      <c r="V125" s="235"/>
      <c r="W125" s="235"/>
      <c r="X125" s="236"/>
      <c r="AT125" s="237" t="s">
        <v>168</v>
      </c>
      <c r="AU125" s="237" t="s">
        <v>160</v>
      </c>
      <c r="AV125" s="12" t="s">
        <v>87</v>
      </c>
      <c r="AW125" s="12" t="s">
        <v>7</v>
      </c>
      <c r="AX125" s="12" t="s">
        <v>85</v>
      </c>
      <c r="AY125" s="237" t="s">
        <v>156</v>
      </c>
    </row>
    <row r="126" spans="2:65" s="1" customFormat="1" ht="38.25" customHeight="1">
      <c r="B126" s="43"/>
      <c r="C126" s="214" t="s">
        <v>158</v>
      </c>
      <c r="D126" s="214" t="s">
        <v>161</v>
      </c>
      <c r="E126" s="215" t="s">
        <v>203</v>
      </c>
      <c r="F126" s="216" t="s">
        <v>204</v>
      </c>
      <c r="G126" s="217" t="s">
        <v>200</v>
      </c>
      <c r="H126" s="218">
        <v>1405</v>
      </c>
      <c r="I126" s="219"/>
      <c r="J126" s="219"/>
      <c r="K126" s="220">
        <f>ROUND(P126*H126,2)</f>
        <v>0</v>
      </c>
      <c r="L126" s="216" t="s">
        <v>165</v>
      </c>
      <c r="M126" s="63"/>
      <c r="N126" s="221" t="s">
        <v>24</v>
      </c>
      <c r="O126" s="222" t="s">
        <v>47</v>
      </c>
      <c r="P126" s="145">
        <f>I126+J126</f>
        <v>0</v>
      </c>
      <c r="Q126" s="145">
        <f>ROUND(I126*H126,2)</f>
        <v>0</v>
      </c>
      <c r="R126" s="145">
        <f>ROUND(J126*H126,2)</f>
        <v>0</v>
      </c>
      <c r="S126" s="44"/>
      <c r="T126" s="223">
        <f>S126*H126</f>
        <v>0</v>
      </c>
      <c r="U126" s="223">
        <v>0</v>
      </c>
      <c r="V126" s="223">
        <f>U126*H126</f>
        <v>0</v>
      </c>
      <c r="W126" s="223">
        <v>0.115</v>
      </c>
      <c r="X126" s="224">
        <f>W126*H126</f>
        <v>161.57500000000002</v>
      </c>
      <c r="AR126" s="26" t="s">
        <v>166</v>
      </c>
      <c r="AT126" s="26" t="s">
        <v>161</v>
      </c>
      <c r="AU126" s="26" t="s">
        <v>160</v>
      </c>
      <c r="AY126" s="26" t="s">
        <v>156</v>
      </c>
      <c r="BE126" s="225">
        <f>IF(O126="základní",K126,0)</f>
        <v>0</v>
      </c>
      <c r="BF126" s="225">
        <f>IF(O126="snížená",K126,0)</f>
        <v>0</v>
      </c>
      <c r="BG126" s="225">
        <f>IF(O126="zákl. přenesená",K126,0)</f>
        <v>0</v>
      </c>
      <c r="BH126" s="225">
        <f>IF(O126="sníž. přenesená",K126,0)</f>
        <v>0</v>
      </c>
      <c r="BI126" s="225">
        <f>IF(O126="nulová",K126,0)</f>
        <v>0</v>
      </c>
      <c r="BJ126" s="26" t="s">
        <v>85</v>
      </c>
      <c r="BK126" s="225">
        <f>ROUND(P126*H126,2)</f>
        <v>0</v>
      </c>
      <c r="BL126" s="26" t="s">
        <v>166</v>
      </c>
      <c r="BM126" s="26" t="s">
        <v>205</v>
      </c>
    </row>
    <row r="127" spans="2:65" s="13" customFormat="1" ht="12">
      <c r="B127" s="238"/>
      <c r="C127" s="239"/>
      <c r="D127" s="228" t="s">
        <v>168</v>
      </c>
      <c r="E127" s="240" t="s">
        <v>24</v>
      </c>
      <c r="F127" s="241" t="s">
        <v>206</v>
      </c>
      <c r="G127" s="239"/>
      <c r="H127" s="240" t="s">
        <v>24</v>
      </c>
      <c r="I127" s="242"/>
      <c r="J127" s="242"/>
      <c r="K127" s="239"/>
      <c r="L127" s="239"/>
      <c r="M127" s="243"/>
      <c r="N127" s="244"/>
      <c r="O127" s="245"/>
      <c r="P127" s="245"/>
      <c r="Q127" s="245"/>
      <c r="R127" s="245"/>
      <c r="S127" s="245"/>
      <c r="T127" s="245"/>
      <c r="U127" s="245"/>
      <c r="V127" s="245"/>
      <c r="W127" s="245"/>
      <c r="X127" s="246"/>
      <c r="AT127" s="247" t="s">
        <v>168</v>
      </c>
      <c r="AU127" s="247" t="s">
        <v>160</v>
      </c>
      <c r="AV127" s="13" t="s">
        <v>85</v>
      </c>
      <c r="AW127" s="13" t="s">
        <v>7</v>
      </c>
      <c r="AX127" s="13" t="s">
        <v>78</v>
      </c>
      <c r="AY127" s="247" t="s">
        <v>156</v>
      </c>
    </row>
    <row r="128" spans="2:65" s="12" customFormat="1" ht="12">
      <c r="B128" s="226"/>
      <c r="C128" s="227"/>
      <c r="D128" s="228" t="s">
        <v>168</v>
      </c>
      <c r="E128" s="229" t="s">
        <v>24</v>
      </c>
      <c r="F128" s="230" t="s">
        <v>207</v>
      </c>
      <c r="G128" s="227"/>
      <c r="H128" s="231">
        <v>1405</v>
      </c>
      <c r="I128" s="232"/>
      <c r="J128" s="232"/>
      <c r="K128" s="227"/>
      <c r="L128" s="227"/>
      <c r="M128" s="233"/>
      <c r="N128" s="234"/>
      <c r="O128" s="235"/>
      <c r="P128" s="235"/>
      <c r="Q128" s="235"/>
      <c r="R128" s="235"/>
      <c r="S128" s="235"/>
      <c r="T128" s="235"/>
      <c r="U128" s="235"/>
      <c r="V128" s="235"/>
      <c r="W128" s="235"/>
      <c r="X128" s="236"/>
      <c r="AT128" s="237" t="s">
        <v>168</v>
      </c>
      <c r="AU128" s="237" t="s">
        <v>160</v>
      </c>
      <c r="AV128" s="12" t="s">
        <v>87</v>
      </c>
      <c r="AW128" s="12" t="s">
        <v>7</v>
      </c>
      <c r="AX128" s="12" t="s">
        <v>85</v>
      </c>
      <c r="AY128" s="237" t="s">
        <v>156</v>
      </c>
    </row>
    <row r="129" spans="2:65" s="1" customFormat="1" ht="25.5" customHeight="1">
      <c r="B129" s="43"/>
      <c r="C129" s="214" t="s">
        <v>208</v>
      </c>
      <c r="D129" s="214" t="s">
        <v>161</v>
      </c>
      <c r="E129" s="215" t="s">
        <v>209</v>
      </c>
      <c r="F129" s="216" t="s">
        <v>210</v>
      </c>
      <c r="G129" s="217" t="s">
        <v>200</v>
      </c>
      <c r="H129" s="218">
        <v>357.6</v>
      </c>
      <c r="I129" s="219"/>
      <c r="J129" s="219"/>
      <c r="K129" s="220">
        <f>ROUND(P129*H129,2)</f>
        <v>0</v>
      </c>
      <c r="L129" s="216" t="s">
        <v>165</v>
      </c>
      <c r="M129" s="63"/>
      <c r="N129" s="221" t="s">
        <v>24</v>
      </c>
      <c r="O129" s="222" t="s">
        <v>47</v>
      </c>
      <c r="P129" s="145">
        <f>I129+J129</f>
        <v>0</v>
      </c>
      <c r="Q129" s="145">
        <f>ROUND(I129*H129,2)</f>
        <v>0</v>
      </c>
      <c r="R129" s="145">
        <f>ROUND(J129*H129,2)</f>
        <v>0</v>
      </c>
      <c r="S129" s="44"/>
      <c r="T129" s="223">
        <f>S129*H129</f>
        <v>0</v>
      </c>
      <c r="U129" s="223">
        <v>0</v>
      </c>
      <c r="V129" s="223">
        <f>U129*H129</f>
        <v>0</v>
      </c>
      <c r="W129" s="223">
        <v>0.04</v>
      </c>
      <c r="X129" s="224">
        <f>W129*H129</f>
        <v>14.304000000000002</v>
      </c>
      <c r="AR129" s="26" t="s">
        <v>166</v>
      </c>
      <c r="AT129" s="26" t="s">
        <v>161</v>
      </c>
      <c r="AU129" s="26" t="s">
        <v>160</v>
      </c>
      <c r="AY129" s="26" t="s">
        <v>156</v>
      </c>
      <c r="BE129" s="225">
        <f>IF(O129="základní",K129,0)</f>
        <v>0</v>
      </c>
      <c r="BF129" s="225">
        <f>IF(O129="snížená",K129,0)</f>
        <v>0</v>
      </c>
      <c r="BG129" s="225">
        <f>IF(O129="zákl. přenesená",K129,0)</f>
        <v>0</v>
      </c>
      <c r="BH129" s="225">
        <f>IF(O129="sníž. přenesená",K129,0)</f>
        <v>0</v>
      </c>
      <c r="BI129" s="225">
        <f>IF(O129="nulová",K129,0)</f>
        <v>0</v>
      </c>
      <c r="BJ129" s="26" t="s">
        <v>85</v>
      </c>
      <c r="BK129" s="225">
        <f>ROUND(P129*H129,2)</f>
        <v>0</v>
      </c>
      <c r="BL129" s="26" t="s">
        <v>166</v>
      </c>
      <c r="BM129" s="26" t="s">
        <v>211</v>
      </c>
    </row>
    <row r="130" spans="2:65" s="12" customFormat="1" ht="12">
      <c r="B130" s="226"/>
      <c r="C130" s="227"/>
      <c r="D130" s="228" t="s">
        <v>168</v>
      </c>
      <c r="E130" s="229" t="s">
        <v>24</v>
      </c>
      <c r="F130" s="230" t="s">
        <v>212</v>
      </c>
      <c r="G130" s="227"/>
      <c r="H130" s="231">
        <v>357.6</v>
      </c>
      <c r="I130" s="232"/>
      <c r="J130" s="232"/>
      <c r="K130" s="227"/>
      <c r="L130" s="227"/>
      <c r="M130" s="233"/>
      <c r="N130" s="234"/>
      <c r="O130" s="235"/>
      <c r="P130" s="235"/>
      <c r="Q130" s="235"/>
      <c r="R130" s="235"/>
      <c r="S130" s="235"/>
      <c r="T130" s="235"/>
      <c r="U130" s="235"/>
      <c r="V130" s="235"/>
      <c r="W130" s="235"/>
      <c r="X130" s="236"/>
      <c r="AT130" s="237" t="s">
        <v>168</v>
      </c>
      <c r="AU130" s="237" t="s">
        <v>160</v>
      </c>
      <c r="AV130" s="12" t="s">
        <v>87</v>
      </c>
      <c r="AW130" s="12" t="s">
        <v>7</v>
      </c>
      <c r="AX130" s="12" t="s">
        <v>85</v>
      </c>
      <c r="AY130" s="237" t="s">
        <v>156</v>
      </c>
    </row>
    <row r="131" spans="2:65" s="1" customFormat="1" ht="38.25" customHeight="1">
      <c r="B131" s="43"/>
      <c r="C131" s="214" t="s">
        <v>213</v>
      </c>
      <c r="D131" s="214" t="s">
        <v>161</v>
      </c>
      <c r="E131" s="215" t="s">
        <v>214</v>
      </c>
      <c r="F131" s="216" t="s">
        <v>215</v>
      </c>
      <c r="G131" s="217" t="s">
        <v>216</v>
      </c>
      <c r="H131" s="218">
        <v>5</v>
      </c>
      <c r="I131" s="219"/>
      <c r="J131" s="219"/>
      <c r="K131" s="220">
        <f>ROUND(P131*H131,2)</f>
        <v>0</v>
      </c>
      <c r="L131" s="216" t="s">
        <v>165</v>
      </c>
      <c r="M131" s="63"/>
      <c r="N131" s="221" t="s">
        <v>24</v>
      </c>
      <c r="O131" s="222" t="s">
        <v>47</v>
      </c>
      <c r="P131" s="145">
        <f>I131+J131</f>
        <v>0</v>
      </c>
      <c r="Q131" s="145">
        <f>ROUND(I131*H131,2)</f>
        <v>0</v>
      </c>
      <c r="R131" s="145">
        <f>ROUND(J131*H131,2)</f>
        <v>0</v>
      </c>
      <c r="S131" s="44"/>
      <c r="T131" s="223">
        <f>S131*H131</f>
        <v>0</v>
      </c>
      <c r="U131" s="223">
        <v>0</v>
      </c>
      <c r="V131" s="223">
        <f>U131*H131</f>
        <v>0</v>
      </c>
      <c r="W131" s="223">
        <v>8.2000000000000003E-2</v>
      </c>
      <c r="X131" s="224">
        <f>W131*H131</f>
        <v>0.41000000000000003</v>
      </c>
      <c r="AR131" s="26" t="s">
        <v>166</v>
      </c>
      <c r="AT131" s="26" t="s">
        <v>161</v>
      </c>
      <c r="AU131" s="26" t="s">
        <v>160</v>
      </c>
      <c r="AY131" s="26" t="s">
        <v>156</v>
      </c>
      <c r="BE131" s="225">
        <f>IF(O131="základní",K131,0)</f>
        <v>0</v>
      </c>
      <c r="BF131" s="225">
        <f>IF(O131="snížená",K131,0)</f>
        <v>0</v>
      </c>
      <c r="BG131" s="225">
        <f>IF(O131="zákl. přenesená",K131,0)</f>
        <v>0</v>
      </c>
      <c r="BH131" s="225">
        <f>IF(O131="sníž. přenesená",K131,0)</f>
        <v>0</v>
      </c>
      <c r="BI131" s="225">
        <f>IF(O131="nulová",K131,0)</f>
        <v>0</v>
      </c>
      <c r="BJ131" s="26" t="s">
        <v>85</v>
      </c>
      <c r="BK131" s="225">
        <f>ROUND(P131*H131,2)</f>
        <v>0</v>
      </c>
      <c r="BL131" s="26" t="s">
        <v>166</v>
      </c>
      <c r="BM131" s="26" t="s">
        <v>217</v>
      </c>
    </row>
    <row r="132" spans="2:65" s="13" customFormat="1" ht="12">
      <c r="B132" s="238"/>
      <c r="C132" s="239"/>
      <c r="D132" s="228" t="s">
        <v>168</v>
      </c>
      <c r="E132" s="240" t="s">
        <v>24</v>
      </c>
      <c r="F132" s="241" t="s">
        <v>218</v>
      </c>
      <c r="G132" s="239"/>
      <c r="H132" s="240" t="s">
        <v>24</v>
      </c>
      <c r="I132" s="242"/>
      <c r="J132" s="242"/>
      <c r="K132" s="239"/>
      <c r="L132" s="239"/>
      <c r="M132" s="243"/>
      <c r="N132" s="244"/>
      <c r="O132" s="245"/>
      <c r="P132" s="245"/>
      <c r="Q132" s="245"/>
      <c r="R132" s="245"/>
      <c r="S132" s="245"/>
      <c r="T132" s="245"/>
      <c r="U132" s="245"/>
      <c r="V132" s="245"/>
      <c r="W132" s="245"/>
      <c r="X132" s="246"/>
      <c r="AT132" s="247" t="s">
        <v>168</v>
      </c>
      <c r="AU132" s="247" t="s">
        <v>160</v>
      </c>
      <c r="AV132" s="13" t="s">
        <v>85</v>
      </c>
      <c r="AW132" s="13" t="s">
        <v>7</v>
      </c>
      <c r="AX132" s="13" t="s">
        <v>78</v>
      </c>
      <c r="AY132" s="247" t="s">
        <v>156</v>
      </c>
    </row>
    <row r="133" spans="2:65" s="12" customFormat="1" ht="12">
      <c r="B133" s="226"/>
      <c r="C133" s="227"/>
      <c r="D133" s="228" t="s">
        <v>168</v>
      </c>
      <c r="E133" s="229" t="s">
        <v>24</v>
      </c>
      <c r="F133" s="230" t="s">
        <v>177</v>
      </c>
      <c r="G133" s="227"/>
      <c r="H133" s="231">
        <v>5</v>
      </c>
      <c r="I133" s="232"/>
      <c r="J133" s="232"/>
      <c r="K133" s="227"/>
      <c r="L133" s="227"/>
      <c r="M133" s="233"/>
      <c r="N133" s="234"/>
      <c r="O133" s="235"/>
      <c r="P133" s="235"/>
      <c r="Q133" s="235"/>
      <c r="R133" s="235"/>
      <c r="S133" s="235"/>
      <c r="T133" s="235"/>
      <c r="U133" s="235"/>
      <c r="V133" s="235"/>
      <c r="W133" s="235"/>
      <c r="X133" s="236"/>
      <c r="AT133" s="237" t="s">
        <v>168</v>
      </c>
      <c r="AU133" s="237" t="s">
        <v>160</v>
      </c>
      <c r="AV133" s="12" t="s">
        <v>87</v>
      </c>
      <c r="AW133" s="12" t="s">
        <v>7</v>
      </c>
      <c r="AX133" s="12" t="s">
        <v>85</v>
      </c>
      <c r="AY133" s="237" t="s">
        <v>156</v>
      </c>
    </row>
    <row r="134" spans="2:65" s="11" customFormat="1" ht="22.25" customHeight="1">
      <c r="B134" s="197"/>
      <c r="C134" s="198"/>
      <c r="D134" s="199" t="s">
        <v>77</v>
      </c>
      <c r="E134" s="212" t="s">
        <v>208</v>
      </c>
      <c r="F134" s="212" t="s">
        <v>219</v>
      </c>
      <c r="G134" s="198"/>
      <c r="H134" s="198"/>
      <c r="I134" s="201"/>
      <c r="J134" s="201"/>
      <c r="K134" s="213">
        <f>BK134</f>
        <v>0</v>
      </c>
      <c r="L134" s="198"/>
      <c r="M134" s="203"/>
      <c r="N134" s="204"/>
      <c r="O134" s="205"/>
      <c r="P134" s="205"/>
      <c r="Q134" s="206">
        <f>SUM(Q135:Q143)</f>
        <v>0</v>
      </c>
      <c r="R134" s="206">
        <f>SUM(R135:R143)</f>
        <v>0</v>
      </c>
      <c r="S134" s="205"/>
      <c r="T134" s="207">
        <f>SUM(T135:T143)</f>
        <v>0</v>
      </c>
      <c r="U134" s="205"/>
      <c r="V134" s="207">
        <f>SUM(V135:V143)</f>
        <v>69.400000000000006</v>
      </c>
      <c r="W134" s="205"/>
      <c r="X134" s="208">
        <f>SUM(X135:X143)</f>
        <v>0</v>
      </c>
      <c r="AR134" s="209" t="s">
        <v>85</v>
      </c>
      <c r="AT134" s="210" t="s">
        <v>77</v>
      </c>
      <c r="AU134" s="210" t="s">
        <v>87</v>
      </c>
      <c r="AY134" s="209" t="s">
        <v>156</v>
      </c>
      <c r="BK134" s="211">
        <f>SUM(BK135:BK143)</f>
        <v>0</v>
      </c>
    </row>
    <row r="135" spans="2:65" s="1" customFormat="1" ht="38.25" customHeight="1">
      <c r="B135" s="43"/>
      <c r="C135" s="214" t="s">
        <v>220</v>
      </c>
      <c r="D135" s="214" t="s">
        <v>161</v>
      </c>
      <c r="E135" s="215" t="s">
        <v>221</v>
      </c>
      <c r="F135" s="216" t="s">
        <v>222</v>
      </c>
      <c r="G135" s="217" t="s">
        <v>223</v>
      </c>
      <c r="H135" s="218">
        <v>69.400000000000006</v>
      </c>
      <c r="I135" s="219"/>
      <c r="J135" s="219"/>
      <c r="K135" s="220">
        <f>ROUND(P135*H135,2)</f>
        <v>0</v>
      </c>
      <c r="L135" s="216" t="s">
        <v>165</v>
      </c>
      <c r="M135" s="63"/>
      <c r="N135" s="221" t="s">
        <v>24</v>
      </c>
      <c r="O135" s="222" t="s">
        <v>47</v>
      </c>
      <c r="P135" s="145">
        <f>I135+J135</f>
        <v>0</v>
      </c>
      <c r="Q135" s="145">
        <f>ROUND(I135*H135,2)</f>
        <v>0</v>
      </c>
      <c r="R135" s="145">
        <f>ROUND(J135*H135,2)</f>
        <v>0</v>
      </c>
      <c r="S135" s="44"/>
      <c r="T135" s="223">
        <f>S135*H135</f>
        <v>0</v>
      </c>
      <c r="U135" s="223">
        <v>0</v>
      </c>
      <c r="V135" s="223">
        <f>U135*H135</f>
        <v>0</v>
      </c>
      <c r="W135" s="223">
        <v>0</v>
      </c>
      <c r="X135" s="224">
        <f>W135*H135</f>
        <v>0</v>
      </c>
      <c r="AR135" s="26" t="s">
        <v>166</v>
      </c>
      <c r="AT135" s="26" t="s">
        <v>161</v>
      </c>
      <c r="AU135" s="26" t="s">
        <v>160</v>
      </c>
      <c r="AY135" s="26" t="s">
        <v>156</v>
      </c>
      <c r="BE135" s="225">
        <f>IF(O135="základní",K135,0)</f>
        <v>0</v>
      </c>
      <c r="BF135" s="225">
        <f>IF(O135="snížená",K135,0)</f>
        <v>0</v>
      </c>
      <c r="BG135" s="225">
        <f>IF(O135="zákl. přenesená",K135,0)</f>
        <v>0</v>
      </c>
      <c r="BH135" s="225">
        <f>IF(O135="sníž. přenesená",K135,0)</f>
        <v>0</v>
      </c>
      <c r="BI135" s="225">
        <f>IF(O135="nulová",K135,0)</f>
        <v>0</v>
      </c>
      <c r="BJ135" s="26" t="s">
        <v>85</v>
      </c>
      <c r="BK135" s="225">
        <f>ROUND(P135*H135,2)</f>
        <v>0</v>
      </c>
      <c r="BL135" s="26" t="s">
        <v>166</v>
      </c>
      <c r="BM135" s="26" t="s">
        <v>224</v>
      </c>
    </row>
    <row r="136" spans="2:65" s="13" customFormat="1" ht="12">
      <c r="B136" s="238"/>
      <c r="C136" s="239"/>
      <c r="D136" s="228" t="s">
        <v>168</v>
      </c>
      <c r="E136" s="240" t="s">
        <v>24</v>
      </c>
      <c r="F136" s="241" t="s">
        <v>225</v>
      </c>
      <c r="G136" s="239"/>
      <c r="H136" s="240" t="s">
        <v>24</v>
      </c>
      <c r="I136" s="242"/>
      <c r="J136" s="242"/>
      <c r="K136" s="239"/>
      <c r="L136" s="239"/>
      <c r="M136" s="243"/>
      <c r="N136" s="244"/>
      <c r="O136" s="245"/>
      <c r="P136" s="245"/>
      <c r="Q136" s="245"/>
      <c r="R136" s="245"/>
      <c r="S136" s="245"/>
      <c r="T136" s="245"/>
      <c r="U136" s="245"/>
      <c r="V136" s="245"/>
      <c r="W136" s="245"/>
      <c r="X136" s="246"/>
      <c r="AT136" s="247" t="s">
        <v>168</v>
      </c>
      <c r="AU136" s="247" t="s">
        <v>160</v>
      </c>
      <c r="AV136" s="13" t="s">
        <v>85</v>
      </c>
      <c r="AW136" s="13" t="s">
        <v>7</v>
      </c>
      <c r="AX136" s="13" t="s">
        <v>78</v>
      </c>
      <c r="AY136" s="247" t="s">
        <v>156</v>
      </c>
    </row>
    <row r="137" spans="2:65" s="12" customFormat="1" ht="12">
      <c r="B137" s="226"/>
      <c r="C137" s="227"/>
      <c r="D137" s="228" t="s">
        <v>168</v>
      </c>
      <c r="E137" s="229" t="s">
        <v>24</v>
      </c>
      <c r="F137" s="230" t="s">
        <v>226</v>
      </c>
      <c r="G137" s="227"/>
      <c r="H137" s="231">
        <v>69.400000000000006</v>
      </c>
      <c r="I137" s="232"/>
      <c r="J137" s="232"/>
      <c r="K137" s="227"/>
      <c r="L137" s="227"/>
      <c r="M137" s="233"/>
      <c r="N137" s="234"/>
      <c r="O137" s="235"/>
      <c r="P137" s="235"/>
      <c r="Q137" s="235"/>
      <c r="R137" s="235"/>
      <c r="S137" s="235"/>
      <c r="T137" s="235"/>
      <c r="U137" s="235"/>
      <c r="V137" s="235"/>
      <c r="W137" s="235"/>
      <c r="X137" s="236"/>
      <c r="AT137" s="237" t="s">
        <v>168</v>
      </c>
      <c r="AU137" s="237" t="s">
        <v>160</v>
      </c>
      <c r="AV137" s="12" t="s">
        <v>87</v>
      </c>
      <c r="AW137" s="12" t="s">
        <v>7</v>
      </c>
      <c r="AX137" s="12" t="s">
        <v>85</v>
      </c>
      <c r="AY137" s="237" t="s">
        <v>156</v>
      </c>
    </row>
    <row r="138" spans="2:65" s="1" customFormat="1" ht="38.25" customHeight="1">
      <c r="B138" s="43"/>
      <c r="C138" s="214" t="s">
        <v>11</v>
      </c>
      <c r="D138" s="214" t="s">
        <v>161</v>
      </c>
      <c r="E138" s="215" t="s">
        <v>227</v>
      </c>
      <c r="F138" s="216" t="s">
        <v>228</v>
      </c>
      <c r="G138" s="217" t="s">
        <v>223</v>
      </c>
      <c r="H138" s="218">
        <v>25.751999999999999</v>
      </c>
      <c r="I138" s="219"/>
      <c r="J138" s="219"/>
      <c r="K138" s="220">
        <f>ROUND(P138*H138,2)</f>
        <v>0</v>
      </c>
      <c r="L138" s="216" t="s">
        <v>165</v>
      </c>
      <c r="M138" s="63"/>
      <c r="N138" s="221" t="s">
        <v>24</v>
      </c>
      <c r="O138" s="222" t="s">
        <v>47</v>
      </c>
      <c r="P138" s="145">
        <f>I138+J138</f>
        <v>0</v>
      </c>
      <c r="Q138" s="145">
        <f>ROUND(I138*H138,2)</f>
        <v>0</v>
      </c>
      <c r="R138" s="145">
        <f>ROUND(J138*H138,2)</f>
        <v>0</v>
      </c>
      <c r="S138" s="44"/>
      <c r="T138" s="223">
        <f>S138*H138</f>
        <v>0</v>
      </c>
      <c r="U138" s="223">
        <v>0</v>
      </c>
      <c r="V138" s="223">
        <f>U138*H138</f>
        <v>0</v>
      </c>
      <c r="W138" s="223">
        <v>0</v>
      </c>
      <c r="X138" s="224">
        <f>W138*H138</f>
        <v>0</v>
      </c>
      <c r="AR138" s="26" t="s">
        <v>166</v>
      </c>
      <c r="AT138" s="26" t="s">
        <v>161</v>
      </c>
      <c r="AU138" s="26" t="s">
        <v>160</v>
      </c>
      <c r="AY138" s="26" t="s">
        <v>156</v>
      </c>
      <c r="BE138" s="225">
        <f>IF(O138="základní",K138,0)</f>
        <v>0</v>
      </c>
      <c r="BF138" s="225">
        <f>IF(O138="snížená",K138,0)</f>
        <v>0</v>
      </c>
      <c r="BG138" s="225">
        <f>IF(O138="zákl. přenesená",K138,0)</f>
        <v>0</v>
      </c>
      <c r="BH138" s="225">
        <f>IF(O138="sníž. přenesená",K138,0)</f>
        <v>0</v>
      </c>
      <c r="BI138" s="225">
        <f>IF(O138="nulová",K138,0)</f>
        <v>0</v>
      </c>
      <c r="BJ138" s="26" t="s">
        <v>85</v>
      </c>
      <c r="BK138" s="225">
        <f>ROUND(P138*H138,2)</f>
        <v>0</v>
      </c>
      <c r="BL138" s="26" t="s">
        <v>166</v>
      </c>
      <c r="BM138" s="26" t="s">
        <v>229</v>
      </c>
    </row>
    <row r="139" spans="2:65" s="12" customFormat="1" ht="12">
      <c r="B139" s="226"/>
      <c r="C139" s="227"/>
      <c r="D139" s="228" t="s">
        <v>168</v>
      </c>
      <c r="E139" s="229" t="s">
        <v>24</v>
      </c>
      <c r="F139" s="230" t="s">
        <v>230</v>
      </c>
      <c r="G139" s="227"/>
      <c r="H139" s="231">
        <v>25.751999999999999</v>
      </c>
      <c r="I139" s="232"/>
      <c r="J139" s="232"/>
      <c r="K139" s="227"/>
      <c r="L139" s="227"/>
      <c r="M139" s="233"/>
      <c r="N139" s="234"/>
      <c r="O139" s="235"/>
      <c r="P139" s="235"/>
      <c r="Q139" s="235"/>
      <c r="R139" s="235"/>
      <c r="S139" s="235"/>
      <c r="T139" s="235"/>
      <c r="U139" s="235"/>
      <c r="V139" s="235"/>
      <c r="W139" s="235"/>
      <c r="X139" s="236"/>
      <c r="AT139" s="237" t="s">
        <v>168</v>
      </c>
      <c r="AU139" s="237" t="s">
        <v>160</v>
      </c>
      <c r="AV139" s="12" t="s">
        <v>87</v>
      </c>
      <c r="AW139" s="12" t="s">
        <v>7</v>
      </c>
      <c r="AX139" s="12" t="s">
        <v>85</v>
      </c>
      <c r="AY139" s="237" t="s">
        <v>156</v>
      </c>
    </row>
    <row r="140" spans="2:65" s="1" customFormat="1" ht="38.25" customHeight="1">
      <c r="B140" s="43"/>
      <c r="C140" s="214" t="s">
        <v>231</v>
      </c>
      <c r="D140" s="214" t="s">
        <v>161</v>
      </c>
      <c r="E140" s="215" t="s">
        <v>232</v>
      </c>
      <c r="F140" s="216" t="s">
        <v>233</v>
      </c>
      <c r="G140" s="217" t="s">
        <v>223</v>
      </c>
      <c r="H140" s="218">
        <v>12.875999999999999</v>
      </c>
      <c r="I140" s="219"/>
      <c r="J140" s="219"/>
      <c r="K140" s="220">
        <f>ROUND(P140*H140,2)</f>
        <v>0</v>
      </c>
      <c r="L140" s="216" t="s">
        <v>165</v>
      </c>
      <c r="M140" s="63"/>
      <c r="N140" s="221" t="s">
        <v>24</v>
      </c>
      <c r="O140" s="222" t="s">
        <v>47</v>
      </c>
      <c r="P140" s="145">
        <f>I140+J140</f>
        <v>0</v>
      </c>
      <c r="Q140" s="145">
        <f>ROUND(I140*H140,2)</f>
        <v>0</v>
      </c>
      <c r="R140" s="145">
        <f>ROUND(J140*H140,2)</f>
        <v>0</v>
      </c>
      <c r="S140" s="44"/>
      <c r="T140" s="223">
        <f>S140*H140</f>
        <v>0</v>
      </c>
      <c r="U140" s="223">
        <v>0</v>
      </c>
      <c r="V140" s="223">
        <f>U140*H140</f>
        <v>0</v>
      </c>
      <c r="W140" s="223">
        <v>0</v>
      </c>
      <c r="X140" s="224">
        <f>W140*H140</f>
        <v>0</v>
      </c>
      <c r="AR140" s="26" t="s">
        <v>166</v>
      </c>
      <c r="AT140" s="26" t="s">
        <v>161</v>
      </c>
      <c r="AU140" s="26" t="s">
        <v>160</v>
      </c>
      <c r="AY140" s="26" t="s">
        <v>156</v>
      </c>
      <c r="BE140" s="225">
        <f>IF(O140="základní",K140,0)</f>
        <v>0</v>
      </c>
      <c r="BF140" s="225">
        <f>IF(O140="snížená",K140,0)</f>
        <v>0</v>
      </c>
      <c r="BG140" s="225">
        <f>IF(O140="zákl. přenesená",K140,0)</f>
        <v>0</v>
      </c>
      <c r="BH140" s="225">
        <f>IF(O140="sníž. přenesená",K140,0)</f>
        <v>0</v>
      </c>
      <c r="BI140" s="225">
        <f>IF(O140="nulová",K140,0)</f>
        <v>0</v>
      </c>
      <c r="BJ140" s="26" t="s">
        <v>85</v>
      </c>
      <c r="BK140" s="225">
        <f>ROUND(P140*H140,2)</f>
        <v>0</v>
      </c>
      <c r="BL140" s="26" t="s">
        <v>166</v>
      </c>
      <c r="BM140" s="26" t="s">
        <v>234</v>
      </c>
    </row>
    <row r="141" spans="2:65" s="12" customFormat="1" ht="12">
      <c r="B141" s="226"/>
      <c r="C141" s="227"/>
      <c r="D141" s="228" t="s">
        <v>168</v>
      </c>
      <c r="E141" s="229" t="s">
        <v>24</v>
      </c>
      <c r="F141" s="230" t="s">
        <v>235</v>
      </c>
      <c r="G141" s="227"/>
      <c r="H141" s="231">
        <v>12.875999999999999</v>
      </c>
      <c r="I141" s="232"/>
      <c r="J141" s="232"/>
      <c r="K141" s="227"/>
      <c r="L141" s="227"/>
      <c r="M141" s="233"/>
      <c r="N141" s="234"/>
      <c r="O141" s="235"/>
      <c r="P141" s="235"/>
      <c r="Q141" s="235"/>
      <c r="R141" s="235"/>
      <c r="S141" s="235"/>
      <c r="T141" s="235"/>
      <c r="U141" s="235"/>
      <c r="V141" s="235"/>
      <c r="W141" s="235"/>
      <c r="X141" s="236"/>
      <c r="AT141" s="237" t="s">
        <v>168</v>
      </c>
      <c r="AU141" s="237" t="s">
        <v>160</v>
      </c>
      <c r="AV141" s="12" t="s">
        <v>87</v>
      </c>
      <c r="AW141" s="12" t="s">
        <v>7</v>
      </c>
      <c r="AX141" s="12" t="s">
        <v>85</v>
      </c>
      <c r="AY141" s="237" t="s">
        <v>156</v>
      </c>
    </row>
    <row r="142" spans="2:65" s="1" customFormat="1" ht="16.5" customHeight="1">
      <c r="B142" s="43"/>
      <c r="C142" s="259" t="s">
        <v>236</v>
      </c>
      <c r="D142" s="259" t="s">
        <v>237</v>
      </c>
      <c r="E142" s="260" t="s">
        <v>238</v>
      </c>
      <c r="F142" s="261" t="s">
        <v>239</v>
      </c>
      <c r="G142" s="262" t="s">
        <v>240</v>
      </c>
      <c r="H142" s="263">
        <v>69.400000000000006</v>
      </c>
      <c r="I142" s="264"/>
      <c r="J142" s="265"/>
      <c r="K142" s="266">
        <f>ROUND(P142*H142,2)</f>
        <v>0</v>
      </c>
      <c r="L142" s="261" t="s">
        <v>165</v>
      </c>
      <c r="M142" s="267"/>
      <c r="N142" s="268" t="s">
        <v>24</v>
      </c>
      <c r="O142" s="222" t="s">
        <v>47</v>
      </c>
      <c r="P142" s="145">
        <f>I142+J142</f>
        <v>0</v>
      </c>
      <c r="Q142" s="145">
        <f>ROUND(I142*H142,2)</f>
        <v>0</v>
      </c>
      <c r="R142" s="145">
        <f>ROUND(J142*H142,2)</f>
        <v>0</v>
      </c>
      <c r="S142" s="44"/>
      <c r="T142" s="223">
        <f>S142*H142</f>
        <v>0</v>
      </c>
      <c r="U142" s="223">
        <v>1</v>
      </c>
      <c r="V142" s="223">
        <f>U142*H142</f>
        <v>69.400000000000006</v>
      </c>
      <c r="W142" s="223">
        <v>0</v>
      </c>
      <c r="X142" s="224">
        <f>W142*H142</f>
        <v>0</v>
      </c>
      <c r="AR142" s="26" t="s">
        <v>187</v>
      </c>
      <c r="AT142" s="26" t="s">
        <v>237</v>
      </c>
      <c r="AU142" s="26" t="s">
        <v>160</v>
      </c>
      <c r="AY142" s="26" t="s">
        <v>156</v>
      </c>
      <c r="BE142" s="225">
        <f>IF(O142="základní",K142,0)</f>
        <v>0</v>
      </c>
      <c r="BF142" s="225">
        <f>IF(O142="snížená",K142,0)</f>
        <v>0</v>
      </c>
      <c r="BG142" s="225">
        <f>IF(O142="zákl. přenesená",K142,0)</f>
        <v>0</v>
      </c>
      <c r="BH142" s="225">
        <f>IF(O142="sníž. přenesená",K142,0)</f>
        <v>0</v>
      </c>
      <c r="BI142" s="225">
        <f>IF(O142="nulová",K142,0)</f>
        <v>0</v>
      </c>
      <c r="BJ142" s="26" t="s">
        <v>85</v>
      </c>
      <c r="BK142" s="225">
        <f>ROUND(P142*H142,2)</f>
        <v>0</v>
      </c>
      <c r="BL142" s="26" t="s">
        <v>166</v>
      </c>
      <c r="BM142" s="26" t="s">
        <v>241</v>
      </c>
    </row>
    <row r="143" spans="2:65" s="12" customFormat="1" ht="12">
      <c r="B143" s="226"/>
      <c r="C143" s="227"/>
      <c r="D143" s="228" t="s">
        <v>168</v>
      </c>
      <c r="E143" s="229" t="s">
        <v>24</v>
      </c>
      <c r="F143" s="230" t="s">
        <v>242</v>
      </c>
      <c r="G143" s="227"/>
      <c r="H143" s="231">
        <v>69.400000000000006</v>
      </c>
      <c r="I143" s="232"/>
      <c r="J143" s="232"/>
      <c r="K143" s="227"/>
      <c r="L143" s="227"/>
      <c r="M143" s="233"/>
      <c r="N143" s="234"/>
      <c r="O143" s="235"/>
      <c r="P143" s="235"/>
      <c r="Q143" s="235"/>
      <c r="R143" s="235"/>
      <c r="S143" s="235"/>
      <c r="T143" s="235"/>
      <c r="U143" s="235"/>
      <c r="V143" s="235"/>
      <c r="W143" s="235"/>
      <c r="X143" s="236"/>
      <c r="AT143" s="237" t="s">
        <v>168</v>
      </c>
      <c r="AU143" s="237" t="s">
        <v>160</v>
      </c>
      <c r="AV143" s="12" t="s">
        <v>87</v>
      </c>
      <c r="AW143" s="12" t="s">
        <v>7</v>
      </c>
      <c r="AX143" s="12" t="s">
        <v>85</v>
      </c>
      <c r="AY143" s="237" t="s">
        <v>156</v>
      </c>
    </row>
    <row r="144" spans="2:65" s="11" customFormat="1" ht="22.25" customHeight="1">
      <c r="B144" s="197"/>
      <c r="C144" s="198"/>
      <c r="D144" s="199" t="s">
        <v>77</v>
      </c>
      <c r="E144" s="212" t="s">
        <v>213</v>
      </c>
      <c r="F144" s="212" t="s">
        <v>243</v>
      </c>
      <c r="G144" s="198"/>
      <c r="H144" s="198"/>
      <c r="I144" s="201"/>
      <c r="J144" s="201"/>
      <c r="K144" s="213">
        <f>BK144</f>
        <v>0</v>
      </c>
      <c r="L144" s="198"/>
      <c r="M144" s="203"/>
      <c r="N144" s="204"/>
      <c r="O144" s="205"/>
      <c r="P144" s="205"/>
      <c r="Q144" s="206">
        <f>SUM(Q145:Q165)</f>
        <v>0</v>
      </c>
      <c r="R144" s="206">
        <f>SUM(R145:R165)</f>
        <v>0</v>
      </c>
      <c r="S144" s="205"/>
      <c r="T144" s="207">
        <f>SUM(T145:T165)</f>
        <v>0</v>
      </c>
      <c r="U144" s="205"/>
      <c r="V144" s="207">
        <f>SUM(V145:V165)</f>
        <v>0</v>
      </c>
      <c r="W144" s="205"/>
      <c r="X144" s="208">
        <f>SUM(X145:X165)</f>
        <v>0</v>
      </c>
      <c r="AR144" s="209" t="s">
        <v>85</v>
      </c>
      <c r="AT144" s="210" t="s">
        <v>77</v>
      </c>
      <c r="AU144" s="210" t="s">
        <v>87</v>
      </c>
      <c r="AY144" s="209" t="s">
        <v>156</v>
      </c>
      <c r="BK144" s="211">
        <f>SUM(BK145:BK165)</f>
        <v>0</v>
      </c>
    </row>
    <row r="145" spans="2:65" s="1" customFormat="1" ht="25.5" customHeight="1">
      <c r="B145" s="43"/>
      <c r="C145" s="214" t="s">
        <v>244</v>
      </c>
      <c r="D145" s="214" t="s">
        <v>161</v>
      </c>
      <c r="E145" s="215" t="s">
        <v>245</v>
      </c>
      <c r="F145" s="216" t="s">
        <v>246</v>
      </c>
      <c r="G145" s="217" t="s">
        <v>223</v>
      </c>
      <c r="H145" s="218">
        <v>72.64</v>
      </c>
      <c r="I145" s="219"/>
      <c r="J145" s="219"/>
      <c r="K145" s="220">
        <f>ROUND(P145*H145,2)</f>
        <v>0</v>
      </c>
      <c r="L145" s="216" t="s">
        <v>165</v>
      </c>
      <c r="M145" s="63"/>
      <c r="N145" s="221" t="s">
        <v>24</v>
      </c>
      <c r="O145" s="222" t="s">
        <v>47</v>
      </c>
      <c r="P145" s="145">
        <f>I145+J145</f>
        <v>0</v>
      </c>
      <c r="Q145" s="145">
        <f>ROUND(I145*H145,2)</f>
        <v>0</v>
      </c>
      <c r="R145" s="145">
        <f>ROUND(J145*H145,2)</f>
        <v>0</v>
      </c>
      <c r="S145" s="44"/>
      <c r="T145" s="223">
        <f>S145*H145</f>
        <v>0</v>
      </c>
      <c r="U145" s="223">
        <v>0</v>
      </c>
      <c r="V145" s="223">
        <f>U145*H145</f>
        <v>0</v>
      </c>
      <c r="W145" s="223">
        <v>0</v>
      </c>
      <c r="X145" s="224">
        <f>W145*H145</f>
        <v>0</v>
      </c>
      <c r="AR145" s="26" t="s">
        <v>166</v>
      </c>
      <c r="AT145" s="26" t="s">
        <v>161</v>
      </c>
      <c r="AU145" s="26" t="s">
        <v>160</v>
      </c>
      <c r="AY145" s="26" t="s">
        <v>156</v>
      </c>
      <c r="BE145" s="225">
        <f>IF(O145="základní",K145,0)</f>
        <v>0</v>
      </c>
      <c r="BF145" s="225">
        <f>IF(O145="snížená",K145,0)</f>
        <v>0</v>
      </c>
      <c r="BG145" s="225">
        <f>IF(O145="zákl. přenesená",K145,0)</f>
        <v>0</v>
      </c>
      <c r="BH145" s="225">
        <f>IF(O145="sníž. přenesená",K145,0)</f>
        <v>0</v>
      </c>
      <c r="BI145" s="225">
        <f>IF(O145="nulová",K145,0)</f>
        <v>0</v>
      </c>
      <c r="BJ145" s="26" t="s">
        <v>85</v>
      </c>
      <c r="BK145" s="225">
        <f>ROUND(P145*H145,2)</f>
        <v>0</v>
      </c>
      <c r="BL145" s="26" t="s">
        <v>166</v>
      </c>
      <c r="BM145" s="26" t="s">
        <v>247</v>
      </c>
    </row>
    <row r="146" spans="2:65" s="13" customFormat="1" ht="12">
      <c r="B146" s="238"/>
      <c r="C146" s="239"/>
      <c r="D146" s="228" t="s">
        <v>168</v>
      </c>
      <c r="E146" s="240" t="s">
        <v>24</v>
      </c>
      <c r="F146" s="241" t="s">
        <v>248</v>
      </c>
      <c r="G146" s="239"/>
      <c r="H146" s="240" t="s">
        <v>24</v>
      </c>
      <c r="I146" s="242"/>
      <c r="J146" s="242"/>
      <c r="K146" s="239"/>
      <c r="L146" s="239"/>
      <c r="M146" s="243"/>
      <c r="N146" s="244"/>
      <c r="O146" s="245"/>
      <c r="P146" s="245"/>
      <c r="Q146" s="245"/>
      <c r="R146" s="245"/>
      <c r="S146" s="245"/>
      <c r="T146" s="245"/>
      <c r="U146" s="245"/>
      <c r="V146" s="245"/>
      <c r="W146" s="245"/>
      <c r="X146" s="246"/>
      <c r="AT146" s="247" t="s">
        <v>168</v>
      </c>
      <c r="AU146" s="247" t="s">
        <v>160</v>
      </c>
      <c r="AV146" s="13" t="s">
        <v>85</v>
      </c>
      <c r="AW146" s="13" t="s">
        <v>7</v>
      </c>
      <c r="AX146" s="13" t="s">
        <v>78</v>
      </c>
      <c r="AY146" s="247" t="s">
        <v>156</v>
      </c>
    </row>
    <row r="147" spans="2:65" s="12" customFormat="1" ht="12">
      <c r="B147" s="226"/>
      <c r="C147" s="227"/>
      <c r="D147" s="228" t="s">
        <v>168</v>
      </c>
      <c r="E147" s="229" t="s">
        <v>24</v>
      </c>
      <c r="F147" s="230" t="s">
        <v>249</v>
      </c>
      <c r="G147" s="227"/>
      <c r="H147" s="231">
        <v>72</v>
      </c>
      <c r="I147" s="232"/>
      <c r="J147" s="232"/>
      <c r="K147" s="227"/>
      <c r="L147" s="227"/>
      <c r="M147" s="233"/>
      <c r="N147" s="234"/>
      <c r="O147" s="235"/>
      <c r="P147" s="235"/>
      <c r="Q147" s="235"/>
      <c r="R147" s="235"/>
      <c r="S147" s="235"/>
      <c r="T147" s="235"/>
      <c r="U147" s="235"/>
      <c r="V147" s="235"/>
      <c r="W147" s="235"/>
      <c r="X147" s="236"/>
      <c r="AT147" s="237" t="s">
        <v>168</v>
      </c>
      <c r="AU147" s="237" t="s">
        <v>160</v>
      </c>
      <c r="AV147" s="12" t="s">
        <v>87</v>
      </c>
      <c r="AW147" s="12" t="s">
        <v>7</v>
      </c>
      <c r="AX147" s="12" t="s">
        <v>78</v>
      </c>
      <c r="AY147" s="237" t="s">
        <v>156</v>
      </c>
    </row>
    <row r="148" spans="2:65" s="13" customFormat="1" ht="12">
      <c r="B148" s="238"/>
      <c r="C148" s="239"/>
      <c r="D148" s="228" t="s">
        <v>168</v>
      </c>
      <c r="E148" s="240" t="s">
        <v>24</v>
      </c>
      <c r="F148" s="241" t="s">
        <v>250</v>
      </c>
      <c r="G148" s="239"/>
      <c r="H148" s="240" t="s">
        <v>24</v>
      </c>
      <c r="I148" s="242"/>
      <c r="J148" s="242"/>
      <c r="K148" s="239"/>
      <c r="L148" s="239"/>
      <c r="M148" s="243"/>
      <c r="N148" s="244"/>
      <c r="O148" s="245"/>
      <c r="P148" s="245"/>
      <c r="Q148" s="245"/>
      <c r="R148" s="245"/>
      <c r="S148" s="245"/>
      <c r="T148" s="245"/>
      <c r="U148" s="245"/>
      <c r="V148" s="245"/>
      <c r="W148" s="245"/>
      <c r="X148" s="246"/>
      <c r="AT148" s="247" t="s">
        <v>168</v>
      </c>
      <c r="AU148" s="247" t="s">
        <v>160</v>
      </c>
      <c r="AV148" s="13" t="s">
        <v>85</v>
      </c>
      <c r="AW148" s="13" t="s">
        <v>7</v>
      </c>
      <c r="AX148" s="13" t="s">
        <v>78</v>
      </c>
      <c r="AY148" s="247" t="s">
        <v>156</v>
      </c>
    </row>
    <row r="149" spans="2:65" s="12" customFormat="1" ht="12">
      <c r="B149" s="226"/>
      <c r="C149" s="227"/>
      <c r="D149" s="228" t="s">
        <v>168</v>
      </c>
      <c r="E149" s="229" t="s">
        <v>24</v>
      </c>
      <c r="F149" s="230" t="s">
        <v>251</v>
      </c>
      <c r="G149" s="227"/>
      <c r="H149" s="231">
        <v>0.64</v>
      </c>
      <c r="I149" s="232"/>
      <c r="J149" s="232"/>
      <c r="K149" s="227"/>
      <c r="L149" s="227"/>
      <c r="M149" s="233"/>
      <c r="N149" s="234"/>
      <c r="O149" s="235"/>
      <c r="P149" s="235"/>
      <c r="Q149" s="235"/>
      <c r="R149" s="235"/>
      <c r="S149" s="235"/>
      <c r="T149" s="235"/>
      <c r="U149" s="235"/>
      <c r="V149" s="235"/>
      <c r="W149" s="235"/>
      <c r="X149" s="236"/>
      <c r="AT149" s="237" t="s">
        <v>168</v>
      </c>
      <c r="AU149" s="237" t="s">
        <v>160</v>
      </c>
      <c r="AV149" s="12" t="s">
        <v>87</v>
      </c>
      <c r="AW149" s="12" t="s">
        <v>7</v>
      </c>
      <c r="AX149" s="12" t="s">
        <v>78</v>
      </c>
      <c r="AY149" s="237" t="s">
        <v>156</v>
      </c>
    </row>
    <row r="150" spans="2:65" s="14" customFormat="1" ht="12">
      <c r="B150" s="248"/>
      <c r="C150" s="249"/>
      <c r="D150" s="228" t="s">
        <v>168</v>
      </c>
      <c r="E150" s="250" t="s">
        <v>24</v>
      </c>
      <c r="F150" s="251" t="s">
        <v>172</v>
      </c>
      <c r="G150" s="249"/>
      <c r="H150" s="252">
        <v>72.64</v>
      </c>
      <c r="I150" s="253"/>
      <c r="J150" s="253"/>
      <c r="K150" s="249"/>
      <c r="L150" s="249"/>
      <c r="M150" s="254"/>
      <c r="N150" s="255"/>
      <c r="O150" s="256"/>
      <c r="P150" s="256"/>
      <c r="Q150" s="256"/>
      <c r="R150" s="256"/>
      <c r="S150" s="256"/>
      <c r="T150" s="256"/>
      <c r="U150" s="256"/>
      <c r="V150" s="256"/>
      <c r="W150" s="256"/>
      <c r="X150" s="257"/>
      <c r="AT150" s="258" t="s">
        <v>168</v>
      </c>
      <c r="AU150" s="258" t="s">
        <v>160</v>
      </c>
      <c r="AV150" s="14" t="s">
        <v>166</v>
      </c>
      <c r="AW150" s="14" t="s">
        <v>7</v>
      </c>
      <c r="AX150" s="14" t="s">
        <v>85</v>
      </c>
      <c r="AY150" s="258" t="s">
        <v>156</v>
      </c>
    </row>
    <row r="151" spans="2:65" s="1" customFormat="1" ht="25.5" customHeight="1">
      <c r="B151" s="43"/>
      <c r="C151" s="214" t="s">
        <v>252</v>
      </c>
      <c r="D151" s="214" t="s">
        <v>161</v>
      </c>
      <c r="E151" s="215" t="s">
        <v>253</v>
      </c>
      <c r="F151" s="216" t="s">
        <v>254</v>
      </c>
      <c r="G151" s="217" t="s">
        <v>223</v>
      </c>
      <c r="H151" s="218">
        <v>36.32</v>
      </c>
      <c r="I151" s="219"/>
      <c r="J151" s="219"/>
      <c r="K151" s="220">
        <f>ROUND(P151*H151,2)</f>
        <v>0</v>
      </c>
      <c r="L151" s="216" t="s">
        <v>165</v>
      </c>
      <c r="M151" s="63"/>
      <c r="N151" s="221" t="s">
        <v>24</v>
      </c>
      <c r="O151" s="222" t="s">
        <v>47</v>
      </c>
      <c r="P151" s="145">
        <f>I151+J151</f>
        <v>0</v>
      </c>
      <c r="Q151" s="145">
        <f>ROUND(I151*H151,2)</f>
        <v>0</v>
      </c>
      <c r="R151" s="145">
        <f>ROUND(J151*H151,2)</f>
        <v>0</v>
      </c>
      <c r="S151" s="44"/>
      <c r="T151" s="223">
        <f>S151*H151</f>
        <v>0</v>
      </c>
      <c r="U151" s="223">
        <v>0</v>
      </c>
      <c r="V151" s="223">
        <f>U151*H151</f>
        <v>0</v>
      </c>
      <c r="W151" s="223">
        <v>0</v>
      </c>
      <c r="X151" s="224">
        <f>W151*H151</f>
        <v>0</v>
      </c>
      <c r="AR151" s="26" t="s">
        <v>166</v>
      </c>
      <c r="AT151" s="26" t="s">
        <v>161</v>
      </c>
      <c r="AU151" s="26" t="s">
        <v>160</v>
      </c>
      <c r="AY151" s="26" t="s">
        <v>156</v>
      </c>
      <c r="BE151" s="225">
        <f>IF(O151="základní",K151,0)</f>
        <v>0</v>
      </c>
      <c r="BF151" s="225">
        <f>IF(O151="snížená",K151,0)</f>
        <v>0</v>
      </c>
      <c r="BG151" s="225">
        <f>IF(O151="zákl. přenesená",K151,0)</f>
        <v>0</v>
      </c>
      <c r="BH151" s="225">
        <f>IF(O151="sníž. přenesená",K151,0)</f>
        <v>0</v>
      </c>
      <c r="BI151" s="225">
        <f>IF(O151="nulová",K151,0)</f>
        <v>0</v>
      </c>
      <c r="BJ151" s="26" t="s">
        <v>85</v>
      </c>
      <c r="BK151" s="225">
        <f>ROUND(P151*H151,2)</f>
        <v>0</v>
      </c>
      <c r="BL151" s="26" t="s">
        <v>166</v>
      </c>
      <c r="BM151" s="26" t="s">
        <v>255</v>
      </c>
    </row>
    <row r="152" spans="2:65" s="12" customFormat="1" ht="12">
      <c r="B152" s="226"/>
      <c r="C152" s="227"/>
      <c r="D152" s="228" t="s">
        <v>168</v>
      </c>
      <c r="E152" s="229" t="s">
        <v>24</v>
      </c>
      <c r="F152" s="230" t="s">
        <v>256</v>
      </c>
      <c r="G152" s="227"/>
      <c r="H152" s="231">
        <v>36.32</v>
      </c>
      <c r="I152" s="232"/>
      <c r="J152" s="232"/>
      <c r="K152" s="227"/>
      <c r="L152" s="227"/>
      <c r="M152" s="233"/>
      <c r="N152" s="234"/>
      <c r="O152" s="235"/>
      <c r="P152" s="235"/>
      <c r="Q152" s="235"/>
      <c r="R152" s="235"/>
      <c r="S152" s="235"/>
      <c r="T152" s="235"/>
      <c r="U152" s="235"/>
      <c r="V152" s="235"/>
      <c r="W152" s="235"/>
      <c r="X152" s="236"/>
      <c r="AT152" s="237" t="s">
        <v>168</v>
      </c>
      <c r="AU152" s="237" t="s">
        <v>160</v>
      </c>
      <c r="AV152" s="12" t="s">
        <v>87</v>
      </c>
      <c r="AW152" s="12" t="s">
        <v>7</v>
      </c>
      <c r="AX152" s="12" t="s">
        <v>85</v>
      </c>
      <c r="AY152" s="237" t="s">
        <v>156</v>
      </c>
    </row>
    <row r="153" spans="2:65" s="1" customFormat="1" ht="25.5" customHeight="1">
      <c r="B153" s="43"/>
      <c r="C153" s="214" t="s">
        <v>257</v>
      </c>
      <c r="D153" s="214" t="s">
        <v>161</v>
      </c>
      <c r="E153" s="215" t="s">
        <v>258</v>
      </c>
      <c r="F153" s="216" t="s">
        <v>259</v>
      </c>
      <c r="G153" s="217" t="s">
        <v>223</v>
      </c>
      <c r="H153" s="218">
        <v>167.09299999999999</v>
      </c>
      <c r="I153" s="219"/>
      <c r="J153" s="219"/>
      <c r="K153" s="220">
        <f>ROUND(P153*H153,2)</f>
        <v>0</v>
      </c>
      <c r="L153" s="216" t="s">
        <v>165</v>
      </c>
      <c r="M153" s="63"/>
      <c r="N153" s="221" t="s">
        <v>24</v>
      </c>
      <c r="O153" s="222" t="s">
        <v>47</v>
      </c>
      <c r="P153" s="145">
        <f>I153+J153</f>
        <v>0</v>
      </c>
      <c r="Q153" s="145">
        <f>ROUND(I153*H153,2)</f>
        <v>0</v>
      </c>
      <c r="R153" s="145">
        <f>ROUND(J153*H153,2)</f>
        <v>0</v>
      </c>
      <c r="S153" s="44"/>
      <c r="T153" s="223">
        <f>S153*H153</f>
        <v>0</v>
      </c>
      <c r="U153" s="223">
        <v>0</v>
      </c>
      <c r="V153" s="223">
        <f>U153*H153</f>
        <v>0</v>
      </c>
      <c r="W153" s="223">
        <v>0</v>
      </c>
      <c r="X153" s="224">
        <f>W153*H153</f>
        <v>0</v>
      </c>
      <c r="AR153" s="26" t="s">
        <v>166</v>
      </c>
      <c r="AT153" s="26" t="s">
        <v>161</v>
      </c>
      <c r="AU153" s="26" t="s">
        <v>160</v>
      </c>
      <c r="AY153" s="26" t="s">
        <v>156</v>
      </c>
      <c r="BE153" s="225">
        <f>IF(O153="základní",K153,0)</f>
        <v>0</v>
      </c>
      <c r="BF153" s="225">
        <f>IF(O153="snížená",K153,0)</f>
        <v>0</v>
      </c>
      <c r="BG153" s="225">
        <f>IF(O153="zákl. přenesená",K153,0)</f>
        <v>0</v>
      </c>
      <c r="BH153" s="225">
        <f>IF(O153="sníž. přenesená",K153,0)</f>
        <v>0</v>
      </c>
      <c r="BI153" s="225">
        <f>IF(O153="nulová",K153,0)</f>
        <v>0</v>
      </c>
      <c r="BJ153" s="26" t="s">
        <v>85</v>
      </c>
      <c r="BK153" s="225">
        <f>ROUND(P153*H153,2)</f>
        <v>0</v>
      </c>
      <c r="BL153" s="26" t="s">
        <v>166</v>
      </c>
      <c r="BM153" s="26" t="s">
        <v>260</v>
      </c>
    </row>
    <row r="154" spans="2:65" s="13" customFormat="1" ht="12">
      <c r="B154" s="238"/>
      <c r="C154" s="239"/>
      <c r="D154" s="228" t="s">
        <v>168</v>
      </c>
      <c r="E154" s="240" t="s">
        <v>24</v>
      </c>
      <c r="F154" s="241" t="s">
        <v>261</v>
      </c>
      <c r="G154" s="239"/>
      <c r="H154" s="240" t="s">
        <v>24</v>
      </c>
      <c r="I154" s="242"/>
      <c r="J154" s="242"/>
      <c r="K154" s="239"/>
      <c r="L154" s="239"/>
      <c r="M154" s="243"/>
      <c r="N154" s="244"/>
      <c r="O154" s="245"/>
      <c r="P154" s="245"/>
      <c r="Q154" s="245"/>
      <c r="R154" s="245"/>
      <c r="S154" s="245"/>
      <c r="T154" s="245"/>
      <c r="U154" s="245"/>
      <c r="V154" s="245"/>
      <c r="W154" s="245"/>
      <c r="X154" s="246"/>
      <c r="AT154" s="247" t="s">
        <v>168</v>
      </c>
      <c r="AU154" s="247" t="s">
        <v>160</v>
      </c>
      <c r="AV154" s="13" t="s">
        <v>85</v>
      </c>
      <c r="AW154" s="13" t="s">
        <v>7</v>
      </c>
      <c r="AX154" s="13" t="s">
        <v>78</v>
      </c>
      <c r="AY154" s="247" t="s">
        <v>156</v>
      </c>
    </row>
    <row r="155" spans="2:65" s="12" customFormat="1" ht="12">
      <c r="B155" s="226"/>
      <c r="C155" s="227"/>
      <c r="D155" s="228" t="s">
        <v>168</v>
      </c>
      <c r="E155" s="229" t="s">
        <v>24</v>
      </c>
      <c r="F155" s="230" t="s">
        <v>262</v>
      </c>
      <c r="G155" s="227"/>
      <c r="H155" s="231">
        <v>20.706</v>
      </c>
      <c r="I155" s="232"/>
      <c r="J155" s="232"/>
      <c r="K155" s="227"/>
      <c r="L155" s="227"/>
      <c r="M155" s="233"/>
      <c r="N155" s="234"/>
      <c r="O155" s="235"/>
      <c r="P155" s="235"/>
      <c r="Q155" s="235"/>
      <c r="R155" s="235"/>
      <c r="S155" s="235"/>
      <c r="T155" s="235"/>
      <c r="U155" s="235"/>
      <c r="V155" s="235"/>
      <c r="W155" s="235"/>
      <c r="X155" s="236"/>
      <c r="AT155" s="237" t="s">
        <v>168</v>
      </c>
      <c r="AU155" s="237" t="s">
        <v>160</v>
      </c>
      <c r="AV155" s="12" t="s">
        <v>87</v>
      </c>
      <c r="AW155" s="12" t="s">
        <v>7</v>
      </c>
      <c r="AX155" s="12" t="s">
        <v>78</v>
      </c>
      <c r="AY155" s="237" t="s">
        <v>156</v>
      </c>
    </row>
    <row r="156" spans="2:65" s="12" customFormat="1" ht="12">
      <c r="B156" s="226"/>
      <c r="C156" s="227"/>
      <c r="D156" s="228" t="s">
        <v>168</v>
      </c>
      <c r="E156" s="229" t="s">
        <v>24</v>
      </c>
      <c r="F156" s="230" t="s">
        <v>263</v>
      </c>
      <c r="G156" s="227"/>
      <c r="H156" s="231">
        <v>85.706000000000003</v>
      </c>
      <c r="I156" s="232"/>
      <c r="J156" s="232"/>
      <c r="K156" s="227"/>
      <c r="L156" s="227"/>
      <c r="M156" s="233"/>
      <c r="N156" s="234"/>
      <c r="O156" s="235"/>
      <c r="P156" s="235"/>
      <c r="Q156" s="235"/>
      <c r="R156" s="235"/>
      <c r="S156" s="235"/>
      <c r="T156" s="235"/>
      <c r="U156" s="235"/>
      <c r="V156" s="235"/>
      <c r="W156" s="235"/>
      <c r="X156" s="236"/>
      <c r="AT156" s="237" t="s">
        <v>168</v>
      </c>
      <c r="AU156" s="237" t="s">
        <v>160</v>
      </c>
      <c r="AV156" s="12" t="s">
        <v>87</v>
      </c>
      <c r="AW156" s="12" t="s">
        <v>7</v>
      </c>
      <c r="AX156" s="12" t="s">
        <v>78</v>
      </c>
      <c r="AY156" s="237" t="s">
        <v>156</v>
      </c>
    </row>
    <row r="157" spans="2:65" s="12" customFormat="1" ht="12">
      <c r="B157" s="226"/>
      <c r="C157" s="227"/>
      <c r="D157" s="228" t="s">
        <v>168</v>
      </c>
      <c r="E157" s="229" t="s">
        <v>24</v>
      </c>
      <c r="F157" s="230" t="s">
        <v>264</v>
      </c>
      <c r="G157" s="227"/>
      <c r="H157" s="231">
        <v>60.680999999999997</v>
      </c>
      <c r="I157" s="232"/>
      <c r="J157" s="232"/>
      <c r="K157" s="227"/>
      <c r="L157" s="227"/>
      <c r="M157" s="233"/>
      <c r="N157" s="234"/>
      <c r="O157" s="235"/>
      <c r="P157" s="235"/>
      <c r="Q157" s="235"/>
      <c r="R157" s="235"/>
      <c r="S157" s="235"/>
      <c r="T157" s="235"/>
      <c r="U157" s="235"/>
      <c r="V157" s="235"/>
      <c r="W157" s="235"/>
      <c r="X157" s="236"/>
      <c r="AT157" s="237" t="s">
        <v>168</v>
      </c>
      <c r="AU157" s="237" t="s">
        <v>160</v>
      </c>
      <c r="AV157" s="12" t="s">
        <v>87</v>
      </c>
      <c r="AW157" s="12" t="s">
        <v>7</v>
      </c>
      <c r="AX157" s="12" t="s">
        <v>78</v>
      </c>
      <c r="AY157" s="237" t="s">
        <v>156</v>
      </c>
    </row>
    <row r="158" spans="2:65" s="14" customFormat="1" ht="12">
      <c r="B158" s="248"/>
      <c r="C158" s="249"/>
      <c r="D158" s="228" t="s">
        <v>168</v>
      </c>
      <c r="E158" s="250" t="s">
        <v>24</v>
      </c>
      <c r="F158" s="251" t="s">
        <v>172</v>
      </c>
      <c r="G158" s="249"/>
      <c r="H158" s="252">
        <v>167.09299999999999</v>
      </c>
      <c r="I158" s="253"/>
      <c r="J158" s="253"/>
      <c r="K158" s="249"/>
      <c r="L158" s="249"/>
      <c r="M158" s="254"/>
      <c r="N158" s="255"/>
      <c r="O158" s="256"/>
      <c r="P158" s="256"/>
      <c r="Q158" s="256"/>
      <c r="R158" s="256"/>
      <c r="S158" s="256"/>
      <c r="T158" s="256"/>
      <c r="U158" s="256"/>
      <c r="V158" s="256"/>
      <c r="W158" s="256"/>
      <c r="X158" s="257"/>
      <c r="AT158" s="258" t="s">
        <v>168</v>
      </c>
      <c r="AU158" s="258" t="s">
        <v>160</v>
      </c>
      <c r="AV158" s="14" t="s">
        <v>166</v>
      </c>
      <c r="AW158" s="14" t="s">
        <v>7</v>
      </c>
      <c r="AX158" s="14" t="s">
        <v>85</v>
      </c>
      <c r="AY158" s="258" t="s">
        <v>156</v>
      </c>
    </row>
    <row r="159" spans="2:65" s="1" customFormat="1" ht="38.25" customHeight="1">
      <c r="B159" s="43"/>
      <c r="C159" s="214" t="s">
        <v>10</v>
      </c>
      <c r="D159" s="214" t="s">
        <v>161</v>
      </c>
      <c r="E159" s="215" t="s">
        <v>265</v>
      </c>
      <c r="F159" s="216" t="s">
        <v>266</v>
      </c>
      <c r="G159" s="217" t="s">
        <v>223</v>
      </c>
      <c r="H159" s="218">
        <v>83.546999999999997</v>
      </c>
      <c r="I159" s="219"/>
      <c r="J159" s="219"/>
      <c r="K159" s="220">
        <f>ROUND(P159*H159,2)</f>
        <v>0</v>
      </c>
      <c r="L159" s="216" t="s">
        <v>165</v>
      </c>
      <c r="M159" s="63"/>
      <c r="N159" s="221" t="s">
        <v>24</v>
      </c>
      <c r="O159" s="222" t="s">
        <v>47</v>
      </c>
      <c r="P159" s="145">
        <f>I159+J159</f>
        <v>0</v>
      </c>
      <c r="Q159" s="145">
        <f>ROUND(I159*H159,2)</f>
        <v>0</v>
      </c>
      <c r="R159" s="145">
        <f>ROUND(J159*H159,2)</f>
        <v>0</v>
      </c>
      <c r="S159" s="44"/>
      <c r="T159" s="223">
        <f>S159*H159</f>
        <v>0</v>
      </c>
      <c r="U159" s="223">
        <v>0</v>
      </c>
      <c r="V159" s="223">
        <f>U159*H159</f>
        <v>0</v>
      </c>
      <c r="W159" s="223">
        <v>0</v>
      </c>
      <c r="X159" s="224">
        <f>W159*H159</f>
        <v>0</v>
      </c>
      <c r="AR159" s="26" t="s">
        <v>166</v>
      </c>
      <c r="AT159" s="26" t="s">
        <v>161</v>
      </c>
      <c r="AU159" s="26" t="s">
        <v>160</v>
      </c>
      <c r="AY159" s="26" t="s">
        <v>156</v>
      </c>
      <c r="BE159" s="225">
        <f>IF(O159="základní",K159,0)</f>
        <v>0</v>
      </c>
      <c r="BF159" s="225">
        <f>IF(O159="snížená",K159,0)</f>
        <v>0</v>
      </c>
      <c r="BG159" s="225">
        <f>IF(O159="zákl. přenesená",K159,0)</f>
        <v>0</v>
      </c>
      <c r="BH159" s="225">
        <f>IF(O159="sníž. přenesená",K159,0)</f>
        <v>0</v>
      </c>
      <c r="BI159" s="225">
        <f>IF(O159="nulová",K159,0)</f>
        <v>0</v>
      </c>
      <c r="BJ159" s="26" t="s">
        <v>85</v>
      </c>
      <c r="BK159" s="225">
        <f>ROUND(P159*H159,2)</f>
        <v>0</v>
      </c>
      <c r="BL159" s="26" t="s">
        <v>166</v>
      </c>
      <c r="BM159" s="26" t="s">
        <v>267</v>
      </c>
    </row>
    <row r="160" spans="2:65" s="12" customFormat="1" ht="12">
      <c r="B160" s="226"/>
      <c r="C160" s="227"/>
      <c r="D160" s="228" t="s">
        <v>168</v>
      </c>
      <c r="E160" s="229" t="s">
        <v>24</v>
      </c>
      <c r="F160" s="230" t="s">
        <v>268</v>
      </c>
      <c r="G160" s="227"/>
      <c r="H160" s="231">
        <v>83.546999999999997</v>
      </c>
      <c r="I160" s="232"/>
      <c r="J160" s="232"/>
      <c r="K160" s="227"/>
      <c r="L160" s="227"/>
      <c r="M160" s="233"/>
      <c r="N160" s="234"/>
      <c r="O160" s="235"/>
      <c r="P160" s="235"/>
      <c r="Q160" s="235"/>
      <c r="R160" s="235"/>
      <c r="S160" s="235"/>
      <c r="T160" s="235"/>
      <c r="U160" s="235"/>
      <c r="V160" s="235"/>
      <c r="W160" s="235"/>
      <c r="X160" s="236"/>
      <c r="AT160" s="237" t="s">
        <v>168</v>
      </c>
      <c r="AU160" s="237" t="s">
        <v>160</v>
      </c>
      <c r="AV160" s="12" t="s">
        <v>87</v>
      </c>
      <c r="AW160" s="12" t="s">
        <v>7</v>
      </c>
      <c r="AX160" s="12" t="s">
        <v>85</v>
      </c>
      <c r="AY160" s="237" t="s">
        <v>156</v>
      </c>
    </row>
    <row r="161" spans="2:65" s="1" customFormat="1" ht="25.5" customHeight="1">
      <c r="B161" s="43"/>
      <c r="C161" s="214" t="s">
        <v>269</v>
      </c>
      <c r="D161" s="214" t="s">
        <v>161</v>
      </c>
      <c r="E161" s="215" t="s">
        <v>270</v>
      </c>
      <c r="F161" s="216" t="s">
        <v>271</v>
      </c>
      <c r="G161" s="217" t="s">
        <v>223</v>
      </c>
      <c r="H161" s="218">
        <v>21.6</v>
      </c>
      <c r="I161" s="219"/>
      <c r="J161" s="219"/>
      <c r="K161" s="220">
        <f>ROUND(P161*H161,2)</f>
        <v>0</v>
      </c>
      <c r="L161" s="216" t="s">
        <v>165</v>
      </c>
      <c r="M161" s="63"/>
      <c r="N161" s="221" t="s">
        <v>24</v>
      </c>
      <c r="O161" s="222" t="s">
        <v>47</v>
      </c>
      <c r="P161" s="145">
        <f>I161+J161</f>
        <v>0</v>
      </c>
      <c r="Q161" s="145">
        <f>ROUND(I161*H161,2)</f>
        <v>0</v>
      </c>
      <c r="R161" s="145">
        <f>ROUND(J161*H161,2)</f>
        <v>0</v>
      </c>
      <c r="S161" s="44"/>
      <c r="T161" s="223">
        <f>S161*H161</f>
        <v>0</v>
      </c>
      <c r="U161" s="223">
        <v>0</v>
      </c>
      <c r="V161" s="223">
        <f>U161*H161</f>
        <v>0</v>
      </c>
      <c r="W161" s="223">
        <v>0</v>
      </c>
      <c r="X161" s="224">
        <f>W161*H161</f>
        <v>0</v>
      </c>
      <c r="AR161" s="26" t="s">
        <v>166</v>
      </c>
      <c r="AT161" s="26" t="s">
        <v>161</v>
      </c>
      <c r="AU161" s="26" t="s">
        <v>160</v>
      </c>
      <c r="AY161" s="26" t="s">
        <v>156</v>
      </c>
      <c r="BE161" s="225">
        <f>IF(O161="základní",K161,0)</f>
        <v>0</v>
      </c>
      <c r="BF161" s="225">
        <f>IF(O161="snížená",K161,0)</f>
        <v>0</v>
      </c>
      <c r="BG161" s="225">
        <f>IF(O161="zákl. přenesená",K161,0)</f>
        <v>0</v>
      </c>
      <c r="BH161" s="225">
        <f>IF(O161="sníž. přenesená",K161,0)</f>
        <v>0</v>
      </c>
      <c r="BI161" s="225">
        <f>IF(O161="nulová",K161,0)</f>
        <v>0</v>
      </c>
      <c r="BJ161" s="26" t="s">
        <v>85</v>
      </c>
      <c r="BK161" s="225">
        <f>ROUND(P161*H161,2)</f>
        <v>0</v>
      </c>
      <c r="BL161" s="26" t="s">
        <v>166</v>
      </c>
      <c r="BM161" s="26" t="s">
        <v>272</v>
      </c>
    </row>
    <row r="162" spans="2:65" s="13" customFormat="1" ht="12">
      <c r="B162" s="238"/>
      <c r="C162" s="239"/>
      <c r="D162" s="228" t="s">
        <v>168</v>
      </c>
      <c r="E162" s="240" t="s">
        <v>24</v>
      </c>
      <c r="F162" s="241" t="s">
        <v>273</v>
      </c>
      <c r="G162" s="239"/>
      <c r="H162" s="240" t="s">
        <v>24</v>
      </c>
      <c r="I162" s="242"/>
      <c r="J162" s="242"/>
      <c r="K162" s="239"/>
      <c r="L162" s="239"/>
      <c r="M162" s="243"/>
      <c r="N162" s="244"/>
      <c r="O162" s="245"/>
      <c r="P162" s="245"/>
      <c r="Q162" s="245"/>
      <c r="R162" s="245"/>
      <c r="S162" s="245"/>
      <c r="T162" s="245"/>
      <c r="U162" s="245"/>
      <c r="V162" s="245"/>
      <c r="W162" s="245"/>
      <c r="X162" s="246"/>
      <c r="AT162" s="247" t="s">
        <v>168</v>
      </c>
      <c r="AU162" s="247" t="s">
        <v>160</v>
      </c>
      <c r="AV162" s="13" t="s">
        <v>85</v>
      </c>
      <c r="AW162" s="13" t="s">
        <v>7</v>
      </c>
      <c r="AX162" s="13" t="s">
        <v>78</v>
      </c>
      <c r="AY162" s="247" t="s">
        <v>156</v>
      </c>
    </row>
    <row r="163" spans="2:65" s="12" customFormat="1" ht="12">
      <c r="B163" s="226"/>
      <c r="C163" s="227"/>
      <c r="D163" s="228" t="s">
        <v>168</v>
      </c>
      <c r="E163" s="229" t="s">
        <v>24</v>
      </c>
      <c r="F163" s="230" t="s">
        <v>274</v>
      </c>
      <c r="G163" s="227"/>
      <c r="H163" s="231">
        <v>21.6</v>
      </c>
      <c r="I163" s="232"/>
      <c r="J163" s="232"/>
      <c r="K163" s="227"/>
      <c r="L163" s="227"/>
      <c r="M163" s="233"/>
      <c r="N163" s="234"/>
      <c r="O163" s="235"/>
      <c r="P163" s="235"/>
      <c r="Q163" s="235"/>
      <c r="R163" s="235"/>
      <c r="S163" s="235"/>
      <c r="T163" s="235"/>
      <c r="U163" s="235"/>
      <c r="V163" s="235"/>
      <c r="W163" s="235"/>
      <c r="X163" s="236"/>
      <c r="AT163" s="237" t="s">
        <v>168</v>
      </c>
      <c r="AU163" s="237" t="s">
        <v>160</v>
      </c>
      <c r="AV163" s="12" t="s">
        <v>87</v>
      </c>
      <c r="AW163" s="12" t="s">
        <v>7</v>
      </c>
      <c r="AX163" s="12" t="s">
        <v>85</v>
      </c>
      <c r="AY163" s="237" t="s">
        <v>156</v>
      </c>
    </row>
    <row r="164" spans="2:65" s="1" customFormat="1" ht="38.25" customHeight="1">
      <c r="B164" s="43"/>
      <c r="C164" s="214" t="s">
        <v>275</v>
      </c>
      <c r="D164" s="214" t="s">
        <v>161</v>
      </c>
      <c r="E164" s="215" t="s">
        <v>276</v>
      </c>
      <c r="F164" s="216" t="s">
        <v>277</v>
      </c>
      <c r="G164" s="217" t="s">
        <v>223</v>
      </c>
      <c r="H164" s="218">
        <v>10.8</v>
      </c>
      <c r="I164" s="219"/>
      <c r="J164" s="219"/>
      <c r="K164" s="220">
        <f>ROUND(P164*H164,2)</f>
        <v>0</v>
      </c>
      <c r="L164" s="216" t="s">
        <v>165</v>
      </c>
      <c r="M164" s="63"/>
      <c r="N164" s="221" t="s">
        <v>24</v>
      </c>
      <c r="O164" s="222" t="s">
        <v>47</v>
      </c>
      <c r="P164" s="145">
        <f>I164+J164</f>
        <v>0</v>
      </c>
      <c r="Q164" s="145">
        <f>ROUND(I164*H164,2)</f>
        <v>0</v>
      </c>
      <c r="R164" s="145">
        <f>ROUND(J164*H164,2)</f>
        <v>0</v>
      </c>
      <c r="S164" s="44"/>
      <c r="T164" s="223">
        <f>S164*H164</f>
        <v>0</v>
      </c>
      <c r="U164" s="223">
        <v>0</v>
      </c>
      <c r="V164" s="223">
        <f>U164*H164</f>
        <v>0</v>
      </c>
      <c r="W164" s="223">
        <v>0</v>
      </c>
      <c r="X164" s="224">
        <f>W164*H164</f>
        <v>0</v>
      </c>
      <c r="AR164" s="26" t="s">
        <v>166</v>
      </c>
      <c r="AT164" s="26" t="s">
        <v>161</v>
      </c>
      <c r="AU164" s="26" t="s">
        <v>160</v>
      </c>
      <c r="AY164" s="26" t="s">
        <v>156</v>
      </c>
      <c r="BE164" s="225">
        <f>IF(O164="základní",K164,0)</f>
        <v>0</v>
      </c>
      <c r="BF164" s="225">
        <f>IF(O164="snížená",K164,0)</f>
        <v>0</v>
      </c>
      <c r="BG164" s="225">
        <f>IF(O164="zákl. přenesená",K164,0)</f>
        <v>0</v>
      </c>
      <c r="BH164" s="225">
        <f>IF(O164="sníž. přenesená",K164,0)</f>
        <v>0</v>
      </c>
      <c r="BI164" s="225">
        <f>IF(O164="nulová",K164,0)</f>
        <v>0</v>
      </c>
      <c r="BJ164" s="26" t="s">
        <v>85</v>
      </c>
      <c r="BK164" s="225">
        <f>ROUND(P164*H164,2)</f>
        <v>0</v>
      </c>
      <c r="BL164" s="26" t="s">
        <v>166</v>
      </c>
      <c r="BM164" s="26" t="s">
        <v>278</v>
      </c>
    </row>
    <row r="165" spans="2:65" s="12" customFormat="1" ht="12">
      <c r="B165" s="226"/>
      <c r="C165" s="227"/>
      <c r="D165" s="228" t="s">
        <v>168</v>
      </c>
      <c r="E165" s="229" t="s">
        <v>24</v>
      </c>
      <c r="F165" s="230" t="s">
        <v>279</v>
      </c>
      <c r="G165" s="227"/>
      <c r="H165" s="231">
        <v>10.8</v>
      </c>
      <c r="I165" s="232"/>
      <c r="J165" s="232"/>
      <c r="K165" s="227"/>
      <c r="L165" s="227"/>
      <c r="M165" s="233"/>
      <c r="N165" s="234"/>
      <c r="O165" s="235"/>
      <c r="P165" s="235"/>
      <c r="Q165" s="235"/>
      <c r="R165" s="235"/>
      <c r="S165" s="235"/>
      <c r="T165" s="235"/>
      <c r="U165" s="235"/>
      <c r="V165" s="235"/>
      <c r="W165" s="235"/>
      <c r="X165" s="236"/>
      <c r="AT165" s="237" t="s">
        <v>168</v>
      </c>
      <c r="AU165" s="237" t="s">
        <v>160</v>
      </c>
      <c r="AV165" s="12" t="s">
        <v>87</v>
      </c>
      <c r="AW165" s="12" t="s">
        <v>7</v>
      </c>
      <c r="AX165" s="12" t="s">
        <v>85</v>
      </c>
      <c r="AY165" s="237" t="s">
        <v>156</v>
      </c>
    </row>
    <row r="166" spans="2:65" s="11" customFormat="1" ht="22.25" customHeight="1">
      <c r="B166" s="197"/>
      <c r="C166" s="198"/>
      <c r="D166" s="199" t="s">
        <v>77</v>
      </c>
      <c r="E166" s="212" t="s">
        <v>231</v>
      </c>
      <c r="F166" s="212" t="s">
        <v>280</v>
      </c>
      <c r="G166" s="198"/>
      <c r="H166" s="198"/>
      <c r="I166" s="201"/>
      <c r="J166" s="201"/>
      <c r="K166" s="213">
        <f>BK166</f>
        <v>0</v>
      </c>
      <c r="L166" s="198"/>
      <c r="M166" s="203"/>
      <c r="N166" s="204"/>
      <c r="O166" s="205"/>
      <c r="P166" s="205"/>
      <c r="Q166" s="206">
        <f>SUM(Q167:Q184)</f>
        <v>0</v>
      </c>
      <c r="R166" s="206">
        <f>SUM(R167:R184)</f>
        <v>0</v>
      </c>
      <c r="S166" s="205"/>
      <c r="T166" s="207">
        <f>SUM(T167:T184)</f>
        <v>0</v>
      </c>
      <c r="U166" s="205"/>
      <c r="V166" s="207">
        <f>SUM(V167:V184)</f>
        <v>123.559</v>
      </c>
      <c r="W166" s="205"/>
      <c r="X166" s="208">
        <f>SUM(X167:X184)</f>
        <v>0</v>
      </c>
      <c r="AR166" s="209" t="s">
        <v>85</v>
      </c>
      <c r="AT166" s="210" t="s">
        <v>77</v>
      </c>
      <c r="AU166" s="210" t="s">
        <v>87</v>
      </c>
      <c r="AY166" s="209" t="s">
        <v>156</v>
      </c>
      <c r="BK166" s="211">
        <f>SUM(BK167:BK184)</f>
        <v>0</v>
      </c>
    </row>
    <row r="167" spans="2:65" s="1" customFormat="1" ht="38.25" customHeight="1">
      <c r="B167" s="43"/>
      <c r="C167" s="214" t="s">
        <v>281</v>
      </c>
      <c r="D167" s="214" t="s">
        <v>161</v>
      </c>
      <c r="E167" s="215" t="s">
        <v>282</v>
      </c>
      <c r="F167" s="216" t="s">
        <v>283</v>
      </c>
      <c r="G167" s="217" t="s">
        <v>223</v>
      </c>
      <c r="H167" s="218">
        <v>356.48500000000001</v>
      </c>
      <c r="I167" s="219"/>
      <c r="J167" s="219"/>
      <c r="K167" s="220">
        <f>ROUND(P167*H167,2)</f>
        <v>0</v>
      </c>
      <c r="L167" s="216" t="s">
        <v>165</v>
      </c>
      <c r="M167" s="63"/>
      <c r="N167" s="221" t="s">
        <v>24</v>
      </c>
      <c r="O167" s="222" t="s">
        <v>47</v>
      </c>
      <c r="P167" s="145">
        <f>I167+J167</f>
        <v>0</v>
      </c>
      <c r="Q167" s="145">
        <f>ROUND(I167*H167,2)</f>
        <v>0</v>
      </c>
      <c r="R167" s="145">
        <f>ROUND(J167*H167,2)</f>
        <v>0</v>
      </c>
      <c r="S167" s="44"/>
      <c r="T167" s="223">
        <f>S167*H167</f>
        <v>0</v>
      </c>
      <c r="U167" s="223">
        <v>0</v>
      </c>
      <c r="V167" s="223">
        <f>U167*H167</f>
        <v>0</v>
      </c>
      <c r="W167" s="223">
        <v>0</v>
      </c>
      <c r="X167" s="224">
        <f>W167*H167</f>
        <v>0</v>
      </c>
      <c r="AR167" s="26" t="s">
        <v>166</v>
      </c>
      <c r="AT167" s="26" t="s">
        <v>161</v>
      </c>
      <c r="AU167" s="26" t="s">
        <v>160</v>
      </c>
      <c r="AY167" s="26" t="s">
        <v>156</v>
      </c>
      <c r="BE167" s="225">
        <f>IF(O167="základní",K167,0)</f>
        <v>0</v>
      </c>
      <c r="BF167" s="225">
        <f>IF(O167="snížená",K167,0)</f>
        <v>0</v>
      </c>
      <c r="BG167" s="225">
        <f>IF(O167="zákl. přenesená",K167,0)</f>
        <v>0</v>
      </c>
      <c r="BH167" s="225">
        <f>IF(O167="sníž. přenesená",K167,0)</f>
        <v>0</v>
      </c>
      <c r="BI167" s="225">
        <f>IF(O167="nulová",K167,0)</f>
        <v>0</v>
      </c>
      <c r="BJ167" s="26" t="s">
        <v>85</v>
      </c>
      <c r="BK167" s="225">
        <f>ROUND(P167*H167,2)</f>
        <v>0</v>
      </c>
      <c r="BL167" s="26" t="s">
        <v>166</v>
      </c>
      <c r="BM167" s="26" t="s">
        <v>284</v>
      </c>
    </row>
    <row r="168" spans="2:65" s="13" customFormat="1" ht="12">
      <c r="B168" s="238"/>
      <c r="C168" s="239"/>
      <c r="D168" s="228" t="s">
        <v>168</v>
      </c>
      <c r="E168" s="240" t="s">
        <v>24</v>
      </c>
      <c r="F168" s="241" t="s">
        <v>285</v>
      </c>
      <c r="G168" s="239"/>
      <c r="H168" s="240" t="s">
        <v>24</v>
      </c>
      <c r="I168" s="242"/>
      <c r="J168" s="242"/>
      <c r="K168" s="239"/>
      <c r="L168" s="239"/>
      <c r="M168" s="243"/>
      <c r="N168" s="244"/>
      <c r="O168" s="245"/>
      <c r="P168" s="245"/>
      <c r="Q168" s="245"/>
      <c r="R168" s="245"/>
      <c r="S168" s="245"/>
      <c r="T168" s="245"/>
      <c r="U168" s="245"/>
      <c r="V168" s="245"/>
      <c r="W168" s="245"/>
      <c r="X168" s="246"/>
      <c r="AT168" s="247" t="s">
        <v>168</v>
      </c>
      <c r="AU168" s="247" t="s">
        <v>160</v>
      </c>
      <c r="AV168" s="13" t="s">
        <v>85</v>
      </c>
      <c r="AW168" s="13" t="s">
        <v>7</v>
      </c>
      <c r="AX168" s="13" t="s">
        <v>78</v>
      </c>
      <c r="AY168" s="247" t="s">
        <v>156</v>
      </c>
    </row>
    <row r="169" spans="2:65" s="12" customFormat="1" ht="12">
      <c r="B169" s="226"/>
      <c r="C169" s="227"/>
      <c r="D169" s="228" t="s">
        <v>168</v>
      </c>
      <c r="E169" s="229" t="s">
        <v>24</v>
      </c>
      <c r="F169" s="230" t="s">
        <v>242</v>
      </c>
      <c r="G169" s="227"/>
      <c r="H169" s="231">
        <v>69.400000000000006</v>
      </c>
      <c r="I169" s="232"/>
      <c r="J169" s="232"/>
      <c r="K169" s="227"/>
      <c r="L169" s="227"/>
      <c r="M169" s="233"/>
      <c r="N169" s="234"/>
      <c r="O169" s="235"/>
      <c r="P169" s="235"/>
      <c r="Q169" s="235"/>
      <c r="R169" s="235"/>
      <c r="S169" s="235"/>
      <c r="T169" s="235"/>
      <c r="U169" s="235"/>
      <c r="V169" s="235"/>
      <c r="W169" s="235"/>
      <c r="X169" s="236"/>
      <c r="AT169" s="237" t="s">
        <v>168</v>
      </c>
      <c r="AU169" s="237" t="s">
        <v>160</v>
      </c>
      <c r="AV169" s="12" t="s">
        <v>87</v>
      </c>
      <c r="AW169" s="12" t="s">
        <v>7</v>
      </c>
      <c r="AX169" s="12" t="s">
        <v>78</v>
      </c>
      <c r="AY169" s="237" t="s">
        <v>156</v>
      </c>
    </row>
    <row r="170" spans="2:65" s="13" customFormat="1" ht="12">
      <c r="B170" s="238"/>
      <c r="C170" s="239"/>
      <c r="D170" s="228" t="s">
        <v>168</v>
      </c>
      <c r="E170" s="240" t="s">
        <v>24</v>
      </c>
      <c r="F170" s="241" t="s">
        <v>286</v>
      </c>
      <c r="G170" s="239"/>
      <c r="H170" s="240" t="s">
        <v>24</v>
      </c>
      <c r="I170" s="242"/>
      <c r="J170" s="242"/>
      <c r="K170" s="239"/>
      <c r="L170" s="239"/>
      <c r="M170" s="243"/>
      <c r="N170" s="244"/>
      <c r="O170" s="245"/>
      <c r="P170" s="245"/>
      <c r="Q170" s="245"/>
      <c r="R170" s="245"/>
      <c r="S170" s="245"/>
      <c r="T170" s="245"/>
      <c r="U170" s="245"/>
      <c r="V170" s="245"/>
      <c r="W170" s="245"/>
      <c r="X170" s="246"/>
      <c r="AT170" s="247" t="s">
        <v>168</v>
      </c>
      <c r="AU170" s="247" t="s">
        <v>160</v>
      </c>
      <c r="AV170" s="13" t="s">
        <v>85</v>
      </c>
      <c r="AW170" s="13" t="s">
        <v>7</v>
      </c>
      <c r="AX170" s="13" t="s">
        <v>78</v>
      </c>
      <c r="AY170" s="247" t="s">
        <v>156</v>
      </c>
    </row>
    <row r="171" spans="2:65" s="12" customFormat="1" ht="12">
      <c r="B171" s="226"/>
      <c r="C171" s="227"/>
      <c r="D171" s="228" t="s">
        <v>168</v>
      </c>
      <c r="E171" s="229" t="s">
        <v>24</v>
      </c>
      <c r="F171" s="230" t="s">
        <v>287</v>
      </c>
      <c r="G171" s="227"/>
      <c r="H171" s="231">
        <v>287.08499999999998</v>
      </c>
      <c r="I171" s="232"/>
      <c r="J171" s="232"/>
      <c r="K171" s="227"/>
      <c r="L171" s="227"/>
      <c r="M171" s="233"/>
      <c r="N171" s="234"/>
      <c r="O171" s="235"/>
      <c r="P171" s="235"/>
      <c r="Q171" s="235"/>
      <c r="R171" s="235"/>
      <c r="S171" s="235"/>
      <c r="T171" s="235"/>
      <c r="U171" s="235"/>
      <c r="V171" s="235"/>
      <c r="W171" s="235"/>
      <c r="X171" s="236"/>
      <c r="AT171" s="237" t="s">
        <v>168</v>
      </c>
      <c r="AU171" s="237" t="s">
        <v>160</v>
      </c>
      <c r="AV171" s="12" t="s">
        <v>87</v>
      </c>
      <c r="AW171" s="12" t="s">
        <v>7</v>
      </c>
      <c r="AX171" s="12" t="s">
        <v>78</v>
      </c>
      <c r="AY171" s="237" t="s">
        <v>156</v>
      </c>
    </row>
    <row r="172" spans="2:65" s="14" customFormat="1" ht="12">
      <c r="B172" s="248"/>
      <c r="C172" s="249"/>
      <c r="D172" s="228" t="s">
        <v>168</v>
      </c>
      <c r="E172" s="250" t="s">
        <v>24</v>
      </c>
      <c r="F172" s="251" t="s">
        <v>172</v>
      </c>
      <c r="G172" s="249"/>
      <c r="H172" s="252">
        <v>356.48500000000001</v>
      </c>
      <c r="I172" s="253"/>
      <c r="J172" s="253"/>
      <c r="K172" s="249"/>
      <c r="L172" s="249"/>
      <c r="M172" s="254"/>
      <c r="N172" s="255"/>
      <c r="O172" s="256"/>
      <c r="P172" s="256"/>
      <c r="Q172" s="256"/>
      <c r="R172" s="256"/>
      <c r="S172" s="256"/>
      <c r="T172" s="256"/>
      <c r="U172" s="256"/>
      <c r="V172" s="256"/>
      <c r="W172" s="256"/>
      <c r="X172" s="257"/>
      <c r="AT172" s="258" t="s">
        <v>168</v>
      </c>
      <c r="AU172" s="258" t="s">
        <v>160</v>
      </c>
      <c r="AV172" s="14" t="s">
        <v>166</v>
      </c>
      <c r="AW172" s="14" t="s">
        <v>7</v>
      </c>
      <c r="AX172" s="14" t="s">
        <v>85</v>
      </c>
      <c r="AY172" s="258" t="s">
        <v>156</v>
      </c>
    </row>
    <row r="173" spans="2:65" s="1" customFormat="1" ht="25.5" customHeight="1">
      <c r="B173" s="43"/>
      <c r="C173" s="214" t="s">
        <v>288</v>
      </c>
      <c r="D173" s="214" t="s">
        <v>161</v>
      </c>
      <c r="E173" s="215" t="s">
        <v>289</v>
      </c>
      <c r="F173" s="216" t="s">
        <v>290</v>
      </c>
      <c r="G173" s="217" t="s">
        <v>223</v>
      </c>
      <c r="H173" s="218">
        <v>1.2</v>
      </c>
      <c r="I173" s="219"/>
      <c r="J173" s="219"/>
      <c r="K173" s="220">
        <f>ROUND(P173*H173,2)</f>
        <v>0</v>
      </c>
      <c r="L173" s="216" t="s">
        <v>165</v>
      </c>
      <c r="M173" s="63"/>
      <c r="N173" s="221" t="s">
        <v>24</v>
      </c>
      <c r="O173" s="222" t="s">
        <v>47</v>
      </c>
      <c r="P173" s="145">
        <f>I173+J173</f>
        <v>0</v>
      </c>
      <c r="Q173" s="145">
        <f>ROUND(I173*H173,2)</f>
        <v>0</v>
      </c>
      <c r="R173" s="145">
        <f>ROUND(J173*H173,2)</f>
        <v>0</v>
      </c>
      <c r="S173" s="44"/>
      <c r="T173" s="223">
        <f>S173*H173</f>
        <v>0</v>
      </c>
      <c r="U173" s="223">
        <v>0</v>
      </c>
      <c r="V173" s="223">
        <f>U173*H173</f>
        <v>0</v>
      </c>
      <c r="W173" s="223">
        <v>0</v>
      </c>
      <c r="X173" s="224">
        <f>W173*H173</f>
        <v>0</v>
      </c>
      <c r="AR173" s="26" t="s">
        <v>166</v>
      </c>
      <c r="AT173" s="26" t="s">
        <v>161</v>
      </c>
      <c r="AU173" s="26" t="s">
        <v>160</v>
      </c>
      <c r="AY173" s="26" t="s">
        <v>156</v>
      </c>
      <c r="BE173" s="225">
        <f>IF(O173="základní",K173,0)</f>
        <v>0</v>
      </c>
      <c r="BF173" s="225">
        <f>IF(O173="snížená",K173,0)</f>
        <v>0</v>
      </c>
      <c r="BG173" s="225">
        <f>IF(O173="zákl. přenesená",K173,0)</f>
        <v>0</v>
      </c>
      <c r="BH173" s="225">
        <f>IF(O173="sníž. přenesená",K173,0)</f>
        <v>0</v>
      </c>
      <c r="BI173" s="225">
        <f>IF(O173="nulová",K173,0)</f>
        <v>0</v>
      </c>
      <c r="BJ173" s="26" t="s">
        <v>85</v>
      </c>
      <c r="BK173" s="225">
        <f>ROUND(P173*H173,2)</f>
        <v>0</v>
      </c>
      <c r="BL173" s="26" t="s">
        <v>166</v>
      </c>
      <c r="BM173" s="26" t="s">
        <v>291</v>
      </c>
    </row>
    <row r="174" spans="2:65" s="12" customFormat="1" ht="12">
      <c r="B174" s="226"/>
      <c r="C174" s="227"/>
      <c r="D174" s="228" t="s">
        <v>168</v>
      </c>
      <c r="E174" s="229" t="s">
        <v>24</v>
      </c>
      <c r="F174" s="230" t="s">
        <v>292</v>
      </c>
      <c r="G174" s="227"/>
      <c r="H174" s="231">
        <v>1.2</v>
      </c>
      <c r="I174" s="232"/>
      <c r="J174" s="232"/>
      <c r="K174" s="227"/>
      <c r="L174" s="227"/>
      <c r="M174" s="233"/>
      <c r="N174" s="234"/>
      <c r="O174" s="235"/>
      <c r="P174" s="235"/>
      <c r="Q174" s="235"/>
      <c r="R174" s="235"/>
      <c r="S174" s="235"/>
      <c r="T174" s="235"/>
      <c r="U174" s="235"/>
      <c r="V174" s="235"/>
      <c r="W174" s="235"/>
      <c r="X174" s="236"/>
      <c r="AT174" s="237" t="s">
        <v>168</v>
      </c>
      <c r="AU174" s="237" t="s">
        <v>160</v>
      </c>
      <c r="AV174" s="12" t="s">
        <v>87</v>
      </c>
      <c r="AW174" s="12" t="s">
        <v>7</v>
      </c>
      <c r="AX174" s="12" t="s">
        <v>85</v>
      </c>
      <c r="AY174" s="237" t="s">
        <v>156</v>
      </c>
    </row>
    <row r="175" spans="2:65" s="1" customFormat="1" ht="16.5" customHeight="1">
      <c r="B175" s="43"/>
      <c r="C175" s="214" t="s">
        <v>293</v>
      </c>
      <c r="D175" s="214" t="s">
        <v>161</v>
      </c>
      <c r="E175" s="215" t="s">
        <v>294</v>
      </c>
      <c r="F175" s="216" t="s">
        <v>295</v>
      </c>
      <c r="G175" s="217" t="s">
        <v>223</v>
      </c>
      <c r="H175" s="218">
        <v>355.28500000000003</v>
      </c>
      <c r="I175" s="219"/>
      <c r="J175" s="219"/>
      <c r="K175" s="220">
        <f>ROUND(P175*H175,2)</f>
        <v>0</v>
      </c>
      <c r="L175" s="216" t="s">
        <v>165</v>
      </c>
      <c r="M175" s="63"/>
      <c r="N175" s="221" t="s">
        <v>24</v>
      </c>
      <c r="O175" s="222" t="s">
        <v>47</v>
      </c>
      <c r="P175" s="145">
        <f>I175+J175</f>
        <v>0</v>
      </c>
      <c r="Q175" s="145">
        <f>ROUND(I175*H175,2)</f>
        <v>0</v>
      </c>
      <c r="R175" s="145">
        <f>ROUND(J175*H175,2)</f>
        <v>0</v>
      </c>
      <c r="S175" s="44"/>
      <c r="T175" s="223">
        <f>S175*H175</f>
        <v>0</v>
      </c>
      <c r="U175" s="223">
        <v>0</v>
      </c>
      <c r="V175" s="223">
        <f>U175*H175</f>
        <v>0</v>
      </c>
      <c r="W175" s="223">
        <v>0</v>
      </c>
      <c r="X175" s="224">
        <f>W175*H175</f>
        <v>0</v>
      </c>
      <c r="AR175" s="26" t="s">
        <v>166</v>
      </c>
      <c r="AT175" s="26" t="s">
        <v>161</v>
      </c>
      <c r="AU175" s="26" t="s">
        <v>160</v>
      </c>
      <c r="AY175" s="26" t="s">
        <v>156</v>
      </c>
      <c r="BE175" s="225">
        <f>IF(O175="základní",K175,0)</f>
        <v>0</v>
      </c>
      <c r="BF175" s="225">
        <f>IF(O175="snížená",K175,0)</f>
        <v>0</v>
      </c>
      <c r="BG175" s="225">
        <f>IF(O175="zákl. přenesená",K175,0)</f>
        <v>0</v>
      </c>
      <c r="BH175" s="225">
        <f>IF(O175="sníž. přenesená",K175,0)</f>
        <v>0</v>
      </c>
      <c r="BI175" s="225">
        <f>IF(O175="nulová",K175,0)</f>
        <v>0</v>
      </c>
      <c r="BJ175" s="26" t="s">
        <v>85</v>
      </c>
      <c r="BK175" s="225">
        <f>ROUND(P175*H175,2)</f>
        <v>0</v>
      </c>
      <c r="BL175" s="26" t="s">
        <v>166</v>
      </c>
      <c r="BM175" s="26" t="s">
        <v>296</v>
      </c>
    </row>
    <row r="176" spans="2:65" s="12" customFormat="1" ht="12">
      <c r="B176" s="226"/>
      <c r="C176" s="227"/>
      <c r="D176" s="228" t="s">
        <v>168</v>
      </c>
      <c r="E176" s="229" t="s">
        <v>24</v>
      </c>
      <c r="F176" s="230" t="s">
        <v>297</v>
      </c>
      <c r="G176" s="227"/>
      <c r="H176" s="231">
        <v>355.28500000000003</v>
      </c>
      <c r="I176" s="232"/>
      <c r="J176" s="232"/>
      <c r="K176" s="227"/>
      <c r="L176" s="227"/>
      <c r="M176" s="233"/>
      <c r="N176" s="234"/>
      <c r="O176" s="235"/>
      <c r="P176" s="235"/>
      <c r="Q176" s="235"/>
      <c r="R176" s="235"/>
      <c r="S176" s="235"/>
      <c r="T176" s="235"/>
      <c r="U176" s="235"/>
      <c r="V176" s="235"/>
      <c r="W176" s="235"/>
      <c r="X176" s="236"/>
      <c r="AT176" s="237" t="s">
        <v>168</v>
      </c>
      <c r="AU176" s="237" t="s">
        <v>160</v>
      </c>
      <c r="AV176" s="12" t="s">
        <v>87</v>
      </c>
      <c r="AW176" s="12" t="s">
        <v>7</v>
      </c>
      <c r="AX176" s="12" t="s">
        <v>85</v>
      </c>
      <c r="AY176" s="237" t="s">
        <v>156</v>
      </c>
    </row>
    <row r="177" spans="2:65" s="1" customFormat="1" ht="16.5" customHeight="1">
      <c r="B177" s="43"/>
      <c r="C177" s="214" t="s">
        <v>298</v>
      </c>
      <c r="D177" s="214" t="s">
        <v>161</v>
      </c>
      <c r="E177" s="215" t="s">
        <v>299</v>
      </c>
      <c r="F177" s="216" t="s">
        <v>300</v>
      </c>
      <c r="G177" s="217" t="s">
        <v>240</v>
      </c>
      <c r="H177" s="218">
        <v>516.75300000000004</v>
      </c>
      <c r="I177" s="219"/>
      <c r="J177" s="219"/>
      <c r="K177" s="220">
        <f>ROUND(P177*H177,2)</f>
        <v>0</v>
      </c>
      <c r="L177" s="216" t="s">
        <v>165</v>
      </c>
      <c r="M177" s="63"/>
      <c r="N177" s="221" t="s">
        <v>24</v>
      </c>
      <c r="O177" s="222" t="s">
        <v>47</v>
      </c>
      <c r="P177" s="145">
        <f>I177+J177</f>
        <v>0</v>
      </c>
      <c r="Q177" s="145">
        <f>ROUND(I177*H177,2)</f>
        <v>0</v>
      </c>
      <c r="R177" s="145">
        <f>ROUND(J177*H177,2)</f>
        <v>0</v>
      </c>
      <c r="S177" s="44"/>
      <c r="T177" s="223">
        <f>S177*H177</f>
        <v>0</v>
      </c>
      <c r="U177" s="223">
        <v>0</v>
      </c>
      <c r="V177" s="223">
        <f>U177*H177</f>
        <v>0</v>
      </c>
      <c r="W177" s="223">
        <v>0</v>
      </c>
      <c r="X177" s="224">
        <f>W177*H177</f>
        <v>0</v>
      </c>
      <c r="AR177" s="26" t="s">
        <v>166</v>
      </c>
      <c r="AT177" s="26" t="s">
        <v>161</v>
      </c>
      <c r="AU177" s="26" t="s">
        <v>160</v>
      </c>
      <c r="AY177" s="26" t="s">
        <v>156</v>
      </c>
      <c r="BE177" s="225">
        <f>IF(O177="základní",K177,0)</f>
        <v>0</v>
      </c>
      <c r="BF177" s="225">
        <f>IF(O177="snížená",K177,0)</f>
        <v>0</v>
      </c>
      <c r="BG177" s="225">
        <f>IF(O177="zákl. přenesená",K177,0)</f>
        <v>0</v>
      </c>
      <c r="BH177" s="225">
        <f>IF(O177="sníž. přenesená",K177,0)</f>
        <v>0</v>
      </c>
      <c r="BI177" s="225">
        <f>IF(O177="nulová",K177,0)</f>
        <v>0</v>
      </c>
      <c r="BJ177" s="26" t="s">
        <v>85</v>
      </c>
      <c r="BK177" s="225">
        <f>ROUND(P177*H177,2)</f>
        <v>0</v>
      </c>
      <c r="BL177" s="26" t="s">
        <v>166</v>
      </c>
      <c r="BM177" s="26" t="s">
        <v>301</v>
      </c>
    </row>
    <row r="178" spans="2:65" s="12" customFormat="1" ht="12">
      <c r="B178" s="226"/>
      <c r="C178" s="227"/>
      <c r="D178" s="228" t="s">
        <v>168</v>
      </c>
      <c r="E178" s="229" t="s">
        <v>24</v>
      </c>
      <c r="F178" s="230" t="s">
        <v>302</v>
      </c>
      <c r="G178" s="227"/>
      <c r="H178" s="231">
        <v>516.75300000000004</v>
      </c>
      <c r="I178" s="232"/>
      <c r="J178" s="232"/>
      <c r="K178" s="227"/>
      <c r="L178" s="227"/>
      <c r="M178" s="233"/>
      <c r="N178" s="234"/>
      <c r="O178" s="235"/>
      <c r="P178" s="235"/>
      <c r="Q178" s="235"/>
      <c r="R178" s="235"/>
      <c r="S178" s="235"/>
      <c r="T178" s="235"/>
      <c r="U178" s="235"/>
      <c r="V178" s="235"/>
      <c r="W178" s="235"/>
      <c r="X178" s="236"/>
      <c r="AT178" s="237" t="s">
        <v>168</v>
      </c>
      <c r="AU178" s="237" t="s">
        <v>160</v>
      </c>
      <c r="AV178" s="12" t="s">
        <v>87</v>
      </c>
      <c r="AW178" s="12" t="s">
        <v>7</v>
      </c>
      <c r="AX178" s="12" t="s">
        <v>85</v>
      </c>
      <c r="AY178" s="237" t="s">
        <v>156</v>
      </c>
    </row>
    <row r="179" spans="2:65" s="1" customFormat="1" ht="25.5" customHeight="1">
      <c r="B179" s="43"/>
      <c r="C179" s="214" t="s">
        <v>303</v>
      </c>
      <c r="D179" s="214" t="s">
        <v>161</v>
      </c>
      <c r="E179" s="215" t="s">
        <v>304</v>
      </c>
      <c r="F179" s="216" t="s">
        <v>305</v>
      </c>
      <c r="G179" s="217" t="s">
        <v>223</v>
      </c>
      <c r="H179" s="218">
        <v>68.644000000000005</v>
      </c>
      <c r="I179" s="219"/>
      <c r="J179" s="219"/>
      <c r="K179" s="220">
        <f>ROUND(P179*H179,2)</f>
        <v>0</v>
      </c>
      <c r="L179" s="216" t="s">
        <v>165</v>
      </c>
      <c r="M179" s="63"/>
      <c r="N179" s="221" t="s">
        <v>24</v>
      </c>
      <c r="O179" s="222" t="s">
        <v>47</v>
      </c>
      <c r="P179" s="145">
        <f>I179+J179</f>
        <v>0</v>
      </c>
      <c r="Q179" s="145">
        <f>ROUND(I179*H179,2)</f>
        <v>0</v>
      </c>
      <c r="R179" s="145">
        <f>ROUND(J179*H179,2)</f>
        <v>0</v>
      </c>
      <c r="S179" s="44"/>
      <c r="T179" s="223">
        <f>S179*H179</f>
        <v>0</v>
      </c>
      <c r="U179" s="223">
        <v>0</v>
      </c>
      <c r="V179" s="223">
        <f>U179*H179</f>
        <v>0</v>
      </c>
      <c r="W179" s="223">
        <v>0</v>
      </c>
      <c r="X179" s="224">
        <f>W179*H179</f>
        <v>0</v>
      </c>
      <c r="AR179" s="26" t="s">
        <v>166</v>
      </c>
      <c r="AT179" s="26" t="s">
        <v>161</v>
      </c>
      <c r="AU179" s="26" t="s">
        <v>160</v>
      </c>
      <c r="AY179" s="26" t="s">
        <v>156</v>
      </c>
      <c r="BE179" s="225">
        <f>IF(O179="základní",K179,0)</f>
        <v>0</v>
      </c>
      <c r="BF179" s="225">
        <f>IF(O179="snížená",K179,0)</f>
        <v>0</v>
      </c>
      <c r="BG179" s="225">
        <f>IF(O179="zákl. přenesená",K179,0)</f>
        <v>0</v>
      </c>
      <c r="BH179" s="225">
        <f>IF(O179="sníž. přenesená",K179,0)</f>
        <v>0</v>
      </c>
      <c r="BI179" s="225">
        <f>IF(O179="nulová",K179,0)</f>
        <v>0</v>
      </c>
      <c r="BJ179" s="26" t="s">
        <v>85</v>
      </c>
      <c r="BK179" s="225">
        <f>ROUND(P179*H179,2)</f>
        <v>0</v>
      </c>
      <c r="BL179" s="26" t="s">
        <v>166</v>
      </c>
      <c r="BM179" s="26" t="s">
        <v>306</v>
      </c>
    </row>
    <row r="180" spans="2:65" s="12" customFormat="1" ht="12">
      <c r="B180" s="226"/>
      <c r="C180" s="227"/>
      <c r="D180" s="228" t="s">
        <v>168</v>
      </c>
      <c r="E180" s="229" t="s">
        <v>24</v>
      </c>
      <c r="F180" s="230" t="s">
        <v>307</v>
      </c>
      <c r="G180" s="227"/>
      <c r="H180" s="231">
        <v>72</v>
      </c>
      <c r="I180" s="232"/>
      <c r="J180" s="232"/>
      <c r="K180" s="227"/>
      <c r="L180" s="227"/>
      <c r="M180" s="233"/>
      <c r="N180" s="234"/>
      <c r="O180" s="235"/>
      <c r="P180" s="235"/>
      <c r="Q180" s="235"/>
      <c r="R180" s="235"/>
      <c r="S180" s="235"/>
      <c r="T180" s="235"/>
      <c r="U180" s="235"/>
      <c r="V180" s="235"/>
      <c r="W180" s="235"/>
      <c r="X180" s="236"/>
      <c r="AT180" s="237" t="s">
        <v>168</v>
      </c>
      <c r="AU180" s="237" t="s">
        <v>160</v>
      </c>
      <c r="AV180" s="12" t="s">
        <v>87</v>
      </c>
      <c r="AW180" s="12" t="s">
        <v>7</v>
      </c>
      <c r="AX180" s="12" t="s">
        <v>78</v>
      </c>
      <c r="AY180" s="237" t="s">
        <v>156</v>
      </c>
    </row>
    <row r="181" spans="2:65" s="12" customFormat="1" ht="12">
      <c r="B181" s="226"/>
      <c r="C181" s="227"/>
      <c r="D181" s="228" t="s">
        <v>168</v>
      </c>
      <c r="E181" s="229" t="s">
        <v>24</v>
      </c>
      <c r="F181" s="230" t="s">
        <v>308</v>
      </c>
      <c r="G181" s="227"/>
      <c r="H181" s="231">
        <v>-3.3559999999999999</v>
      </c>
      <c r="I181" s="232"/>
      <c r="J181" s="232"/>
      <c r="K181" s="227"/>
      <c r="L181" s="227"/>
      <c r="M181" s="233"/>
      <c r="N181" s="234"/>
      <c r="O181" s="235"/>
      <c r="P181" s="235"/>
      <c r="Q181" s="235"/>
      <c r="R181" s="235"/>
      <c r="S181" s="235"/>
      <c r="T181" s="235"/>
      <c r="U181" s="235"/>
      <c r="V181" s="235"/>
      <c r="W181" s="235"/>
      <c r="X181" s="236"/>
      <c r="AT181" s="237" t="s">
        <v>168</v>
      </c>
      <c r="AU181" s="237" t="s">
        <v>160</v>
      </c>
      <c r="AV181" s="12" t="s">
        <v>87</v>
      </c>
      <c r="AW181" s="12" t="s">
        <v>7</v>
      </c>
      <c r="AX181" s="12" t="s">
        <v>78</v>
      </c>
      <c r="AY181" s="237" t="s">
        <v>156</v>
      </c>
    </row>
    <row r="182" spans="2:65" s="14" customFormat="1" ht="12">
      <c r="B182" s="248"/>
      <c r="C182" s="249"/>
      <c r="D182" s="228" t="s">
        <v>168</v>
      </c>
      <c r="E182" s="250" t="s">
        <v>24</v>
      </c>
      <c r="F182" s="251" t="s">
        <v>172</v>
      </c>
      <c r="G182" s="249"/>
      <c r="H182" s="252">
        <v>68.644000000000005</v>
      </c>
      <c r="I182" s="253"/>
      <c r="J182" s="253"/>
      <c r="K182" s="249"/>
      <c r="L182" s="249"/>
      <c r="M182" s="254"/>
      <c r="N182" s="255"/>
      <c r="O182" s="256"/>
      <c r="P182" s="256"/>
      <c r="Q182" s="256"/>
      <c r="R182" s="256"/>
      <c r="S182" s="256"/>
      <c r="T182" s="256"/>
      <c r="U182" s="256"/>
      <c r="V182" s="256"/>
      <c r="W182" s="256"/>
      <c r="X182" s="257"/>
      <c r="AT182" s="258" t="s">
        <v>168</v>
      </c>
      <c r="AU182" s="258" t="s">
        <v>160</v>
      </c>
      <c r="AV182" s="14" t="s">
        <v>166</v>
      </c>
      <c r="AW182" s="14" t="s">
        <v>7</v>
      </c>
      <c r="AX182" s="14" t="s">
        <v>85</v>
      </c>
      <c r="AY182" s="258" t="s">
        <v>156</v>
      </c>
    </row>
    <row r="183" spans="2:65" s="1" customFormat="1" ht="16.5" customHeight="1">
      <c r="B183" s="43"/>
      <c r="C183" s="259" t="s">
        <v>309</v>
      </c>
      <c r="D183" s="259" t="s">
        <v>237</v>
      </c>
      <c r="E183" s="260" t="s">
        <v>310</v>
      </c>
      <c r="F183" s="261" t="s">
        <v>311</v>
      </c>
      <c r="G183" s="262" t="s">
        <v>240</v>
      </c>
      <c r="H183" s="263">
        <v>123.559</v>
      </c>
      <c r="I183" s="264"/>
      <c r="J183" s="265"/>
      <c r="K183" s="266">
        <f>ROUND(P183*H183,2)</f>
        <v>0</v>
      </c>
      <c r="L183" s="261" t="s">
        <v>165</v>
      </c>
      <c r="M183" s="267"/>
      <c r="N183" s="268" t="s">
        <v>24</v>
      </c>
      <c r="O183" s="222" t="s">
        <v>47</v>
      </c>
      <c r="P183" s="145">
        <f>I183+J183</f>
        <v>0</v>
      </c>
      <c r="Q183" s="145">
        <f>ROUND(I183*H183,2)</f>
        <v>0</v>
      </c>
      <c r="R183" s="145">
        <f>ROUND(J183*H183,2)</f>
        <v>0</v>
      </c>
      <c r="S183" s="44"/>
      <c r="T183" s="223">
        <f>S183*H183</f>
        <v>0</v>
      </c>
      <c r="U183" s="223">
        <v>1</v>
      </c>
      <c r="V183" s="223">
        <f>U183*H183</f>
        <v>123.559</v>
      </c>
      <c r="W183" s="223">
        <v>0</v>
      </c>
      <c r="X183" s="224">
        <f>W183*H183</f>
        <v>0</v>
      </c>
      <c r="AR183" s="26" t="s">
        <v>187</v>
      </c>
      <c r="AT183" s="26" t="s">
        <v>237</v>
      </c>
      <c r="AU183" s="26" t="s">
        <v>160</v>
      </c>
      <c r="AY183" s="26" t="s">
        <v>156</v>
      </c>
      <c r="BE183" s="225">
        <f>IF(O183="základní",K183,0)</f>
        <v>0</v>
      </c>
      <c r="BF183" s="225">
        <f>IF(O183="snížená",K183,0)</f>
        <v>0</v>
      </c>
      <c r="BG183" s="225">
        <f>IF(O183="zákl. přenesená",K183,0)</f>
        <v>0</v>
      </c>
      <c r="BH183" s="225">
        <f>IF(O183="sníž. přenesená",K183,0)</f>
        <v>0</v>
      </c>
      <c r="BI183" s="225">
        <f>IF(O183="nulová",K183,0)</f>
        <v>0</v>
      </c>
      <c r="BJ183" s="26" t="s">
        <v>85</v>
      </c>
      <c r="BK183" s="225">
        <f>ROUND(P183*H183,2)</f>
        <v>0</v>
      </c>
      <c r="BL183" s="26" t="s">
        <v>166</v>
      </c>
      <c r="BM183" s="26" t="s">
        <v>312</v>
      </c>
    </row>
    <row r="184" spans="2:65" s="12" customFormat="1" ht="12">
      <c r="B184" s="226"/>
      <c r="C184" s="227"/>
      <c r="D184" s="228" t="s">
        <v>168</v>
      </c>
      <c r="E184" s="229" t="s">
        <v>24</v>
      </c>
      <c r="F184" s="230" t="s">
        <v>313</v>
      </c>
      <c r="G184" s="227"/>
      <c r="H184" s="231">
        <v>123.559</v>
      </c>
      <c r="I184" s="232"/>
      <c r="J184" s="232"/>
      <c r="K184" s="227"/>
      <c r="L184" s="227"/>
      <c r="M184" s="233"/>
      <c r="N184" s="234"/>
      <c r="O184" s="235"/>
      <c r="P184" s="235"/>
      <c r="Q184" s="235"/>
      <c r="R184" s="235"/>
      <c r="S184" s="235"/>
      <c r="T184" s="235"/>
      <c r="U184" s="235"/>
      <c r="V184" s="235"/>
      <c r="W184" s="235"/>
      <c r="X184" s="236"/>
      <c r="AT184" s="237" t="s">
        <v>168</v>
      </c>
      <c r="AU184" s="237" t="s">
        <v>160</v>
      </c>
      <c r="AV184" s="12" t="s">
        <v>87</v>
      </c>
      <c r="AW184" s="12" t="s">
        <v>7</v>
      </c>
      <c r="AX184" s="12" t="s">
        <v>85</v>
      </c>
      <c r="AY184" s="237" t="s">
        <v>156</v>
      </c>
    </row>
    <row r="185" spans="2:65" s="11" customFormat="1" ht="22.25" customHeight="1">
      <c r="B185" s="197"/>
      <c r="C185" s="198"/>
      <c r="D185" s="199" t="s">
        <v>77</v>
      </c>
      <c r="E185" s="212" t="s">
        <v>244</v>
      </c>
      <c r="F185" s="212" t="s">
        <v>314</v>
      </c>
      <c r="G185" s="198"/>
      <c r="H185" s="198"/>
      <c r="I185" s="201"/>
      <c r="J185" s="201"/>
      <c r="K185" s="213">
        <f>BK185</f>
        <v>0</v>
      </c>
      <c r="L185" s="198"/>
      <c r="M185" s="203"/>
      <c r="N185" s="204"/>
      <c r="O185" s="205"/>
      <c r="P185" s="205"/>
      <c r="Q185" s="206">
        <f>SUM(Q186:Q203)</f>
        <v>0</v>
      </c>
      <c r="R185" s="206">
        <f>SUM(R186:R203)</f>
        <v>0</v>
      </c>
      <c r="S185" s="205"/>
      <c r="T185" s="207">
        <f>SUM(T186:T203)</f>
        <v>0</v>
      </c>
      <c r="U185" s="205"/>
      <c r="V185" s="207">
        <f>SUM(V186:V203)</f>
        <v>0.17027</v>
      </c>
      <c r="W185" s="205"/>
      <c r="X185" s="208">
        <f>SUM(X186:X203)</f>
        <v>0</v>
      </c>
      <c r="AR185" s="209" t="s">
        <v>85</v>
      </c>
      <c r="AT185" s="210" t="s">
        <v>77</v>
      </c>
      <c r="AU185" s="210" t="s">
        <v>87</v>
      </c>
      <c r="AY185" s="209" t="s">
        <v>156</v>
      </c>
      <c r="BK185" s="211">
        <f>SUM(BK186:BK203)</f>
        <v>0</v>
      </c>
    </row>
    <row r="186" spans="2:65" s="1" customFormat="1" ht="25.5" customHeight="1">
      <c r="B186" s="43"/>
      <c r="C186" s="214" t="s">
        <v>315</v>
      </c>
      <c r="D186" s="214" t="s">
        <v>161</v>
      </c>
      <c r="E186" s="215" t="s">
        <v>316</v>
      </c>
      <c r="F186" s="216" t="s">
        <v>317</v>
      </c>
      <c r="G186" s="217" t="s">
        <v>164</v>
      </c>
      <c r="H186" s="218">
        <v>694</v>
      </c>
      <c r="I186" s="219"/>
      <c r="J186" s="219"/>
      <c r="K186" s="220">
        <f>ROUND(P186*H186,2)</f>
        <v>0</v>
      </c>
      <c r="L186" s="216" t="s">
        <v>165</v>
      </c>
      <c r="M186" s="63"/>
      <c r="N186" s="221" t="s">
        <v>24</v>
      </c>
      <c r="O186" s="222" t="s">
        <v>47</v>
      </c>
      <c r="P186" s="145">
        <f>I186+J186</f>
        <v>0</v>
      </c>
      <c r="Q186" s="145">
        <f>ROUND(I186*H186,2)</f>
        <v>0</v>
      </c>
      <c r="R186" s="145">
        <f>ROUND(J186*H186,2)</f>
        <v>0</v>
      </c>
      <c r="S186" s="44"/>
      <c r="T186" s="223">
        <f>S186*H186</f>
        <v>0</v>
      </c>
      <c r="U186" s="223">
        <v>0</v>
      </c>
      <c r="V186" s="223">
        <f>U186*H186</f>
        <v>0</v>
      </c>
      <c r="W186" s="223">
        <v>0</v>
      </c>
      <c r="X186" s="224">
        <f>W186*H186</f>
        <v>0</v>
      </c>
      <c r="AR186" s="26" t="s">
        <v>166</v>
      </c>
      <c r="AT186" s="26" t="s">
        <v>161</v>
      </c>
      <c r="AU186" s="26" t="s">
        <v>160</v>
      </c>
      <c r="AY186" s="26" t="s">
        <v>156</v>
      </c>
      <c r="BE186" s="225">
        <f>IF(O186="základní",K186,0)</f>
        <v>0</v>
      </c>
      <c r="BF186" s="225">
        <f>IF(O186="snížená",K186,0)</f>
        <v>0</v>
      </c>
      <c r="BG186" s="225">
        <f>IF(O186="zákl. přenesená",K186,0)</f>
        <v>0</v>
      </c>
      <c r="BH186" s="225">
        <f>IF(O186="sníž. přenesená",K186,0)</f>
        <v>0</v>
      </c>
      <c r="BI186" s="225">
        <f>IF(O186="nulová",K186,0)</f>
        <v>0</v>
      </c>
      <c r="BJ186" s="26" t="s">
        <v>85</v>
      </c>
      <c r="BK186" s="225">
        <f>ROUND(P186*H186,2)</f>
        <v>0</v>
      </c>
      <c r="BL186" s="26" t="s">
        <v>166</v>
      </c>
      <c r="BM186" s="26" t="s">
        <v>318</v>
      </c>
    </row>
    <row r="187" spans="2:65" s="12" customFormat="1" ht="12">
      <c r="B187" s="226"/>
      <c r="C187" s="227"/>
      <c r="D187" s="228" t="s">
        <v>168</v>
      </c>
      <c r="E187" s="229" t="s">
        <v>24</v>
      </c>
      <c r="F187" s="230" t="s">
        <v>319</v>
      </c>
      <c r="G187" s="227"/>
      <c r="H187" s="231">
        <v>694</v>
      </c>
      <c r="I187" s="232"/>
      <c r="J187" s="232"/>
      <c r="K187" s="227"/>
      <c r="L187" s="227"/>
      <c r="M187" s="233"/>
      <c r="N187" s="234"/>
      <c r="O187" s="235"/>
      <c r="P187" s="235"/>
      <c r="Q187" s="235"/>
      <c r="R187" s="235"/>
      <c r="S187" s="235"/>
      <c r="T187" s="235"/>
      <c r="U187" s="235"/>
      <c r="V187" s="235"/>
      <c r="W187" s="235"/>
      <c r="X187" s="236"/>
      <c r="AT187" s="237" t="s">
        <v>168</v>
      </c>
      <c r="AU187" s="237" t="s">
        <v>160</v>
      </c>
      <c r="AV187" s="12" t="s">
        <v>87</v>
      </c>
      <c r="AW187" s="12" t="s">
        <v>7</v>
      </c>
      <c r="AX187" s="12" t="s">
        <v>85</v>
      </c>
      <c r="AY187" s="237" t="s">
        <v>156</v>
      </c>
    </row>
    <row r="188" spans="2:65" s="1" customFormat="1" ht="25.5" customHeight="1">
      <c r="B188" s="43"/>
      <c r="C188" s="214" t="s">
        <v>320</v>
      </c>
      <c r="D188" s="214" t="s">
        <v>161</v>
      </c>
      <c r="E188" s="215" t="s">
        <v>321</v>
      </c>
      <c r="F188" s="216" t="s">
        <v>322</v>
      </c>
      <c r="G188" s="217" t="s">
        <v>164</v>
      </c>
      <c r="H188" s="218">
        <v>694</v>
      </c>
      <c r="I188" s="219"/>
      <c r="J188" s="219"/>
      <c r="K188" s="220">
        <f>ROUND(P188*H188,2)</f>
        <v>0</v>
      </c>
      <c r="L188" s="216" t="s">
        <v>165</v>
      </c>
      <c r="M188" s="63"/>
      <c r="N188" s="221" t="s">
        <v>24</v>
      </c>
      <c r="O188" s="222" t="s">
        <v>47</v>
      </c>
      <c r="P188" s="145">
        <f>I188+J188</f>
        <v>0</v>
      </c>
      <c r="Q188" s="145">
        <f>ROUND(I188*H188,2)</f>
        <v>0</v>
      </c>
      <c r="R188" s="145">
        <f>ROUND(J188*H188,2)</f>
        <v>0</v>
      </c>
      <c r="S188" s="44"/>
      <c r="T188" s="223">
        <f>S188*H188</f>
        <v>0</v>
      </c>
      <c r="U188" s="223">
        <v>0</v>
      </c>
      <c r="V188" s="223">
        <f>U188*H188</f>
        <v>0</v>
      </c>
      <c r="W188" s="223">
        <v>0</v>
      </c>
      <c r="X188" s="224">
        <f>W188*H188</f>
        <v>0</v>
      </c>
      <c r="AR188" s="26" t="s">
        <v>166</v>
      </c>
      <c r="AT188" s="26" t="s">
        <v>161</v>
      </c>
      <c r="AU188" s="26" t="s">
        <v>160</v>
      </c>
      <c r="AY188" s="26" t="s">
        <v>156</v>
      </c>
      <c r="BE188" s="225">
        <f>IF(O188="základní",K188,0)</f>
        <v>0</v>
      </c>
      <c r="BF188" s="225">
        <f>IF(O188="snížená",K188,0)</f>
        <v>0</v>
      </c>
      <c r="BG188" s="225">
        <f>IF(O188="zákl. přenesená",K188,0)</f>
        <v>0</v>
      </c>
      <c r="BH188" s="225">
        <f>IF(O188="sníž. přenesená",K188,0)</f>
        <v>0</v>
      </c>
      <c r="BI188" s="225">
        <f>IF(O188="nulová",K188,0)</f>
        <v>0</v>
      </c>
      <c r="BJ188" s="26" t="s">
        <v>85</v>
      </c>
      <c r="BK188" s="225">
        <f>ROUND(P188*H188,2)</f>
        <v>0</v>
      </c>
      <c r="BL188" s="26" t="s">
        <v>166</v>
      </c>
      <c r="BM188" s="26" t="s">
        <v>323</v>
      </c>
    </row>
    <row r="189" spans="2:65" s="12" customFormat="1" ht="12">
      <c r="B189" s="226"/>
      <c r="C189" s="227"/>
      <c r="D189" s="228" t="s">
        <v>168</v>
      </c>
      <c r="E189" s="229" t="s">
        <v>24</v>
      </c>
      <c r="F189" s="230" t="s">
        <v>319</v>
      </c>
      <c r="G189" s="227"/>
      <c r="H189" s="231">
        <v>694</v>
      </c>
      <c r="I189" s="232"/>
      <c r="J189" s="232"/>
      <c r="K189" s="227"/>
      <c r="L189" s="227"/>
      <c r="M189" s="233"/>
      <c r="N189" s="234"/>
      <c r="O189" s="235"/>
      <c r="P189" s="235"/>
      <c r="Q189" s="235"/>
      <c r="R189" s="235"/>
      <c r="S189" s="235"/>
      <c r="T189" s="235"/>
      <c r="U189" s="235"/>
      <c r="V189" s="235"/>
      <c r="W189" s="235"/>
      <c r="X189" s="236"/>
      <c r="AT189" s="237" t="s">
        <v>168</v>
      </c>
      <c r="AU189" s="237" t="s">
        <v>160</v>
      </c>
      <c r="AV189" s="12" t="s">
        <v>87</v>
      </c>
      <c r="AW189" s="12" t="s">
        <v>7</v>
      </c>
      <c r="AX189" s="12" t="s">
        <v>85</v>
      </c>
      <c r="AY189" s="237" t="s">
        <v>156</v>
      </c>
    </row>
    <row r="190" spans="2:65" s="1" customFormat="1" ht="16.5" customHeight="1">
      <c r="B190" s="43"/>
      <c r="C190" s="259" t="s">
        <v>324</v>
      </c>
      <c r="D190" s="259" t="s">
        <v>237</v>
      </c>
      <c r="E190" s="260" t="s">
        <v>325</v>
      </c>
      <c r="F190" s="261" t="s">
        <v>326</v>
      </c>
      <c r="G190" s="262" t="s">
        <v>327</v>
      </c>
      <c r="H190" s="263">
        <v>20.82</v>
      </c>
      <c r="I190" s="264"/>
      <c r="J190" s="265"/>
      <c r="K190" s="266">
        <f>ROUND(P190*H190,2)</f>
        <v>0</v>
      </c>
      <c r="L190" s="261" t="s">
        <v>165</v>
      </c>
      <c r="M190" s="267"/>
      <c r="N190" s="268" t="s">
        <v>24</v>
      </c>
      <c r="O190" s="222" t="s">
        <v>47</v>
      </c>
      <c r="P190" s="145">
        <f>I190+J190</f>
        <v>0</v>
      </c>
      <c r="Q190" s="145">
        <f>ROUND(I190*H190,2)</f>
        <v>0</v>
      </c>
      <c r="R190" s="145">
        <f>ROUND(J190*H190,2)</f>
        <v>0</v>
      </c>
      <c r="S190" s="44"/>
      <c r="T190" s="223">
        <f>S190*H190</f>
        <v>0</v>
      </c>
      <c r="U190" s="223">
        <v>1E-3</v>
      </c>
      <c r="V190" s="223">
        <f>U190*H190</f>
        <v>2.0820000000000002E-2</v>
      </c>
      <c r="W190" s="223">
        <v>0</v>
      </c>
      <c r="X190" s="224">
        <f>W190*H190</f>
        <v>0</v>
      </c>
      <c r="AR190" s="26" t="s">
        <v>187</v>
      </c>
      <c r="AT190" s="26" t="s">
        <v>237</v>
      </c>
      <c r="AU190" s="26" t="s">
        <v>160</v>
      </c>
      <c r="AY190" s="26" t="s">
        <v>156</v>
      </c>
      <c r="BE190" s="225">
        <f>IF(O190="základní",K190,0)</f>
        <v>0</v>
      </c>
      <c r="BF190" s="225">
        <f>IF(O190="snížená",K190,0)</f>
        <v>0</v>
      </c>
      <c r="BG190" s="225">
        <f>IF(O190="zákl. přenesená",K190,0)</f>
        <v>0</v>
      </c>
      <c r="BH190" s="225">
        <f>IF(O190="sníž. přenesená",K190,0)</f>
        <v>0</v>
      </c>
      <c r="BI190" s="225">
        <f>IF(O190="nulová",K190,0)</f>
        <v>0</v>
      </c>
      <c r="BJ190" s="26" t="s">
        <v>85</v>
      </c>
      <c r="BK190" s="225">
        <f>ROUND(P190*H190,2)</f>
        <v>0</v>
      </c>
      <c r="BL190" s="26" t="s">
        <v>166</v>
      </c>
      <c r="BM190" s="26" t="s">
        <v>328</v>
      </c>
    </row>
    <row r="191" spans="2:65" s="12" customFormat="1" ht="12">
      <c r="B191" s="226"/>
      <c r="C191" s="227"/>
      <c r="D191" s="228" t="s">
        <v>168</v>
      </c>
      <c r="E191" s="229" t="s">
        <v>24</v>
      </c>
      <c r="F191" s="230" t="s">
        <v>329</v>
      </c>
      <c r="G191" s="227"/>
      <c r="H191" s="231">
        <v>20.82</v>
      </c>
      <c r="I191" s="232"/>
      <c r="J191" s="232"/>
      <c r="K191" s="227"/>
      <c r="L191" s="227"/>
      <c r="M191" s="233"/>
      <c r="N191" s="234"/>
      <c r="O191" s="235"/>
      <c r="P191" s="235"/>
      <c r="Q191" s="235"/>
      <c r="R191" s="235"/>
      <c r="S191" s="235"/>
      <c r="T191" s="235"/>
      <c r="U191" s="235"/>
      <c r="V191" s="235"/>
      <c r="W191" s="235"/>
      <c r="X191" s="236"/>
      <c r="AT191" s="237" t="s">
        <v>168</v>
      </c>
      <c r="AU191" s="237" t="s">
        <v>160</v>
      </c>
      <c r="AV191" s="12" t="s">
        <v>87</v>
      </c>
      <c r="AW191" s="12" t="s">
        <v>7</v>
      </c>
      <c r="AX191" s="12" t="s">
        <v>85</v>
      </c>
      <c r="AY191" s="237" t="s">
        <v>156</v>
      </c>
    </row>
    <row r="192" spans="2:65" s="1" customFormat="1" ht="25.5" customHeight="1">
      <c r="B192" s="43"/>
      <c r="C192" s="214" t="s">
        <v>330</v>
      </c>
      <c r="D192" s="214" t="s">
        <v>161</v>
      </c>
      <c r="E192" s="215" t="s">
        <v>331</v>
      </c>
      <c r="F192" s="216" t="s">
        <v>332</v>
      </c>
      <c r="G192" s="217" t="s">
        <v>164</v>
      </c>
      <c r="H192" s="218">
        <v>694</v>
      </c>
      <c r="I192" s="219"/>
      <c r="J192" s="219"/>
      <c r="K192" s="220">
        <f>ROUND(P192*H192,2)</f>
        <v>0</v>
      </c>
      <c r="L192" s="216" t="s">
        <v>165</v>
      </c>
      <c r="M192" s="63"/>
      <c r="N192" s="221" t="s">
        <v>24</v>
      </c>
      <c r="O192" s="222" t="s">
        <v>47</v>
      </c>
      <c r="P192" s="145">
        <f>I192+J192</f>
        <v>0</v>
      </c>
      <c r="Q192" s="145">
        <f>ROUND(I192*H192,2)</f>
        <v>0</v>
      </c>
      <c r="R192" s="145">
        <f>ROUND(J192*H192,2)</f>
        <v>0</v>
      </c>
      <c r="S192" s="44"/>
      <c r="T192" s="223">
        <f>S192*H192</f>
        <v>0</v>
      </c>
      <c r="U192" s="223">
        <v>0</v>
      </c>
      <c r="V192" s="223">
        <f>U192*H192</f>
        <v>0</v>
      </c>
      <c r="W192" s="223">
        <v>0</v>
      </c>
      <c r="X192" s="224">
        <f>W192*H192</f>
        <v>0</v>
      </c>
      <c r="AR192" s="26" t="s">
        <v>166</v>
      </c>
      <c r="AT192" s="26" t="s">
        <v>161</v>
      </c>
      <c r="AU192" s="26" t="s">
        <v>160</v>
      </c>
      <c r="AY192" s="26" t="s">
        <v>156</v>
      </c>
      <c r="BE192" s="225">
        <f>IF(O192="základní",K192,0)</f>
        <v>0</v>
      </c>
      <c r="BF192" s="225">
        <f>IF(O192="snížená",K192,0)</f>
        <v>0</v>
      </c>
      <c r="BG192" s="225">
        <f>IF(O192="zákl. přenesená",K192,0)</f>
        <v>0</v>
      </c>
      <c r="BH192" s="225">
        <f>IF(O192="sníž. přenesená",K192,0)</f>
        <v>0</v>
      </c>
      <c r="BI192" s="225">
        <f>IF(O192="nulová",K192,0)</f>
        <v>0</v>
      </c>
      <c r="BJ192" s="26" t="s">
        <v>85</v>
      </c>
      <c r="BK192" s="225">
        <f>ROUND(P192*H192,2)</f>
        <v>0</v>
      </c>
      <c r="BL192" s="26" t="s">
        <v>166</v>
      </c>
      <c r="BM192" s="26" t="s">
        <v>333</v>
      </c>
    </row>
    <row r="193" spans="2:65" s="12" customFormat="1" ht="12">
      <c r="B193" s="226"/>
      <c r="C193" s="227"/>
      <c r="D193" s="228" t="s">
        <v>168</v>
      </c>
      <c r="E193" s="229" t="s">
        <v>24</v>
      </c>
      <c r="F193" s="230" t="s">
        <v>319</v>
      </c>
      <c r="G193" s="227"/>
      <c r="H193" s="231">
        <v>694</v>
      </c>
      <c r="I193" s="232"/>
      <c r="J193" s="232"/>
      <c r="K193" s="227"/>
      <c r="L193" s="227"/>
      <c r="M193" s="233"/>
      <c r="N193" s="234"/>
      <c r="O193" s="235"/>
      <c r="P193" s="235"/>
      <c r="Q193" s="235"/>
      <c r="R193" s="235"/>
      <c r="S193" s="235"/>
      <c r="T193" s="235"/>
      <c r="U193" s="235"/>
      <c r="V193" s="235"/>
      <c r="W193" s="235"/>
      <c r="X193" s="236"/>
      <c r="AT193" s="237" t="s">
        <v>168</v>
      </c>
      <c r="AU193" s="237" t="s">
        <v>160</v>
      </c>
      <c r="AV193" s="12" t="s">
        <v>87</v>
      </c>
      <c r="AW193" s="12" t="s">
        <v>7</v>
      </c>
      <c r="AX193" s="12" t="s">
        <v>85</v>
      </c>
      <c r="AY193" s="237" t="s">
        <v>156</v>
      </c>
    </row>
    <row r="194" spans="2:65" s="1" customFormat="1" ht="25.5" customHeight="1">
      <c r="B194" s="43"/>
      <c r="C194" s="214" t="s">
        <v>334</v>
      </c>
      <c r="D194" s="214" t="s">
        <v>161</v>
      </c>
      <c r="E194" s="215" t="s">
        <v>335</v>
      </c>
      <c r="F194" s="216" t="s">
        <v>336</v>
      </c>
      <c r="G194" s="217" t="s">
        <v>164</v>
      </c>
      <c r="H194" s="218">
        <v>1413.3</v>
      </c>
      <c r="I194" s="219"/>
      <c r="J194" s="219"/>
      <c r="K194" s="220">
        <f>ROUND(P194*H194,2)</f>
        <v>0</v>
      </c>
      <c r="L194" s="216" t="s">
        <v>165</v>
      </c>
      <c r="M194" s="63"/>
      <c r="N194" s="221" t="s">
        <v>24</v>
      </c>
      <c r="O194" s="222" t="s">
        <v>47</v>
      </c>
      <c r="P194" s="145">
        <f>I194+J194</f>
        <v>0</v>
      </c>
      <c r="Q194" s="145">
        <f>ROUND(I194*H194,2)</f>
        <v>0</v>
      </c>
      <c r="R194" s="145">
        <f>ROUND(J194*H194,2)</f>
        <v>0</v>
      </c>
      <c r="S194" s="44"/>
      <c r="T194" s="223">
        <f>S194*H194</f>
        <v>0</v>
      </c>
      <c r="U194" s="223">
        <v>0</v>
      </c>
      <c r="V194" s="223">
        <f>U194*H194</f>
        <v>0</v>
      </c>
      <c r="W194" s="223">
        <v>0</v>
      </c>
      <c r="X194" s="224">
        <f>W194*H194</f>
        <v>0</v>
      </c>
      <c r="AR194" s="26" t="s">
        <v>166</v>
      </c>
      <c r="AT194" s="26" t="s">
        <v>161</v>
      </c>
      <c r="AU194" s="26" t="s">
        <v>160</v>
      </c>
      <c r="AY194" s="26" t="s">
        <v>156</v>
      </c>
      <c r="BE194" s="225">
        <f>IF(O194="základní",K194,0)</f>
        <v>0</v>
      </c>
      <c r="BF194" s="225">
        <f>IF(O194="snížená",K194,0)</f>
        <v>0</v>
      </c>
      <c r="BG194" s="225">
        <f>IF(O194="zákl. přenesená",K194,0)</f>
        <v>0</v>
      </c>
      <c r="BH194" s="225">
        <f>IF(O194="sníž. přenesená",K194,0)</f>
        <v>0</v>
      </c>
      <c r="BI194" s="225">
        <f>IF(O194="nulová",K194,0)</f>
        <v>0</v>
      </c>
      <c r="BJ194" s="26" t="s">
        <v>85</v>
      </c>
      <c r="BK194" s="225">
        <f>ROUND(P194*H194,2)</f>
        <v>0</v>
      </c>
      <c r="BL194" s="26" t="s">
        <v>166</v>
      </c>
      <c r="BM194" s="26" t="s">
        <v>337</v>
      </c>
    </row>
    <row r="195" spans="2:65" s="12" customFormat="1" ht="12">
      <c r="B195" s="226"/>
      <c r="C195" s="227"/>
      <c r="D195" s="228" t="s">
        <v>168</v>
      </c>
      <c r="E195" s="229" t="s">
        <v>24</v>
      </c>
      <c r="F195" s="230" t="s">
        <v>338</v>
      </c>
      <c r="G195" s="227"/>
      <c r="H195" s="231">
        <v>1413.3</v>
      </c>
      <c r="I195" s="232"/>
      <c r="J195" s="232"/>
      <c r="K195" s="227"/>
      <c r="L195" s="227"/>
      <c r="M195" s="233"/>
      <c r="N195" s="234"/>
      <c r="O195" s="235"/>
      <c r="P195" s="235"/>
      <c r="Q195" s="235"/>
      <c r="R195" s="235"/>
      <c r="S195" s="235"/>
      <c r="T195" s="235"/>
      <c r="U195" s="235"/>
      <c r="V195" s="235"/>
      <c r="W195" s="235"/>
      <c r="X195" s="236"/>
      <c r="AT195" s="237" t="s">
        <v>168</v>
      </c>
      <c r="AU195" s="237" t="s">
        <v>160</v>
      </c>
      <c r="AV195" s="12" t="s">
        <v>87</v>
      </c>
      <c r="AW195" s="12" t="s">
        <v>7</v>
      </c>
      <c r="AX195" s="12" t="s">
        <v>85</v>
      </c>
      <c r="AY195" s="237" t="s">
        <v>156</v>
      </c>
    </row>
    <row r="196" spans="2:65" s="1" customFormat="1" ht="25.5" customHeight="1">
      <c r="B196" s="43"/>
      <c r="C196" s="214" t="s">
        <v>339</v>
      </c>
      <c r="D196" s="214" t="s">
        <v>161</v>
      </c>
      <c r="E196" s="215" t="s">
        <v>340</v>
      </c>
      <c r="F196" s="216" t="s">
        <v>341</v>
      </c>
      <c r="G196" s="217" t="s">
        <v>164</v>
      </c>
      <c r="H196" s="218">
        <v>694</v>
      </c>
      <c r="I196" s="219"/>
      <c r="J196" s="219"/>
      <c r="K196" s="220">
        <f>ROUND(P196*H196,2)</f>
        <v>0</v>
      </c>
      <c r="L196" s="216" t="s">
        <v>165</v>
      </c>
      <c r="M196" s="63"/>
      <c r="N196" s="221" t="s">
        <v>24</v>
      </c>
      <c r="O196" s="222" t="s">
        <v>47</v>
      </c>
      <c r="P196" s="145">
        <f>I196+J196</f>
        <v>0</v>
      </c>
      <c r="Q196" s="145">
        <f>ROUND(I196*H196,2)</f>
        <v>0</v>
      </c>
      <c r="R196" s="145">
        <f>ROUND(J196*H196,2)</f>
        <v>0</v>
      </c>
      <c r="S196" s="44"/>
      <c r="T196" s="223">
        <f>S196*H196</f>
        <v>0</v>
      </c>
      <c r="U196" s="223">
        <v>0</v>
      </c>
      <c r="V196" s="223">
        <f>U196*H196</f>
        <v>0</v>
      </c>
      <c r="W196" s="223">
        <v>0</v>
      </c>
      <c r="X196" s="224">
        <f>W196*H196</f>
        <v>0</v>
      </c>
      <c r="AR196" s="26" t="s">
        <v>166</v>
      </c>
      <c r="AT196" s="26" t="s">
        <v>161</v>
      </c>
      <c r="AU196" s="26" t="s">
        <v>160</v>
      </c>
      <c r="AY196" s="26" t="s">
        <v>156</v>
      </c>
      <c r="BE196" s="225">
        <f>IF(O196="základní",K196,0)</f>
        <v>0</v>
      </c>
      <c r="BF196" s="225">
        <f>IF(O196="snížená",K196,0)</f>
        <v>0</v>
      </c>
      <c r="BG196" s="225">
        <f>IF(O196="zákl. přenesená",K196,0)</f>
        <v>0</v>
      </c>
      <c r="BH196" s="225">
        <f>IF(O196="sníž. přenesená",K196,0)</f>
        <v>0</v>
      </c>
      <c r="BI196" s="225">
        <f>IF(O196="nulová",K196,0)</f>
        <v>0</v>
      </c>
      <c r="BJ196" s="26" t="s">
        <v>85</v>
      </c>
      <c r="BK196" s="225">
        <f>ROUND(P196*H196,2)</f>
        <v>0</v>
      </c>
      <c r="BL196" s="26" t="s">
        <v>166</v>
      </c>
      <c r="BM196" s="26" t="s">
        <v>342</v>
      </c>
    </row>
    <row r="197" spans="2:65" s="12" customFormat="1" ht="12">
      <c r="B197" s="226"/>
      <c r="C197" s="227"/>
      <c r="D197" s="228" t="s">
        <v>168</v>
      </c>
      <c r="E197" s="229" t="s">
        <v>24</v>
      </c>
      <c r="F197" s="230" t="s">
        <v>319</v>
      </c>
      <c r="G197" s="227"/>
      <c r="H197" s="231">
        <v>694</v>
      </c>
      <c r="I197" s="232"/>
      <c r="J197" s="232"/>
      <c r="K197" s="227"/>
      <c r="L197" s="227"/>
      <c r="M197" s="233"/>
      <c r="N197" s="234"/>
      <c r="O197" s="235"/>
      <c r="P197" s="235"/>
      <c r="Q197" s="235"/>
      <c r="R197" s="235"/>
      <c r="S197" s="235"/>
      <c r="T197" s="235"/>
      <c r="U197" s="235"/>
      <c r="V197" s="235"/>
      <c r="W197" s="235"/>
      <c r="X197" s="236"/>
      <c r="AT197" s="237" t="s">
        <v>168</v>
      </c>
      <c r="AU197" s="237" t="s">
        <v>160</v>
      </c>
      <c r="AV197" s="12" t="s">
        <v>87</v>
      </c>
      <c r="AW197" s="12" t="s">
        <v>7</v>
      </c>
      <c r="AX197" s="12" t="s">
        <v>85</v>
      </c>
      <c r="AY197" s="237" t="s">
        <v>156</v>
      </c>
    </row>
    <row r="198" spans="2:65" s="1" customFormat="1" ht="25.5" customHeight="1">
      <c r="B198" s="43"/>
      <c r="C198" s="214" t="s">
        <v>343</v>
      </c>
      <c r="D198" s="214" t="s">
        <v>161</v>
      </c>
      <c r="E198" s="215" t="s">
        <v>344</v>
      </c>
      <c r="F198" s="216" t="s">
        <v>345</v>
      </c>
      <c r="G198" s="217" t="s">
        <v>164</v>
      </c>
      <c r="H198" s="218">
        <v>694</v>
      </c>
      <c r="I198" s="219"/>
      <c r="J198" s="219"/>
      <c r="K198" s="220">
        <f>ROUND(P198*H198,2)</f>
        <v>0</v>
      </c>
      <c r="L198" s="216" t="s">
        <v>165</v>
      </c>
      <c r="M198" s="63"/>
      <c r="N198" s="221" t="s">
        <v>24</v>
      </c>
      <c r="O198" s="222" t="s">
        <v>47</v>
      </c>
      <c r="P198" s="145">
        <f>I198+J198</f>
        <v>0</v>
      </c>
      <c r="Q198" s="145">
        <f>ROUND(I198*H198,2)</f>
        <v>0</v>
      </c>
      <c r="R198" s="145">
        <f>ROUND(J198*H198,2)</f>
        <v>0</v>
      </c>
      <c r="S198" s="44"/>
      <c r="T198" s="223">
        <f>S198*H198</f>
        <v>0</v>
      </c>
      <c r="U198" s="223">
        <v>0</v>
      </c>
      <c r="V198" s="223">
        <f>U198*H198</f>
        <v>0</v>
      </c>
      <c r="W198" s="223">
        <v>0</v>
      </c>
      <c r="X198" s="224">
        <f>W198*H198</f>
        <v>0</v>
      </c>
      <c r="AR198" s="26" t="s">
        <v>166</v>
      </c>
      <c r="AT198" s="26" t="s">
        <v>161</v>
      </c>
      <c r="AU198" s="26" t="s">
        <v>160</v>
      </c>
      <c r="AY198" s="26" t="s">
        <v>156</v>
      </c>
      <c r="BE198" s="225">
        <f>IF(O198="základní",K198,0)</f>
        <v>0</v>
      </c>
      <c r="BF198" s="225">
        <f>IF(O198="snížená",K198,0)</f>
        <v>0</v>
      </c>
      <c r="BG198" s="225">
        <f>IF(O198="zákl. přenesená",K198,0)</f>
        <v>0</v>
      </c>
      <c r="BH198" s="225">
        <f>IF(O198="sníž. přenesená",K198,0)</f>
        <v>0</v>
      </c>
      <c r="BI198" s="225">
        <f>IF(O198="nulová",K198,0)</f>
        <v>0</v>
      </c>
      <c r="BJ198" s="26" t="s">
        <v>85</v>
      </c>
      <c r="BK198" s="225">
        <f>ROUND(P198*H198,2)</f>
        <v>0</v>
      </c>
      <c r="BL198" s="26" t="s">
        <v>166</v>
      </c>
      <c r="BM198" s="26" t="s">
        <v>346</v>
      </c>
    </row>
    <row r="199" spans="2:65" s="12" customFormat="1" ht="12">
      <c r="B199" s="226"/>
      <c r="C199" s="227"/>
      <c r="D199" s="228" t="s">
        <v>168</v>
      </c>
      <c r="E199" s="229" t="s">
        <v>24</v>
      </c>
      <c r="F199" s="230" t="s">
        <v>319</v>
      </c>
      <c r="G199" s="227"/>
      <c r="H199" s="231">
        <v>694</v>
      </c>
      <c r="I199" s="232"/>
      <c r="J199" s="232"/>
      <c r="K199" s="227"/>
      <c r="L199" s="227"/>
      <c r="M199" s="233"/>
      <c r="N199" s="234"/>
      <c r="O199" s="235"/>
      <c r="P199" s="235"/>
      <c r="Q199" s="235"/>
      <c r="R199" s="235"/>
      <c r="S199" s="235"/>
      <c r="T199" s="235"/>
      <c r="U199" s="235"/>
      <c r="V199" s="235"/>
      <c r="W199" s="235"/>
      <c r="X199" s="236"/>
      <c r="AT199" s="237" t="s">
        <v>168</v>
      </c>
      <c r="AU199" s="237" t="s">
        <v>160</v>
      </c>
      <c r="AV199" s="12" t="s">
        <v>87</v>
      </c>
      <c r="AW199" s="12" t="s">
        <v>7</v>
      </c>
      <c r="AX199" s="12" t="s">
        <v>85</v>
      </c>
      <c r="AY199" s="237" t="s">
        <v>156</v>
      </c>
    </row>
    <row r="200" spans="2:65" s="1" customFormat="1" ht="16.5" customHeight="1">
      <c r="B200" s="43"/>
      <c r="C200" s="214" t="s">
        <v>347</v>
      </c>
      <c r="D200" s="214" t="s">
        <v>161</v>
      </c>
      <c r="E200" s="215" t="s">
        <v>348</v>
      </c>
      <c r="F200" s="216" t="s">
        <v>349</v>
      </c>
      <c r="G200" s="217" t="s">
        <v>164</v>
      </c>
      <c r="H200" s="218">
        <v>694</v>
      </c>
      <c r="I200" s="219"/>
      <c r="J200" s="219"/>
      <c r="K200" s="220">
        <f>ROUND(P200*H200,2)</f>
        <v>0</v>
      </c>
      <c r="L200" s="216" t="s">
        <v>165</v>
      </c>
      <c r="M200" s="63"/>
      <c r="N200" s="221" t="s">
        <v>24</v>
      </c>
      <c r="O200" s="222" t="s">
        <v>47</v>
      </c>
      <c r="P200" s="145">
        <f>I200+J200</f>
        <v>0</v>
      </c>
      <c r="Q200" s="145">
        <f>ROUND(I200*H200,2)</f>
        <v>0</v>
      </c>
      <c r="R200" s="145">
        <f>ROUND(J200*H200,2)</f>
        <v>0</v>
      </c>
      <c r="S200" s="44"/>
      <c r="T200" s="223">
        <f>S200*H200</f>
        <v>0</v>
      </c>
      <c r="U200" s="223">
        <v>0</v>
      </c>
      <c r="V200" s="223">
        <f>U200*H200</f>
        <v>0</v>
      </c>
      <c r="W200" s="223">
        <v>0</v>
      </c>
      <c r="X200" s="224">
        <f>W200*H200</f>
        <v>0</v>
      </c>
      <c r="AR200" s="26" t="s">
        <v>166</v>
      </c>
      <c r="AT200" s="26" t="s">
        <v>161</v>
      </c>
      <c r="AU200" s="26" t="s">
        <v>160</v>
      </c>
      <c r="AY200" s="26" t="s">
        <v>156</v>
      </c>
      <c r="BE200" s="225">
        <f>IF(O200="základní",K200,0)</f>
        <v>0</v>
      </c>
      <c r="BF200" s="225">
        <f>IF(O200="snížená",K200,0)</f>
        <v>0</v>
      </c>
      <c r="BG200" s="225">
        <f>IF(O200="zákl. přenesená",K200,0)</f>
        <v>0</v>
      </c>
      <c r="BH200" s="225">
        <f>IF(O200="sníž. přenesená",K200,0)</f>
        <v>0</v>
      </c>
      <c r="BI200" s="225">
        <f>IF(O200="nulová",K200,0)</f>
        <v>0</v>
      </c>
      <c r="BJ200" s="26" t="s">
        <v>85</v>
      </c>
      <c r="BK200" s="225">
        <f>ROUND(P200*H200,2)</f>
        <v>0</v>
      </c>
      <c r="BL200" s="26" t="s">
        <v>166</v>
      </c>
      <c r="BM200" s="26" t="s">
        <v>350</v>
      </c>
    </row>
    <row r="201" spans="2:65" s="12" customFormat="1" ht="12">
      <c r="B201" s="226"/>
      <c r="C201" s="227"/>
      <c r="D201" s="228" t="s">
        <v>168</v>
      </c>
      <c r="E201" s="229" t="s">
        <v>24</v>
      </c>
      <c r="F201" s="230" t="s">
        <v>319</v>
      </c>
      <c r="G201" s="227"/>
      <c r="H201" s="231">
        <v>694</v>
      </c>
      <c r="I201" s="232"/>
      <c r="J201" s="232"/>
      <c r="K201" s="227"/>
      <c r="L201" s="227"/>
      <c r="M201" s="233"/>
      <c r="N201" s="234"/>
      <c r="O201" s="235"/>
      <c r="P201" s="235"/>
      <c r="Q201" s="235"/>
      <c r="R201" s="235"/>
      <c r="S201" s="235"/>
      <c r="T201" s="235"/>
      <c r="U201" s="235"/>
      <c r="V201" s="235"/>
      <c r="W201" s="235"/>
      <c r="X201" s="236"/>
      <c r="AT201" s="237" t="s">
        <v>168</v>
      </c>
      <c r="AU201" s="237" t="s">
        <v>160</v>
      </c>
      <c r="AV201" s="12" t="s">
        <v>87</v>
      </c>
      <c r="AW201" s="12" t="s">
        <v>7</v>
      </c>
      <c r="AX201" s="12" t="s">
        <v>85</v>
      </c>
      <c r="AY201" s="237" t="s">
        <v>156</v>
      </c>
    </row>
    <row r="202" spans="2:65" s="1" customFormat="1" ht="38.25" customHeight="1">
      <c r="B202" s="43"/>
      <c r="C202" s="214" t="s">
        <v>351</v>
      </c>
      <c r="D202" s="214" t="s">
        <v>161</v>
      </c>
      <c r="E202" s="215" t="s">
        <v>352</v>
      </c>
      <c r="F202" s="216" t="s">
        <v>353</v>
      </c>
      <c r="G202" s="217" t="s">
        <v>216</v>
      </c>
      <c r="H202" s="218">
        <v>7</v>
      </c>
      <c r="I202" s="219"/>
      <c r="J202" s="219"/>
      <c r="K202" s="220">
        <f>ROUND(P202*H202,2)</f>
        <v>0</v>
      </c>
      <c r="L202" s="216" t="s">
        <v>165</v>
      </c>
      <c r="M202" s="63"/>
      <c r="N202" s="221" t="s">
        <v>24</v>
      </c>
      <c r="O202" s="222" t="s">
        <v>47</v>
      </c>
      <c r="P202" s="145">
        <f>I202+J202</f>
        <v>0</v>
      </c>
      <c r="Q202" s="145">
        <f>ROUND(I202*H202,2)</f>
        <v>0</v>
      </c>
      <c r="R202" s="145">
        <f>ROUND(J202*H202,2)</f>
        <v>0</v>
      </c>
      <c r="S202" s="44"/>
      <c r="T202" s="223">
        <f>S202*H202</f>
        <v>0</v>
      </c>
      <c r="U202" s="223">
        <v>2.1350000000000001E-2</v>
      </c>
      <c r="V202" s="223">
        <f>U202*H202</f>
        <v>0.14945</v>
      </c>
      <c r="W202" s="223">
        <v>0</v>
      </c>
      <c r="X202" s="224">
        <f>W202*H202</f>
        <v>0</v>
      </c>
      <c r="AR202" s="26" t="s">
        <v>166</v>
      </c>
      <c r="AT202" s="26" t="s">
        <v>161</v>
      </c>
      <c r="AU202" s="26" t="s">
        <v>160</v>
      </c>
      <c r="AY202" s="26" t="s">
        <v>156</v>
      </c>
      <c r="BE202" s="225">
        <f>IF(O202="základní",K202,0)</f>
        <v>0</v>
      </c>
      <c r="BF202" s="225">
        <f>IF(O202="snížená",K202,0)</f>
        <v>0</v>
      </c>
      <c r="BG202" s="225">
        <f>IF(O202="zákl. přenesená",K202,0)</f>
        <v>0</v>
      </c>
      <c r="BH202" s="225">
        <f>IF(O202="sníž. přenesená",K202,0)</f>
        <v>0</v>
      </c>
      <c r="BI202" s="225">
        <f>IF(O202="nulová",K202,0)</f>
        <v>0</v>
      </c>
      <c r="BJ202" s="26" t="s">
        <v>85</v>
      </c>
      <c r="BK202" s="225">
        <f>ROUND(P202*H202,2)</f>
        <v>0</v>
      </c>
      <c r="BL202" s="26" t="s">
        <v>166</v>
      </c>
      <c r="BM202" s="26" t="s">
        <v>354</v>
      </c>
    </row>
    <row r="203" spans="2:65" s="12" customFormat="1" ht="12">
      <c r="B203" s="226"/>
      <c r="C203" s="227"/>
      <c r="D203" s="228" t="s">
        <v>168</v>
      </c>
      <c r="E203" s="229" t="s">
        <v>24</v>
      </c>
      <c r="F203" s="230" t="s">
        <v>355</v>
      </c>
      <c r="G203" s="227"/>
      <c r="H203" s="231">
        <v>7</v>
      </c>
      <c r="I203" s="232"/>
      <c r="J203" s="232"/>
      <c r="K203" s="227"/>
      <c r="L203" s="227"/>
      <c r="M203" s="233"/>
      <c r="N203" s="234"/>
      <c r="O203" s="235"/>
      <c r="P203" s="235"/>
      <c r="Q203" s="235"/>
      <c r="R203" s="235"/>
      <c r="S203" s="235"/>
      <c r="T203" s="235"/>
      <c r="U203" s="235"/>
      <c r="V203" s="235"/>
      <c r="W203" s="235"/>
      <c r="X203" s="236"/>
      <c r="AT203" s="237" t="s">
        <v>168</v>
      </c>
      <c r="AU203" s="237" t="s">
        <v>160</v>
      </c>
      <c r="AV203" s="12" t="s">
        <v>87</v>
      </c>
      <c r="AW203" s="12" t="s">
        <v>7</v>
      </c>
      <c r="AX203" s="12" t="s">
        <v>85</v>
      </c>
      <c r="AY203" s="237" t="s">
        <v>156</v>
      </c>
    </row>
    <row r="204" spans="2:65" s="11" customFormat="1" ht="29.9" customHeight="1">
      <c r="B204" s="197"/>
      <c r="C204" s="198"/>
      <c r="D204" s="199" t="s">
        <v>77</v>
      </c>
      <c r="E204" s="212" t="s">
        <v>87</v>
      </c>
      <c r="F204" s="212" t="s">
        <v>356</v>
      </c>
      <c r="G204" s="198"/>
      <c r="H204" s="198"/>
      <c r="I204" s="201"/>
      <c r="J204" s="201"/>
      <c r="K204" s="213">
        <f>BK204</f>
        <v>0</v>
      </c>
      <c r="L204" s="198"/>
      <c r="M204" s="203"/>
      <c r="N204" s="204"/>
      <c r="O204" s="205"/>
      <c r="P204" s="205"/>
      <c r="Q204" s="206">
        <f>Q205</f>
        <v>0</v>
      </c>
      <c r="R204" s="206">
        <f>R205</f>
        <v>0</v>
      </c>
      <c r="S204" s="205"/>
      <c r="T204" s="207">
        <f>T205</f>
        <v>0</v>
      </c>
      <c r="U204" s="205"/>
      <c r="V204" s="207">
        <f>V205</f>
        <v>4.5129075999999992</v>
      </c>
      <c r="W204" s="205"/>
      <c r="X204" s="208">
        <f>X205</f>
        <v>0</v>
      </c>
      <c r="AR204" s="209" t="s">
        <v>85</v>
      </c>
      <c r="AT204" s="210" t="s">
        <v>77</v>
      </c>
      <c r="AU204" s="210" t="s">
        <v>85</v>
      </c>
      <c r="AY204" s="209" t="s">
        <v>156</v>
      </c>
      <c r="BK204" s="211">
        <f>BK205</f>
        <v>0</v>
      </c>
    </row>
    <row r="205" spans="2:65" s="11" customFormat="1" ht="14.9" customHeight="1">
      <c r="B205" s="197"/>
      <c r="C205" s="198"/>
      <c r="D205" s="199" t="s">
        <v>77</v>
      </c>
      <c r="E205" s="212" t="s">
        <v>298</v>
      </c>
      <c r="F205" s="212" t="s">
        <v>357</v>
      </c>
      <c r="G205" s="198"/>
      <c r="H205" s="198"/>
      <c r="I205" s="201"/>
      <c r="J205" s="201"/>
      <c r="K205" s="213">
        <f>BK205</f>
        <v>0</v>
      </c>
      <c r="L205" s="198"/>
      <c r="M205" s="203"/>
      <c r="N205" s="204"/>
      <c r="O205" s="205"/>
      <c r="P205" s="205"/>
      <c r="Q205" s="206">
        <f>SUM(Q206:Q219)</f>
        <v>0</v>
      </c>
      <c r="R205" s="206">
        <f>SUM(R206:R219)</f>
        <v>0</v>
      </c>
      <c r="S205" s="205"/>
      <c r="T205" s="207">
        <f>SUM(T206:T219)</f>
        <v>0</v>
      </c>
      <c r="U205" s="205"/>
      <c r="V205" s="207">
        <f>SUM(V206:V219)</f>
        <v>4.5129075999999992</v>
      </c>
      <c r="W205" s="205"/>
      <c r="X205" s="208">
        <f>SUM(X206:X219)</f>
        <v>0</v>
      </c>
      <c r="AR205" s="209" t="s">
        <v>85</v>
      </c>
      <c r="AT205" s="210" t="s">
        <v>77</v>
      </c>
      <c r="AU205" s="210" t="s">
        <v>87</v>
      </c>
      <c r="AY205" s="209" t="s">
        <v>156</v>
      </c>
      <c r="BK205" s="211">
        <f>SUM(BK206:BK219)</f>
        <v>0</v>
      </c>
    </row>
    <row r="206" spans="2:65" s="1" customFormat="1" ht="16.5" customHeight="1">
      <c r="B206" s="43"/>
      <c r="C206" s="214" t="s">
        <v>358</v>
      </c>
      <c r="D206" s="214" t="s">
        <v>161</v>
      </c>
      <c r="E206" s="215" t="s">
        <v>359</v>
      </c>
      <c r="F206" s="216" t="s">
        <v>360</v>
      </c>
      <c r="G206" s="217" t="s">
        <v>223</v>
      </c>
      <c r="H206" s="218">
        <v>1.8</v>
      </c>
      <c r="I206" s="219"/>
      <c r="J206" s="219"/>
      <c r="K206" s="220">
        <f>ROUND(P206*H206,2)</f>
        <v>0</v>
      </c>
      <c r="L206" s="216" t="s">
        <v>165</v>
      </c>
      <c r="M206" s="63"/>
      <c r="N206" s="221" t="s">
        <v>24</v>
      </c>
      <c r="O206" s="222" t="s">
        <v>47</v>
      </c>
      <c r="P206" s="145">
        <f>I206+J206</f>
        <v>0</v>
      </c>
      <c r="Q206" s="145">
        <f>ROUND(I206*H206,2)</f>
        <v>0</v>
      </c>
      <c r="R206" s="145">
        <f>ROUND(J206*H206,2)</f>
        <v>0</v>
      </c>
      <c r="S206" s="44"/>
      <c r="T206" s="223">
        <f>S206*H206</f>
        <v>0</v>
      </c>
      <c r="U206" s="223">
        <v>1.63</v>
      </c>
      <c r="V206" s="223">
        <f>U206*H206</f>
        <v>2.9339999999999997</v>
      </c>
      <c r="W206" s="223">
        <v>0</v>
      </c>
      <c r="X206" s="224">
        <f>W206*H206</f>
        <v>0</v>
      </c>
      <c r="AR206" s="26" t="s">
        <v>166</v>
      </c>
      <c r="AT206" s="26" t="s">
        <v>161</v>
      </c>
      <c r="AU206" s="26" t="s">
        <v>160</v>
      </c>
      <c r="AY206" s="26" t="s">
        <v>156</v>
      </c>
      <c r="BE206" s="225">
        <f>IF(O206="základní",K206,0)</f>
        <v>0</v>
      </c>
      <c r="BF206" s="225">
        <f>IF(O206="snížená",K206,0)</f>
        <v>0</v>
      </c>
      <c r="BG206" s="225">
        <f>IF(O206="zákl. přenesená",K206,0)</f>
        <v>0</v>
      </c>
      <c r="BH206" s="225">
        <f>IF(O206="sníž. přenesená",K206,0)</f>
        <v>0</v>
      </c>
      <c r="BI206" s="225">
        <f>IF(O206="nulová",K206,0)</f>
        <v>0</v>
      </c>
      <c r="BJ206" s="26" t="s">
        <v>85</v>
      </c>
      <c r="BK206" s="225">
        <f>ROUND(P206*H206,2)</f>
        <v>0</v>
      </c>
      <c r="BL206" s="26" t="s">
        <v>166</v>
      </c>
      <c r="BM206" s="26" t="s">
        <v>361</v>
      </c>
    </row>
    <row r="207" spans="2:65" s="13" customFormat="1" ht="12">
      <c r="B207" s="238"/>
      <c r="C207" s="239"/>
      <c r="D207" s="228" t="s">
        <v>168</v>
      </c>
      <c r="E207" s="240" t="s">
        <v>24</v>
      </c>
      <c r="F207" s="241" t="s">
        <v>362</v>
      </c>
      <c r="G207" s="239"/>
      <c r="H207" s="240" t="s">
        <v>24</v>
      </c>
      <c r="I207" s="242"/>
      <c r="J207" s="242"/>
      <c r="K207" s="239"/>
      <c r="L207" s="239"/>
      <c r="M207" s="243"/>
      <c r="N207" s="244"/>
      <c r="O207" s="245"/>
      <c r="P207" s="245"/>
      <c r="Q207" s="245"/>
      <c r="R207" s="245"/>
      <c r="S207" s="245"/>
      <c r="T207" s="245"/>
      <c r="U207" s="245"/>
      <c r="V207" s="245"/>
      <c r="W207" s="245"/>
      <c r="X207" s="246"/>
      <c r="AT207" s="247" t="s">
        <v>168</v>
      </c>
      <c r="AU207" s="247" t="s">
        <v>160</v>
      </c>
      <c r="AV207" s="13" t="s">
        <v>85</v>
      </c>
      <c r="AW207" s="13" t="s">
        <v>7</v>
      </c>
      <c r="AX207" s="13" t="s">
        <v>78</v>
      </c>
      <c r="AY207" s="247" t="s">
        <v>156</v>
      </c>
    </row>
    <row r="208" spans="2:65" s="12" customFormat="1" ht="12">
      <c r="B208" s="226"/>
      <c r="C208" s="227"/>
      <c r="D208" s="228" t="s">
        <v>168</v>
      </c>
      <c r="E208" s="229" t="s">
        <v>24</v>
      </c>
      <c r="F208" s="230" t="s">
        <v>363</v>
      </c>
      <c r="G208" s="227"/>
      <c r="H208" s="231">
        <v>1.8</v>
      </c>
      <c r="I208" s="232"/>
      <c r="J208" s="232"/>
      <c r="K208" s="227"/>
      <c r="L208" s="227"/>
      <c r="M208" s="233"/>
      <c r="N208" s="234"/>
      <c r="O208" s="235"/>
      <c r="P208" s="235"/>
      <c r="Q208" s="235"/>
      <c r="R208" s="235"/>
      <c r="S208" s="235"/>
      <c r="T208" s="235"/>
      <c r="U208" s="235"/>
      <c r="V208" s="235"/>
      <c r="W208" s="235"/>
      <c r="X208" s="236"/>
      <c r="AT208" s="237" t="s">
        <v>168</v>
      </c>
      <c r="AU208" s="237" t="s">
        <v>160</v>
      </c>
      <c r="AV208" s="12" t="s">
        <v>87</v>
      </c>
      <c r="AW208" s="12" t="s">
        <v>7</v>
      </c>
      <c r="AX208" s="12" t="s">
        <v>85</v>
      </c>
      <c r="AY208" s="237" t="s">
        <v>156</v>
      </c>
    </row>
    <row r="209" spans="2:65" s="1" customFormat="1" ht="16.5" customHeight="1">
      <c r="B209" s="43"/>
      <c r="C209" s="214" t="s">
        <v>364</v>
      </c>
      <c r="D209" s="214" t="s">
        <v>161</v>
      </c>
      <c r="E209" s="215" t="s">
        <v>365</v>
      </c>
      <c r="F209" s="216" t="s">
        <v>366</v>
      </c>
      <c r="G209" s="217" t="s">
        <v>200</v>
      </c>
      <c r="H209" s="218">
        <v>9</v>
      </c>
      <c r="I209" s="219"/>
      <c r="J209" s="219"/>
      <c r="K209" s="220">
        <f>ROUND(P209*H209,2)</f>
        <v>0</v>
      </c>
      <c r="L209" s="216" t="s">
        <v>165</v>
      </c>
      <c r="M209" s="63"/>
      <c r="N209" s="221" t="s">
        <v>24</v>
      </c>
      <c r="O209" s="222" t="s">
        <v>47</v>
      </c>
      <c r="P209" s="145">
        <f>I209+J209</f>
        <v>0</v>
      </c>
      <c r="Q209" s="145">
        <f>ROUND(I209*H209,2)</f>
        <v>0</v>
      </c>
      <c r="R209" s="145">
        <f>ROUND(J209*H209,2)</f>
        <v>0</v>
      </c>
      <c r="S209" s="44"/>
      <c r="T209" s="223">
        <f>S209*H209</f>
        <v>0</v>
      </c>
      <c r="U209" s="223">
        <v>1.16E-3</v>
      </c>
      <c r="V209" s="223">
        <f>U209*H209</f>
        <v>1.044E-2</v>
      </c>
      <c r="W209" s="223">
        <v>0</v>
      </c>
      <c r="X209" s="224">
        <f>W209*H209</f>
        <v>0</v>
      </c>
      <c r="AR209" s="26" t="s">
        <v>166</v>
      </c>
      <c r="AT209" s="26" t="s">
        <v>161</v>
      </c>
      <c r="AU209" s="26" t="s">
        <v>160</v>
      </c>
      <c r="AY209" s="26" t="s">
        <v>156</v>
      </c>
      <c r="BE209" s="225">
        <f>IF(O209="základní",K209,0)</f>
        <v>0</v>
      </c>
      <c r="BF209" s="225">
        <f>IF(O209="snížená",K209,0)</f>
        <v>0</v>
      </c>
      <c r="BG209" s="225">
        <f>IF(O209="zákl. přenesená",K209,0)</f>
        <v>0</v>
      </c>
      <c r="BH209" s="225">
        <f>IF(O209="sníž. přenesená",K209,0)</f>
        <v>0</v>
      </c>
      <c r="BI209" s="225">
        <f>IF(O209="nulová",K209,0)</f>
        <v>0</v>
      </c>
      <c r="BJ209" s="26" t="s">
        <v>85</v>
      </c>
      <c r="BK209" s="225">
        <f>ROUND(P209*H209,2)</f>
        <v>0</v>
      </c>
      <c r="BL209" s="26" t="s">
        <v>166</v>
      </c>
      <c r="BM209" s="26" t="s">
        <v>367</v>
      </c>
    </row>
    <row r="210" spans="2:65" s="12" customFormat="1" ht="12">
      <c r="B210" s="226"/>
      <c r="C210" s="227"/>
      <c r="D210" s="228" t="s">
        <v>168</v>
      </c>
      <c r="E210" s="229" t="s">
        <v>24</v>
      </c>
      <c r="F210" s="230" t="s">
        <v>368</v>
      </c>
      <c r="G210" s="227"/>
      <c r="H210" s="231">
        <v>9</v>
      </c>
      <c r="I210" s="232"/>
      <c r="J210" s="232"/>
      <c r="K210" s="227"/>
      <c r="L210" s="227"/>
      <c r="M210" s="233"/>
      <c r="N210" s="234"/>
      <c r="O210" s="235"/>
      <c r="P210" s="235"/>
      <c r="Q210" s="235"/>
      <c r="R210" s="235"/>
      <c r="S210" s="235"/>
      <c r="T210" s="235"/>
      <c r="U210" s="235"/>
      <c r="V210" s="235"/>
      <c r="W210" s="235"/>
      <c r="X210" s="236"/>
      <c r="AT210" s="237" t="s">
        <v>168</v>
      </c>
      <c r="AU210" s="237" t="s">
        <v>160</v>
      </c>
      <c r="AV210" s="12" t="s">
        <v>87</v>
      </c>
      <c r="AW210" s="12" t="s">
        <v>7</v>
      </c>
      <c r="AX210" s="12" t="s">
        <v>85</v>
      </c>
      <c r="AY210" s="237" t="s">
        <v>156</v>
      </c>
    </row>
    <row r="211" spans="2:65" s="1" customFormat="1" ht="25.5" customHeight="1">
      <c r="B211" s="43"/>
      <c r="C211" s="214" t="s">
        <v>369</v>
      </c>
      <c r="D211" s="214" t="s">
        <v>161</v>
      </c>
      <c r="E211" s="215" t="s">
        <v>370</v>
      </c>
      <c r="F211" s="216" t="s">
        <v>371</v>
      </c>
      <c r="G211" s="217" t="s">
        <v>223</v>
      </c>
      <c r="H211" s="218">
        <v>0.64</v>
      </c>
      <c r="I211" s="219"/>
      <c r="J211" s="219"/>
      <c r="K211" s="220">
        <f>ROUND(P211*H211,2)</f>
        <v>0</v>
      </c>
      <c r="L211" s="216" t="s">
        <v>165</v>
      </c>
      <c r="M211" s="63"/>
      <c r="N211" s="221" t="s">
        <v>24</v>
      </c>
      <c r="O211" s="222" t="s">
        <v>47</v>
      </c>
      <c r="P211" s="145">
        <f>I211+J211</f>
        <v>0</v>
      </c>
      <c r="Q211" s="145">
        <f>ROUND(I211*H211,2)</f>
        <v>0</v>
      </c>
      <c r="R211" s="145">
        <f>ROUND(J211*H211,2)</f>
        <v>0</v>
      </c>
      <c r="S211" s="44"/>
      <c r="T211" s="223">
        <f>S211*H211</f>
        <v>0</v>
      </c>
      <c r="U211" s="223">
        <v>2.2563399999999998</v>
      </c>
      <c r="V211" s="223">
        <f>U211*H211</f>
        <v>1.4440575999999998</v>
      </c>
      <c r="W211" s="223">
        <v>0</v>
      </c>
      <c r="X211" s="224">
        <f>W211*H211</f>
        <v>0</v>
      </c>
      <c r="AR211" s="26" t="s">
        <v>166</v>
      </c>
      <c r="AT211" s="26" t="s">
        <v>161</v>
      </c>
      <c r="AU211" s="26" t="s">
        <v>160</v>
      </c>
      <c r="AY211" s="26" t="s">
        <v>156</v>
      </c>
      <c r="BE211" s="225">
        <f>IF(O211="základní",K211,0)</f>
        <v>0</v>
      </c>
      <c r="BF211" s="225">
        <f>IF(O211="snížená",K211,0)</f>
        <v>0</v>
      </c>
      <c r="BG211" s="225">
        <f>IF(O211="zákl. přenesená",K211,0)</f>
        <v>0</v>
      </c>
      <c r="BH211" s="225">
        <f>IF(O211="sníž. přenesená",K211,0)</f>
        <v>0</v>
      </c>
      <c r="BI211" s="225">
        <f>IF(O211="nulová",K211,0)</f>
        <v>0</v>
      </c>
      <c r="BJ211" s="26" t="s">
        <v>85</v>
      </c>
      <c r="BK211" s="225">
        <f>ROUND(P211*H211,2)</f>
        <v>0</v>
      </c>
      <c r="BL211" s="26" t="s">
        <v>166</v>
      </c>
      <c r="BM211" s="26" t="s">
        <v>372</v>
      </c>
    </row>
    <row r="212" spans="2:65" s="13" customFormat="1" ht="12">
      <c r="B212" s="238"/>
      <c r="C212" s="239"/>
      <c r="D212" s="228" t="s">
        <v>168</v>
      </c>
      <c r="E212" s="240" t="s">
        <v>24</v>
      </c>
      <c r="F212" s="241" t="s">
        <v>373</v>
      </c>
      <c r="G212" s="239"/>
      <c r="H212" s="240" t="s">
        <v>24</v>
      </c>
      <c r="I212" s="242"/>
      <c r="J212" s="242"/>
      <c r="K212" s="239"/>
      <c r="L212" s="239"/>
      <c r="M212" s="243"/>
      <c r="N212" s="244"/>
      <c r="O212" s="245"/>
      <c r="P212" s="245"/>
      <c r="Q212" s="245"/>
      <c r="R212" s="245"/>
      <c r="S212" s="245"/>
      <c r="T212" s="245"/>
      <c r="U212" s="245"/>
      <c r="V212" s="245"/>
      <c r="W212" s="245"/>
      <c r="X212" s="246"/>
      <c r="AT212" s="247" t="s">
        <v>168</v>
      </c>
      <c r="AU212" s="247" t="s">
        <v>160</v>
      </c>
      <c r="AV212" s="13" t="s">
        <v>85</v>
      </c>
      <c r="AW212" s="13" t="s">
        <v>7</v>
      </c>
      <c r="AX212" s="13" t="s">
        <v>78</v>
      </c>
      <c r="AY212" s="247" t="s">
        <v>156</v>
      </c>
    </row>
    <row r="213" spans="2:65" s="12" customFormat="1" ht="12">
      <c r="B213" s="226"/>
      <c r="C213" s="227"/>
      <c r="D213" s="228" t="s">
        <v>168</v>
      </c>
      <c r="E213" s="229" t="s">
        <v>24</v>
      </c>
      <c r="F213" s="230" t="s">
        <v>251</v>
      </c>
      <c r="G213" s="227"/>
      <c r="H213" s="231">
        <v>0.64</v>
      </c>
      <c r="I213" s="232"/>
      <c r="J213" s="232"/>
      <c r="K213" s="227"/>
      <c r="L213" s="227"/>
      <c r="M213" s="233"/>
      <c r="N213" s="234"/>
      <c r="O213" s="235"/>
      <c r="P213" s="235"/>
      <c r="Q213" s="235"/>
      <c r="R213" s="235"/>
      <c r="S213" s="235"/>
      <c r="T213" s="235"/>
      <c r="U213" s="235"/>
      <c r="V213" s="235"/>
      <c r="W213" s="235"/>
      <c r="X213" s="236"/>
      <c r="AT213" s="237" t="s">
        <v>168</v>
      </c>
      <c r="AU213" s="237" t="s">
        <v>160</v>
      </c>
      <c r="AV213" s="12" t="s">
        <v>87</v>
      </c>
      <c r="AW213" s="12" t="s">
        <v>7</v>
      </c>
      <c r="AX213" s="12" t="s">
        <v>85</v>
      </c>
      <c r="AY213" s="237" t="s">
        <v>156</v>
      </c>
    </row>
    <row r="214" spans="2:65" s="1" customFormat="1" ht="16.5" customHeight="1">
      <c r="B214" s="43"/>
      <c r="C214" s="214" t="s">
        <v>374</v>
      </c>
      <c r="D214" s="214" t="s">
        <v>161</v>
      </c>
      <c r="E214" s="215" t="s">
        <v>375</v>
      </c>
      <c r="F214" s="216" t="s">
        <v>376</v>
      </c>
      <c r="G214" s="217" t="s">
        <v>164</v>
      </c>
      <c r="H214" s="218">
        <v>4</v>
      </c>
      <c r="I214" s="219"/>
      <c r="J214" s="219"/>
      <c r="K214" s="220">
        <f>ROUND(P214*H214,2)</f>
        <v>0</v>
      </c>
      <c r="L214" s="216" t="s">
        <v>165</v>
      </c>
      <c r="M214" s="63"/>
      <c r="N214" s="221" t="s">
        <v>24</v>
      </c>
      <c r="O214" s="222" t="s">
        <v>47</v>
      </c>
      <c r="P214" s="145">
        <f>I214+J214</f>
        <v>0</v>
      </c>
      <c r="Q214" s="145">
        <f>ROUND(I214*H214,2)</f>
        <v>0</v>
      </c>
      <c r="R214" s="145">
        <f>ROUND(J214*H214,2)</f>
        <v>0</v>
      </c>
      <c r="S214" s="44"/>
      <c r="T214" s="223">
        <f>S214*H214</f>
        <v>0</v>
      </c>
      <c r="U214" s="223">
        <v>2.64E-3</v>
      </c>
      <c r="V214" s="223">
        <f>U214*H214</f>
        <v>1.056E-2</v>
      </c>
      <c r="W214" s="223">
        <v>0</v>
      </c>
      <c r="X214" s="224">
        <f>W214*H214</f>
        <v>0</v>
      </c>
      <c r="AR214" s="26" t="s">
        <v>166</v>
      </c>
      <c r="AT214" s="26" t="s">
        <v>161</v>
      </c>
      <c r="AU214" s="26" t="s">
        <v>160</v>
      </c>
      <c r="AY214" s="26" t="s">
        <v>156</v>
      </c>
      <c r="BE214" s="225">
        <f>IF(O214="základní",K214,0)</f>
        <v>0</v>
      </c>
      <c r="BF214" s="225">
        <f>IF(O214="snížená",K214,0)</f>
        <v>0</v>
      </c>
      <c r="BG214" s="225">
        <f>IF(O214="zákl. přenesená",K214,0)</f>
        <v>0</v>
      </c>
      <c r="BH214" s="225">
        <f>IF(O214="sníž. přenesená",K214,0)</f>
        <v>0</v>
      </c>
      <c r="BI214" s="225">
        <f>IF(O214="nulová",K214,0)</f>
        <v>0</v>
      </c>
      <c r="BJ214" s="26" t="s">
        <v>85</v>
      </c>
      <c r="BK214" s="225">
        <f>ROUND(P214*H214,2)</f>
        <v>0</v>
      </c>
      <c r="BL214" s="26" t="s">
        <v>166</v>
      </c>
      <c r="BM214" s="26" t="s">
        <v>377</v>
      </c>
    </row>
    <row r="215" spans="2:65" s="12" customFormat="1" ht="12">
      <c r="B215" s="226"/>
      <c r="C215" s="227"/>
      <c r="D215" s="228" t="s">
        <v>168</v>
      </c>
      <c r="E215" s="229" t="s">
        <v>24</v>
      </c>
      <c r="F215" s="230" t="s">
        <v>378</v>
      </c>
      <c r="G215" s="227"/>
      <c r="H215" s="231">
        <v>4</v>
      </c>
      <c r="I215" s="232"/>
      <c r="J215" s="232"/>
      <c r="K215" s="227"/>
      <c r="L215" s="227"/>
      <c r="M215" s="233"/>
      <c r="N215" s="234"/>
      <c r="O215" s="235"/>
      <c r="P215" s="235"/>
      <c r="Q215" s="235"/>
      <c r="R215" s="235"/>
      <c r="S215" s="235"/>
      <c r="T215" s="235"/>
      <c r="U215" s="235"/>
      <c r="V215" s="235"/>
      <c r="W215" s="235"/>
      <c r="X215" s="236"/>
      <c r="AT215" s="237" t="s">
        <v>168</v>
      </c>
      <c r="AU215" s="237" t="s">
        <v>160</v>
      </c>
      <c r="AV215" s="12" t="s">
        <v>87</v>
      </c>
      <c r="AW215" s="12" t="s">
        <v>7</v>
      </c>
      <c r="AX215" s="12" t="s">
        <v>85</v>
      </c>
      <c r="AY215" s="237" t="s">
        <v>156</v>
      </c>
    </row>
    <row r="216" spans="2:65" s="1" customFormat="1" ht="16.5" customHeight="1">
      <c r="B216" s="43"/>
      <c r="C216" s="214" t="s">
        <v>379</v>
      </c>
      <c r="D216" s="214" t="s">
        <v>161</v>
      </c>
      <c r="E216" s="215" t="s">
        <v>380</v>
      </c>
      <c r="F216" s="216" t="s">
        <v>381</v>
      </c>
      <c r="G216" s="217" t="s">
        <v>164</v>
      </c>
      <c r="H216" s="218">
        <v>4</v>
      </c>
      <c r="I216" s="219"/>
      <c r="J216" s="219"/>
      <c r="K216" s="220">
        <f>ROUND(P216*H216,2)</f>
        <v>0</v>
      </c>
      <c r="L216" s="216" t="s">
        <v>165</v>
      </c>
      <c r="M216" s="63"/>
      <c r="N216" s="221" t="s">
        <v>24</v>
      </c>
      <c r="O216" s="222" t="s">
        <v>47</v>
      </c>
      <c r="P216" s="145">
        <f>I216+J216</f>
        <v>0</v>
      </c>
      <c r="Q216" s="145">
        <f>ROUND(I216*H216,2)</f>
        <v>0</v>
      </c>
      <c r="R216" s="145">
        <f>ROUND(J216*H216,2)</f>
        <v>0</v>
      </c>
      <c r="S216" s="44"/>
      <c r="T216" s="223">
        <f>S216*H216</f>
        <v>0</v>
      </c>
      <c r="U216" s="223">
        <v>0</v>
      </c>
      <c r="V216" s="223">
        <f>U216*H216</f>
        <v>0</v>
      </c>
      <c r="W216" s="223">
        <v>0</v>
      </c>
      <c r="X216" s="224">
        <f>W216*H216</f>
        <v>0</v>
      </c>
      <c r="AR216" s="26" t="s">
        <v>166</v>
      </c>
      <c r="AT216" s="26" t="s">
        <v>161</v>
      </c>
      <c r="AU216" s="26" t="s">
        <v>160</v>
      </c>
      <c r="AY216" s="26" t="s">
        <v>156</v>
      </c>
      <c r="BE216" s="225">
        <f>IF(O216="základní",K216,0)</f>
        <v>0</v>
      </c>
      <c r="BF216" s="225">
        <f>IF(O216="snížená",K216,0)</f>
        <v>0</v>
      </c>
      <c r="BG216" s="225">
        <f>IF(O216="zákl. přenesená",K216,0)</f>
        <v>0</v>
      </c>
      <c r="BH216" s="225">
        <f>IF(O216="sníž. přenesená",K216,0)</f>
        <v>0</v>
      </c>
      <c r="BI216" s="225">
        <f>IF(O216="nulová",K216,0)</f>
        <v>0</v>
      </c>
      <c r="BJ216" s="26" t="s">
        <v>85</v>
      </c>
      <c r="BK216" s="225">
        <f>ROUND(P216*H216,2)</f>
        <v>0</v>
      </c>
      <c r="BL216" s="26" t="s">
        <v>166</v>
      </c>
      <c r="BM216" s="26" t="s">
        <v>382</v>
      </c>
    </row>
    <row r="217" spans="2:65" s="12" customFormat="1" ht="12">
      <c r="B217" s="226"/>
      <c r="C217" s="227"/>
      <c r="D217" s="228" t="s">
        <v>168</v>
      </c>
      <c r="E217" s="229" t="s">
        <v>24</v>
      </c>
      <c r="F217" s="230" t="s">
        <v>166</v>
      </c>
      <c r="G217" s="227"/>
      <c r="H217" s="231">
        <v>4</v>
      </c>
      <c r="I217" s="232"/>
      <c r="J217" s="232"/>
      <c r="K217" s="227"/>
      <c r="L217" s="227"/>
      <c r="M217" s="233"/>
      <c r="N217" s="234"/>
      <c r="O217" s="235"/>
      <c r="P217" s="235"/>
      <c r="Q217" s="235"/>
      <c r="R217" s="235"/>
      <c r="S217" s="235"/>
      <c r="T217" s="235"/>
      <c r="U217" s="235"/>
      <c r="V217" s="235"/>
      <c r="W217" s="235"/>
      <c r="X217" s="236"/>
      <c r="AT217" s="237" t="s">
        <v>168</v>
      </c>
      <c r="AU217" s="237" t="s">
        <v>160</v>
      </c>
      <c r="AV217" s="12" t="s">
        <v>87</v>
      </c>
      <c r="AW217" s="12" t="s">
        <v>7</v>
      </c>
      <c r="AX217" s="12" t="s">
        <v>85</v>
      </c>
      <c r="AY217" s="237" t="s">
        <v>156</v>
      </c>
    </row>
    <row r="218" spans="2:65" s="1" customFormat="1" ht="38.25" customHeight="1">
      <c r="B218" s="43"/>
      <c r="C218" s="214" t="s">
        <v>383</v>
      </c>
      <c r="D218" s="214" t="s">
        <v>161</v>
      </c>
      <c r="E218" s="215" t="s">
        <v>384</v>
      </c>
      <c r="F218" s="216" t="s">
        <v>385</v>
      </c>
      <c r="G218" s="217" t="s">
        <v>216</v>
      </c>
      <c r="H218" s="218">
        <v>5</v>
      </c>
      <c r="I218" s="219"/>
      <c r="J218" s="219"/>
      <c r="K218" s="220">
        <f>ROUND(P218*H218,2)</f>
        <v>0</v>
      </c>
      <c r="L218" s="216" t="s">
        <v>165</v>
      </c>
      <c r="M218" s="63"/>
      <c r="N218" s="221" t="s">
        <v>24</v>
      </c>
      <c r="O218" s="222" t="s">
        <v>47</v>
      </c>
      <c r="P218" s="145">
        <f>I218+J218</f>
        <v>0</v>
      </c>
      <c r="Q218" s="145">
        <f>ROUND(I218*H218,2)</f>
        <v>0</v>
      </c>
      <c r="R218" s="145">
        <f>ROUND(J218*H218,2)</f>
        <v>0</v>
      </c>
      <c r="S218" s="44"/>
      <c r="T218" s="223">
        <f>S218*H218</f>
        <v>0</v>
      </c>
      <c r="U218" s="223">
        <v>2.2769999999999999E-2</v>
      </c>
      <c r="V218" s="223">
        <f>U218*H218</f>
        <v>0.11384999999999999</v>
      </c>
      <c r="W218" s="223">
        <v>0</v>
      </c>
      <c r="X218" s="224">
        <f>W218*H218</f>
        <v>0</v>
      </c>
      <c r="AR218" s="26" t="s">
        <v>166</v>
      </c>
      <c r="AT218" s="26" t="s">
        <v>161</v>
      </c>
      <c r="AU218" s="26" t="s">
        <v>160</v>
      </c>
      <c r="AY218" s="26" t="s">
        <v>156</v>
      </c>
      <c r="BE218" s="225">
        <f>IF(O218="základní",K218,0)</f>
        <v>0</v>
      </c>
      <c r="BF218" s="225">
        <f>IF(O218="snížená",K218,0)</f>
        <v>0</v>
      </c>
      <c r="BG218" s="225">
        <f>IF(O218="zákl. přenesená",K218,0)</f>
        <v>0</v>
      </c>
      <c r="BH218" s="225">
        <f>IF(O218="sníž. přenesená",K218,0)</f>
        <v>0</v>
      </c>
      <c r="BI218" s="225">
        <f>IF(O218="nulová",K218,0)</f>
        <v>0</v>
      </c>
      <c r="BJ218" s="26" t="s">
        <v>85</v>
      </c>
      <c r="BK218" s="225">
        <f>ROUND(P218*H218,2)</f>
        <v>0</v>
      </c>
      <c r="BL218" s="26" t="s">
        <v>166</v>
      </c>
      <c r="BM218" s="26" t="s">
        <v>386</v>
      </c>
    </row>
    <row r="219" spans="2:65" s="12" customFormat="1" ht="12">
      <c r="B219" s="226"/>
      <c r="C219" s="227"/>
      <c r="D219" s="228" t="s">
        <v>168</v>
      </c>
      <c r="E219" s="229" t="s">
        <v>24</v>
      </c>
      <c r="F219" s="230" t="s">
        <v>177</v>
      </c>
      <c r="G219" s="227"/>
      <c r="H219" s="231">
        <v>5</v>
      </c>
      <c r="I219" s="232"/>
      <c r="J219" s="232"/>
      <c r="K219" s="227"/>
      <c r="L219" s="227"/>
      <c r="M219" s="233"/>
      <c r="N219" s="234"/>
      <c r="O219" s="235"/>
      <c r="P219" s="235"/>
      <c r="Q219" s="235"/>
      <c r="R219" s="235"/>
      <c r="S219" s="235"/>
      <c r="T219" s="235"/>
      <c r="U219" s="235"/>
      <c r="V219" s="235"/>
      <c r="W219" s="235"/>
      <c r="X219" s="236"/>
      <c r="AT219" s="237" t="s">
        <v>168</v>
      </c>
      <c r="AU219" s="237" t="s">
        <v>160</v>
      </c>
      <c r="AV219" s="12" t="s">
        <v>87</v>
      </c>
      <c r="AW219" s="12" t="s">
        <v>7</v>
      </c>
      <c r="AX219" s="12" t="s">
        <v>85</v>
      </c>
      <c r="AY219" s="237" t="s">
        <v>156</v>
      </c>
    </row>
    <row r="220" spans="2:65" s="11" customFormat="1" ht="29.9" customHeight="1">
      <c r="B220" s="197"/>
      <c r="C220" s="198"/>
      <c r="D220" s="199" t="s">
        <v>77</v>
      </c>
      <c r="E220" s="212" t="s">
        <v>166</v>
      </c>
      <c r="F220" s="212" t="s">
        <v>387</v>
      </c>
      <c r="G220" s="198"/>
      <c r="H220" s="198"/>
      <c r="I220" s="201"/>
      <c r="J220" s="201"/>
      <c r="K220" s="213">
        <f>BK220</f>
        <v>0</v>
      </c>
      <c r="L220" s="198"/>
      <c r="M220" s="203"/>
      <c r="N220" s="204"/>
      <c r="O220" s="205"/>
      <c r="P220" s="205"/>
      <c r="Q220" s="206">
        <f>Q221</f>
        <v>0</v>
      </c>
      <c r="R220" s="206">
        <f>R221</f>
        <v>0</v>
      </c>
      <c r="S220" s="205"/>
      <c r="T220" s="207">
        <f>T221</f>
        <v>0</v>
      </c>
      <c r="U220" s="205"/>
      <c r="V220" s="207">
        <f>V221</f>
        <v>8.5084650000000011</v>
      </c>
      <c r="W220" s="205"/>
      <c r="X220" s="208">
        <f>X221</f>
        <v>0</v>
      </c>
      <c r="AR220" s="209" t="s">
        <v>85</v>
      </c>
      <c r="AT220" s="210" t="s">
        <v>77</v>
      </c>
      <c r="AU220" s="210" t="s">
        <v>85</v>
      </c>
      <c r="AY220" s="209" t="s">
        <v>156</v>
      </c>
      <c r="BK220" s="211">
        <f>BK221</f>
        <v>0</v>
      </c>
    </row>
    <row r="221" spans="2:65" s="11" customFormat="1" ht="14.9" customHeight="1">
      <c r="B221" s="197"/>
      <c r="C221" s="198"/>
      <c r="D221" s="199" t="s">
        <v>77</v>
      </c>
      <c r="E221" s="212" t="s">
        <v>379</v>
      </c>
      <c r="F221" s="212" t="s">
        <v>388</v>
      </c>
      <c r="G221" s="198"/>
      <c r="H221" s="198"/>
      <c r="I221" s="201"/>
      <c r="J221" s="201"/>
      <c r="K221" s="213">
        <f>BK221</f>
        <v>0</v>
      </c>
      <c r="L221" s="198"/>
      <c r="M221" s="203"/>
      <c r="N221" s="204"/>
      <c r="O221" s="205"/>
      <c r="P221" s="205"/>
      <c r="Q221" s="206">
        <f>SUM(Q222:Q224)</f>
        <v>0</v>
      </c>
      <c r="R221" s="206">
        <f>SUM(R222:R224)</f>
        <v>0</v>
      </c>
      <c r="S221" s="205"/>
      <c r="T221" s="207">
        <f>SUM(T222:T224)</f>
        <v>0</v>
      </c>
      <c r="U221" s="205"/>
      <c r="V221" s="207">
        <f>SUM(V222:V224)</f>
        <v>8.5084650000000011</v>
      </c>
      <c r="W221" s="205"/>
      <c r="X221" s="208">
        <f>SUM(X222:X224)</f>
        <v>0</v>
      </c>
      <c r="AR221" s="209" t="s">
        <v>85</v>
      </c>
      <c r="AT221" s="210" t="s">
        <v>77</v>
      </c>
      <c r="AU221" s="210" t="s">
        <v>87</v>
      </c>
      <c r="AY221" s="209" t="s">
        <v>156</v>
      </c>
      <c r="BK221" s="211">
        <f>SUM(BK222:BK224)</f>
        <v>0</v>
      </c>
    </row>
    <row r="222" spans="2:65" s="1" customFormat="1" ht="25.5" customHeight="1">
      <c r="B222" s="43"/>
      <c r="C222" s="214" t="s">
        <v>389</v>
      </c>
      <c r="D222" s="214" t="s">
        <v>161</v>
      </c>
      <c r="E222" s="215" t="s">
        <v>390</v>
      </c>
      <c r="F222" s="216" t="s">
        <v>391</v>
      </c>
      <c r="G222" s="217" t="s">
        <v>223</v>
      </c>
      <c r="H222" s="218">
        <v>4.5</v>
      </c>
      <c r="I222" s="219"/>
      <c r="J222" s="219"/>
      <c r="K222" s="220">
        <f>ROUND(P222*H222,2)</f>
        <v>0</v>
      </c>
      <c r="L222" s="216" t="s">
        <v>165</v>
      </c>
      <c r="M222" s="63"/>
      <c r="N222" s="221" t="s">
        <v>24</v>
      </c>
      <c r="O222" s="222" t="s">
        <v>47</v>
      </c>
      <c r="P222" s="145">
        <f>I222+J222</f>
        <v>0</v>
      </c>
      <c r="Q222" s="145">
        <f>ROUND(I222*H222,2)</f>
        <v>0</v>
      </c>
      <c r="R222" s="145">
        <f>ROUND(J222*H222,2)</f>
        <v>0</v>
      </c>
      <c r="S222" s="44"/>
      <c r="T222" s="223">
        <f>S222*H222</f>
        <v>0</v>
      </c>
      <c r="U222" s="223">
        <v>1.8907700000000001</v>
      </c>
      <c r="V222" s="223">
        <f>U222*H222</f>
        <v>8.5084650000000011</v>
      </c>
      <c r="W222" s="223">
        <v>0</v>
      </c>
      <c r="X222" s="224">
        <f>W222*H222</f>
        <v>0</v>
      </c>
      <c r="AR222" s="26" t="s">
        <v>166</v>
      </c>
      <c r="AT222" s="26" t="s">
        <v>161</v>
      </c>
      <c r="AU222" s="26" t="s">
        <v>160</v>
      </c>
      <c r="AY222" s="26" t="s">
        <v>156</v>
      </c>
      <c r="BE222" s="225">
        <f>IF(O222="základní",K222,0)</f>
        <v>0</v>
      </c>
      <c r="BF222" s="225">
        <f>IF(O222="snížená",K222,0)</f>
        <v>0</v>
      </c>
      <c r="BG222" s="225">
        <f>IF(O222="zákl. přenesená",K222,0)</f>
        <v>0</v>
      </c>
      <c r="BH222" s="225">
        <f>IF(O222="sníž. přenesená",K222,0)</f>
        <v>0</v>
      </c>
      <c r="BI222" s="225">
        <f>IF(O222="nulová",K222,0)</f>
        <v>0</v>
      </c>
      <c r="BJ222" s="26" t="s">
        <v>85</v>
      </c>
      <c r="BK222" s="225">
        <f>ROUND(P222*H222,2)</f>
        <v>0</v>
      </c>
      <c r="BL222" s="26" t="s">
        <v>166</v>
      </c>
      <c r="BM222" s="26" t="s">
        <v>392</v>
      </c>
    </row>
    <row r="223" spans="2:65" s="13" customFormat="1" ht="12">
      <c r="B223" s="238"/>
      <c r="C223" s="239"/>
      <c r="D223" s="228" t="s">
        <v>168</v>
      </c>
      <c r="E223" s="240" t="s">
        <v>24</v>
      </c>
      <c r="F223" s="241" t="s">
        <v>393</v>
      </c>
      <c r="G223" s="239"/>
      <c r="H223" s="240" t="s">
        <v>24</v>
      </c>
      <c r="I223" s="242"/>
      <c r="J223" s="242"/>
      <c r="K223" s="239"/>
      <c r="L223" s="239"/>
      <c r="M223" s="243"/>
      <c r="N223" s="244"/>
      <c r="O223" s="245"/>
      <c r="P223" s="245"/>
      <c r="Q223" s="245"/>
      <c r="R223" s="245"/>
      <c r="S223" s="245"/>
      <c r="T223" s="245"/>
      <c r="U223" s="245"/>
      <c r="V223" s="245"/>
      <c r="W223" s="245"/>
      <c r="X223" s="246"/>
      <c r="AT223" s="247" t="s">
        <v>168</v>
      </c>
      <c r="AU223" s="247" t="s">
        <v>160</v>
      </c>
      <c r="AV223" s="13" t="s">
        <v>85</v>
      </c>
      <c r="AW223" s="13" t="s">
        <v>7</v>
      </c>
      <c r="AX223" s="13" t="s">
        <v>78</v>
      </c>
      <c r="AY223" s="247" t="s">
        <v>156</v>
      </c>
    </row>
    <row r="224" spans="2:65" s="12" customFormat="1" ht="12">
      <c r="B224" s="226"/>
      <c r="C224" s="227"/>
      <c r="D224" s="228" t="s">
        <v>168</v>
      </c>
      <c r="E224" s="229" t="s">
        <v>24</v>
      </c>
      <c r="F224" s="230" t="s">
        <v>394</v>
      </c>
      <c r="G224" s="227"/>
      <c r="H224" s="231">
        <v>4.5</v>
      </c>
      <c r="I224" s="232"/>
      <c r="J224" s="232"/>
      <c r="K224" s="227"/>
      <c r="L224" s="227"/>
      <c r="M224" s="233"/>
      <c r="N224" s="234"/>
      <c r="O224" s="235"/>
      <c r="P224" s="235"/>
      <c r="Q224" s="235"/>
      <c r="R224" s="235"/>
      <c r="S224" s="235"/>
      <c r="T224" s="235"/>
      <c r="U224" s="235"/>
      <c r="V224" s="235"/>
      <c r="W224" s="235"/>
      <c r="X224" s="236"/>
      <c r="AT224" s="237" t="s">
        <v>168</v>
      </c>
      <c r="AU224" s="237" t="s">
        <v>160</v>
      </c>
      <c r="AV224" s="12" t="s">
        <v>87</v>
      </c>
      <c r="AW224" s="12" t="s">
        <v>7</v>
      </c>
      <c r="AX224" s="12" t="s">
        <v>85</v>
      </c>
      <c r="AY224" s="237" t="s">
        <v>156</v>
      </c>
    </row>
    <row r="225" spans="2:65" s="11" customFormat="1" ht="29.9" customHeight="1">
      <c r="B225" s="197"/>
      <c r="C225" s="198"/>
      <c r="D225" s="199" t="s">
        <v>77</v>
      </c>
      <c r="E225" s="212" t="s">
        <v>177</v>
      </c>
      <c r="F225" s="212" t="s">
        <v>83</v>
      </c>
      <c r="G225" s="198"/>
      <c r="H225" s="198"/>
      <c r="I225" s="201"/>
      <c r="J225" s="201"/>
      <c r="K225" s="213">
        <f>BK225</f>
        <v>0</v>
      </c>
      <c r="L225" s="198"/>
      <c r="M225" s="203"/>
      <c r="N225" s="204"/>
      <c r="O225" s="205"/>
      <c r="P225" s="205"/>
      <c r="Q225" s="206">
        <f>Q226+Q244</f>
        <v>0</v>
      </c>
      <c r="R225" s="206">
        <f>R226+R244</f>
        <v>0</v>
      </c>
      <c r="S225" s="205"/>
      <c r="T225" s="207">
        <f>T226+T244</f>
        <v>0</v>
      </c>
      <c r="U225" s="205"/>
      <c r="V225" s="207">
        <f>V226+V244</f>
        <v>1899.3675090000002</v>
      </c>
      <c r="W225" s="205"/>
      <c r="X225" s="208">
        <f>X226+X244</f>
        <v>0</v>
      </c>
      <c r="AR225" s="209" t="s">
        <v>85</v>
      </c>
      <c r="AT225" s="210" t="s">
        <v>77</v>
      </c>
      <c r="AU225" s="210" t="s">
        <v>85</v>
      </c>
      <c r="AY225" s="209" t="s">
        <v>156</v>
      </c>
      <c r="BK225" s="211">
        <f>BK226+BK244</f>
        <v>0</v>
      </c>
    </row>
    <row r="226" spans="2:65" s="11" customFormat="1" ht="14.9" customHeight="1">
      <c r="B226" s="197"/>
      <c r="C226" s="198"/>
      <c r="D226" s="199" t="s">
        <v>77</v>
      </c>
      <c r="E226" s="212" t="s">
        <v>395</v>
      </c>
      <c r="F226" s="212" t="s">
        <v>396</v>
      </c>
      <c r="G226" s="198"/>
      <c r="H226" s="198"/>
      <c r="I226" s="201"/>
      <c r="J226" s="201"/>
      <c r="K226" s="213">
        <f>BK226</f>
        <v>0</v>
      </c>
      <c r="L226" s="198"/>
      <c r="M226" s="203"/>
      <c r="N226" s="204"/>
      <c r="O226" s="205"/>
      <c r="P226" s="205"/>
      <c r="Q226" s="206">
        <f>SUM(Q227:Q243)</f>
        <v>0</v>
      </c>
      <c r="R226" s="206">
        <f>SUM(R227:R243)</f>
        <v>0</v>
      </c>
      <c r="S226" s="205"/>
      <c r="T226" s="207">
        <f>SUM(T227:T243)</f>
        <v>0</v>
      </c>
      <c r="U226" s="205"/>
      <c r="V226" s="207">
        <f>SUM(V227:V243)</f>
        <v>1548.2341220000001</v>
      </c>
      <c r="W226" s="205"/>
      <c r="X226" s="208">
        <f>SUM(X227:X243)</f>
        <v>0</v>
      </c>
      <c r="AR226" s="209" t="s">
        <v>85</v>
      </c>
      <c r="AT226" s="210" t="s">
        <v>77</v>
      </c>
      <c r="AU226" s="210" t="s">
        <v>87</v>
      </c>
      <c r="AY226" s="209" t="s">
        <v>156</v>
      </c>
      <c r="BK226" s="211">
        <f>SUM(BK227:BK243)</f>
        <v>0</v>
      </c>
    </row>
    <row r="227" spans="2:65" s="1" customFormat="1" ht="25.5" customHeight="1">
      <c r="B227" s="43"/>
      <c r="C227" s="214" t="s">
        <v>397</v>
      </c>
      <c r="D227" s="214" t="s">
        <v>161</v>
      </c>
      <c r="E227" s="215" t="s">
        <v>398</v>
      </c>
      <c r="F227" s="216" t="s">
        <v>399</v>
      </c>
      <c r="G227" s="217" t="s">
        <v>164</v>
      </c>
      <c r="H227" s="218">
        <v>1945</v>
      </c>
      <c r="I227" s="219"/>
      <c r="J227" s="219"/>
      <c r="K227" s="220">
        <f>ROUND(P227*H227,2)</f>
        <v>0</v>
      </c>
      <c r="L227" s="216" t="s">
        <v>165</v>
      </c>
      <c r="M227" s="63"/>
      <c r="N227" s="221" t="s">
        <v>24</v>
      </c>
      <c r="O227" s="222" t="s">
        <v>47</v>
      </c>
      <c r="P227" s="145">
        <f>I227+J227</f>
        <v>0</v>
      </c>
      <c r="Q227" s="145">
        <f>ROUND(I227*H227,2)</f>
        <v>0</v>
      </c>
      <c r="R227" s="145">
        <f>ROUND(J227*H227,2)</f>
        <v>0</v>
      </c>
      <c r="S227" s="44"/>
      <c r="T227" s="223">
        <f>S227*H227</f>
        <v>0</v>
      </c>
      <c r="U227" s="223">
        <v>0.27994000000000002</v>
      </c>
      <c r="V227" s="223">
        <f>U227*H227</f>
        <v>544.4833000000001</v>
      </c>
      <c r="W227" s="223">
        <v>0</v>
      </c>
      <c r="X227" s="224">
        <f>W227*H227</f>
        <v>0</v>
      </c>
      <c r="AR227" s="26" t="s">
        <v>166</v>
      </c>
      <c r="AT227" s="26" t="s">
        <v>161</v>
      </c>
      <c r="AU227" s="26" t="s">
        <v>160</v>
      </c>
      <c r="AY227" s="26" t="s">
        <v>156</v>
      </c>
      <c r="BE227" s="225">
        <f>IF(O227="základní",K227,0)</f>
        <v>0</v>
      </c>
      <c r="BF227" s="225">
        <f>IF(O227="snížená",K227,0)</f>
        <v>0</v>
      </c>
      <c r="BG227" s="225">
        <f>IF(O227="zákl. přenesená",K227,0)</f>
        <v>0</v>
      </c>
      <c r="BH227" s="225">
        <f>IF(O227="sníž. přenesená",K227,0)</f>
        <v>0</v>
      </c>
      <c r="BI227" s="225">
        <f>IF(O227="nulová",K227,0)</f>
        <v>0</v>
      </c>
      <c r="BJ227" s="26" t="s">
        <v>85</v>
      </c>
      <c r="BK227" s="225">
        <f>ROUND(P227*H227,2)</f>
        <v>0</v>
      </c>
      <c r="BL227" s="26" t="s">
        <v>166</v>
      </c>
      <c r="BM227" s="26" t="s">
        <v>400</v>
      </c>
    </row>
    <row r="228" spans="2:65" s="12" customFormat="1" ht="12">
      <c r="B228" s="226"/>
      <c r="C228" s="227"/>
      <c r="D228" s="228" t="s">
        <v>168</v>
      </c>
      <c r="E228" s="229" t="s">
        <v>24</v>
      </c>
      <c r="F228" s="230" t="s">
        <v>401</v>
      </c>
      <c r="G228" s="227"/>
      <c r="H228" s="231">
        <v>1945</v>
      </c>
      <c r="I228" s="232"/>
      <c r="J228" s="232"/>
      <c r="K228" s="227"/>
      <c r="L228" s="227"/>
      <c r="M228" s="233"/>
      <c r="N228" s="234"/>
      <c r="O228" s="235"/>
      <c r="P228" s="235"/>
      <c r="Q228" s="235"/>
      <c r="R228" s="235"/>
      <c r="S228" s="235"/>
      <c r="T228" s="235"/>
      <c r="U228" s="235"/>
      <c r="V228" s="235"/>
      <c r="W228" s="235"/>
      <c r="X228" s="236"/>
      <c r="AT228" s="237" t="s">
        <v>168</v>
      </c>
      <c r="AU228" s="237" t="s">
        <v>160</v>
      </c>
      <c r="AV228" s="12" t="s">
        <v>87</v>
      </c>
      <c r="AW228" s="12" t="s">
        <v>7</v>
      </c>
      <c r="AX228" s="12" t="s">
        <v>85</v>
      </c>
      <c r="AY228" s="237" t="s">
        <v>156</v>
      </c>
    </row>
    <row r="229" spans="2:65" s="1" customFormat="1" ht="25.5" customHeight="1">
      <c r="B229" s="43"/>
      <c r="C229" s="214" t="s">
        <v>402</v>
      </c>
      <c r="D229" s="214" t="s">
        <v>161</v>
      </c>
      <c r="E229" s="215" t="s">
        <v>403</v>
      </c>
      <c r="F229" s="216" t="s">
        <v>404</v>
      </c>
      <c r="G229" s="217" t="s">
        <v>164</v>
      </c>
      <c r="H229" s="218">
        <v>608.29999999999995</v>
      </c>
      <c r="I229" s="219"/>
      <c r="J229" s="219"/>
      <c r="K229" s="220">
        <f>ROUND(P229*H229,2)</f>
        <v>0</v>
      </c>
      <c r="L229" s="216" t="s">
        <v>165</v>
      </c>
      <c r="M229" s="63"/>
      <c r="N229" s="221" t="s">
        <v>24</v>
      </c>
      <c r="O229" s="222" t="s">
        <v>47</v>
      </c>
      <c r="P229" s="145">
        <f>I229+J229</f>
        <v>0</v>
      </c>
      <c r="Q229" s="145">
        <f>ROUND(I229*H229,2)</f>
        <v>0</v>
      </c>
      <c r="R229" s="145">
        <f>ROUND(J229*H229,2)</f>
        <v>0</v>
      </c>
      <c r="S229" s="44"/>
      <c r="T229" s="223">
        <f>S229*H229</f>
        <v>0</v>
      </c>
      <c r="U229" s="223">
        <v>0.378</v>
      </c>
      <c r="V229" s="223">
        <f>U229*H229</f>
        <v>229.9374</v>
      </c>
      <c r="W229" s="223">
        <v>0</v>
      </c>
      <c r="X229" s="224">
        <f>W229*H229</f>
        <v>0</v>
      </c>
      <c r="AR229" s="26" t="s">
        <v>166</v>
      </c>
      <c r="AT229" s="26" t="s">
        <v>161</v>
      </c>
      <c r="AU229" s="26" t="s">
        <v>160</v>
      </c>
      <c r="AY229" s="26" t="s">
        <v>156</v>
      </c>
      <c r="BE229" s="225">
        <f>IF(O229="základní",K229,0)</f>
        <v>0</v>
      </c>
      <c r="BF229" s="225">
        <f>IF(O229="snížená",K229,0)</f>
        <v>0</v>
      </c>
      <c r="BG229" s="225">
        <f>IF(O229="zákl. přenesená",K229,0)</f>
        <v>0</v>
      </c>
      <c r="BH229" s="225">
        <f>IF(O229="sníž. přenesená",K229,0)</f>
        <v>0</v>
      </c>
      <c r="BI229" s="225">
        <f>IF(O229="nulová",K229,0)</f>
        <v>0</v>
      </c>
      <c r="BJ229" s="26" t="s">
        <v>85</v>
      </c>
      <c r="BK229" s="225">
        <f>ROUND(P229*H229,2)</f>
        <v>0</v>
      </c>
      <c r="BL229" s="26" t="s">
        <v>166</v>
      </c>
      <c r="BM229" s="26" t="s">
        <v>405</v>
      </c>
    </row>
    <row r="230" spans="2:65" s="12" customFormat="1" ht="12">
      <c r="B230" s="226"/>
      <c r="C230" s="227"/>
      <c r="D230" s="228" t="s">
        <v>168</v>
      </c>
      <c r="E230" s="229" t="s">
        <v>24</v>
      </c>
      <c r="F230" s="230" t="s">
        <v>406</v>
      </c>
      <c r="G230" s="227"/>
      <c r="H230" s="231">
        <v>608.29999999999995</v>
      </c>
      <c r="I230" s="232"/>
      <c r="J230" s="232"/>
      <c r="K230" s="227"/>
      <c r="L230" s="227"/>
      <c r="M230" s="233"/>
      <c r="N230" s="234"/>
      <c r="O230" s="235"/>
      <c r="P230" s="235"/>
      <c r="Q230" s="235"/>
      <c r="R230" s="235"/>
      <c r="S230" s="235"/>
      <c r="T230" s="235"/>
      <c r="U230" s="235"/>
      <c r="V230" s="235"/>
      <c r="W230" s="235"/>
      <c r="X230" s="236"/>
      <c r="AT230" s="237" t="s">
        <v>168</v>
      </c>
      <c r="AU230" s="237" t="s">
        <v>160</v>
      </c>
      <c r="AV230" s="12" t="s">
        <v>87</v>
      </c>
      <c r="AW230" s="12" t="s">
        <v>7</v>
      </c>
      <c r="AX230" s="12" t="s">
        <v>85</v>
      </c>
      <c r="AY230" s="237" t="s">
        <v>156</v>
      </c>
    </row>
    <row r="231" spans="2:65" s="1" customFormat="1" ht="25.5" customHeight="1">
      <c r="B231" s="43"/>
      <c r="C231" s="214" t="s">
        <v>407</v>
      </c>
      <c r="D231" s="214" t="s">
        <v>161</v>
      </c>
      <c r="E231" s="215" t="s">
        <v>408</v>
      </c>
      <c r="F231" s="216" t="s">
        <v>409</v>
      </c>
      <c r="G231" s="217" t="s">
        <v>164</v>
      </c>
      <c r="H231" s="218">
        <v>275</v>
      </c>
      <c r="I231" s="219"/>
      <c r="J231" s="219"/>
      <c r="K231" s="220">
        <f>ROUND(P231*H231,2)</f>
        <v>0</v>
      </c>
      <c r="L231" s="216" t="s">
        <v>165</v>
      </c>
      <c r="M231" s="63"/>
      <c r="N231" s="221" t="s">
        <v>24</v>
      </c>
      <c r="O231" s="222" t="s">
        <v>47</v>
      </c>
      <c r="P231" s="145">
        <f>I231+J231</f>
        <v>0</v>
      </c>
      <c r="Q231" s="145">
        <f>ROUND(I231*H231,2)</f>
        <v>0</v>
      </c>
      <c r="R231" s="145">
        <f>ROUND(J231*H231,2)</f>
        <v>0</v>
      </c>
      <c r="S231" s="44"/>
      <c r="T231" s="223">
        <f>S231*H231</f>
        <v>0</v>
      </c>
      <c r="U231" s="223">
        <v>0.13188</v>
      </c>
      <c r="V231" s="223">
        <f>U231*H231</f>
        <v>36.266999999999996</v>
      </c>
      <c r="W231" s="223">
        <v>0</v>
      </c>
      <c r="X231" s="224">
        <f>W231*H231</f>
        <v>0</v>
      </c>
      <c r="AR231" s="26" t="s">
        <v>166</v>
      </c>
      <c r="AT231" s="26" t="s">
        <v>161</v>
      </c>
      <c r="AU231" s="26" t="s">
        <v>160</v>
      </c>
      <c r="AY231" s="26" t="s">
        <v>156</v>
      </c>
      <c r="BE231" s="225">
        <f>IF(O231="základní",K231,0)</f>
        <v>0</v>
      </c>
      <c r="BF231" s="225">
        <f>IF(O231="snížená",K231,0)</f>
        <v>0</v>
      </c>
      <c r="BG231" s="225">
        <f>IF(O231="zákl. přenesená",K231,0)</f>
        <v>0</v>
      </c>
      <c r="BH231" s="225">
        <f>IF(O231="sníž. přenesená",K231,0)</f>
        <v>0</v>
      </c>
      <c r="BI231" s="225">
        <f>IF(O231="nulová",K231,0)</f>
        <v>0</v>
      </c>
      <c r="BJ231" s="26" t="s">
        <v>85</v>
      </c>
      <c r="BK231" s="225">
        <f>ROUND(P231*H231,2)</f>
        <v>0</v>
      </c>
      <c r="BL231" s="26" t="s">
        <v>166</v>
      </c>
      <c r="BM231" s="26" t="s">
        <v>410</v>
      </c>
    </row>
    <row r="232" spans="2:65" s="12" customFormat="1" ht="12">
      <c r="B232" s="226"/>
      <c r="C232" s="227"/>
      <c r="D232" s="228" t="s">
        <v>168</v>
      </c>
      <c r="E232" s="229" t="s">
        <v>24</v>
      </c>
      <c r="F232" s="230" t="s">
        <v>411</v>
      </c>
      <c r="G232" s="227"/>
      <c r="H232" s="231">
        <v>275</v>
      </c>
      <c r="I232" s="232"/>
      <c r="J232" s="232"/>
      <c r="K232" s="227"/>
      <c r="L232" s="227"/>
      <c r="M232" s="233"/>
      <c r="N232" s="234"/>
      <c r="O232" s="235"/>
      <c r="P232" s="235"/>
      <c r="Q232" s="235"/>
      <c r="R232" s="235"/>
      <c r="S232" s="235"/>
      <c r="T232" s="235"/>
      <c r="U232" s="235"/>
      <c r="V232" s="235"/>
      <c r="W232" s="235"/>
      <c r="X232" s="236"/>
      <c r="AT232" s="237" t="s">
        <v>168</v>
      </c>
      <c r="AU232" s="237" t="s">
        <v>160</v>
      </c>
      <c r="AV232" s="12" t="s">
        <v>87</v>
      </c>
      <c r="AW232" s="12" t="s">
        <v>7</v>
      </c>
      <c r="AX232" s="12" t="s">
        <v>85</v>
      </c>
      <c r="AY232" s="237" t="s">
        <v>156</v>
      </c>
    </row>
    <row r="233" spans="2:65" s="1" customFormat="1" ht="25.5" customHeight="1">
      <c r="B233" s="43"/>
      <c r="C233" s="214" t="s">
        <v>412</v>
      </c>
      <c r="D233" s="214" t="s">
        <v>161</v>
      </c>
      <c r="E233" s="215" t="s">
        <v>413</v>
      </c>
      <c r="F233" s="216" t="s">
        <v>414</v>
      </c>
      <c r="G233" s="217" t="s">
        <v>164</v>
      </c>
      <c r="H233" s="218">
        <v>2323</v>
      </c>
      <c r="I233" s="219"/>
      <c r="J233" s="219"/>
      <c r="K233" s="220">
        <f>ROUND(P233*H233,2)</f>
        <v>0</v>
      </c>
      <c r="L233" s="216" t="s">
        <v>165</v>
      </c>
      <c r="M233" s="63"/>
      <c r="N233" s="221" t="s">
        <v>24</v>
      </c>
      <c r="O233" s="222" t="s">
        <v>47</v>
      </c>
      <c r="P233" s="145">
        <f>I233+J233</f>
        <v>0</v>
      </c>
      <c r="Q233" s="145">
        <f>ROUND(I233*H233,2)</f>
        <v>0</v>
      </c>
      <c r="R233" s="145">
        <f>ROUND(J233*H233,2)</f>
        <v>0</v>
      </c>
      <c r="S233" s="44"/>
      <c r="T233" s="223">
        <f>S233*H233</f>
        <v>0</v>
      </c>
      <c r="U233" s="223">
        <v>3.1E-4</v>
      </c>
      <c r="V233" s="223">
        <f>U233*H233</f>
        <v>0.72013000000000005</v>
      </c>
      <c r="W233" s="223">
        <v>0</v>
      </c>
      <c r="X233" s="224">
        <f>W233*H233</f>
        <v>0</v>
      </c>
      <c r="AR233" s="26" t="s">
        <v>166</v>
      </c>
      <c r="AT233" s="26" t="s">
        <v>161</v>
      </c>
      <c r="AU233" s="26" t="s">
        <v>160</v>
      </c>
      <c r="AY233" s="26" t="s">
        <v>156</v>
      </c>
      <c r="BE233" s="225">
        <f>IF(O233="základní",K233,0)</f>
        <v>0</v>
      </c>
      <c r="BF233" s="225">
        <f>IF(O233="snížená",K233,0)</f>
        <v>0</v>
      </c>
      <c r="BG233" s="225">
        <f>IF(O233="zákl. přenesená",K233,0)</f>
        <v>0</v>
      </c>
      <c r="BH233" s="225">
        <f>IF(O233="sníž. přenesená",K233,0)</f>
        <v>0</v>
      </c>
      <c r="BI233" s="225">
        <f>IF(O233="nulová",K233,0)</f>
        <v>0</v>
      </c>
      <c r="BJ233" s="26" t="s">
        <v>85</v>
      </c>
      <c r="BK233" s="225">
        <f>ROUND(P233*H233,2)</f>
        <v>0</v>
      </c>
      <c r="BL233" s="26" t="s">
        <v>166</v>
      </c>
      <c r="BM233" s="26" t="s">
        <v>415</v>
      </c>
    </row>
    <row r="234" spans="2:65" s="12" customFormat="1" ht="12">
      <c r="B234" s="226"/>
      <c r="C234" s="227"/>
      <c r="D234" s="228" t="s">
        <v>168</v>
      </c>
      <c r="E234" s="229" t="s">
        <v>24</v>
      </c>
      <c r="F234" s="230" t="s">
        <v>416</v>
      </c>
      <c r="G234" s="227"/>
      <c r="H234" s="231">
        <v>2323</v>
      </c>
      <c r="I234" s="232"/>
      <c r="J234" s="232"/>
      <c r="K234" s="227"/>
      <c r="L234" s="227"/>
      <c r="M234" s="233"/>
      <c r="N234" s="234"/>
      <c r="O234" s="235"/>
      <c r="P234" s="235"/>
      <c r="Q234" s="235"/>
      <c r="R234" s="235"/>
      <c r="S234" s="235"/>
      <c r="T234" s="235"/>
      <c r="U234" s="235"/>
      <c r="V234" s="235"/>
      <c r="W234" s="235"/>
      <c r="X234" s="236"/>
      <c r="AT234" s="237" t="s">
        <v>168</v>
      </c>
      <c r="AU234" s="237" t="s">
        <v>160</v>
      </c>
      <c r="AV234" s="12" t="s">
        <v>87</v>
      </c>
      <c r="AW234" s="12" t="s">
        <v>7</v>
      </c>
      <c r="AX234" s="12" t="s">
        <v>85</v>
      </c>
      <c r="AY234" s="237" t="s">
        <v>156</v>
      </c>
    </row>
    <row r="235" spans="2:65" s="1" customFormat="1" ht="25.5" customHeight="1">
      <c r="B235" s="43"/>
      <c r="C235" s="214" t="s">
        <v>417</v>
      </c>
      <c r="D235" s="214" t="s">
        <v>161</v>
      </c>
      <c r="E235" s="215" t="s">
        <v>418</v>
      </c>
      <c r="F235" s="216" t="s">
        <v>419</v>
      </c>
      <c r="G235" s="217" t="s">
        <v>164</v>
      </c>
      <c r="H235" s="218">
        <v>2323</v>
      </c>
      <c r="I235" s="219"/>
      <c r="J235" s="219"/>
      <c r="K235" s="220">
        <f>ROUND(P235*H235,2)</f>
        <v>0</v>
      </c>
      <c r="L235" s="216" t="s">
        <v>165</v>
      </c>
      <c r="M235" s="63"/>
      <c r="N235" s="221" t="s">
        <v>24</v>
      </c>
      <c r="O235" s="222" t="s">
        <v>47</v>
      </c>
      <c r="P235" s="145">
        <f>I235+J235</f>
        <v>0</v>
      </c>
      <c r="Q235" s="145">
        <f>ROUND(I235*H235,2)</f>
        <v>0</v>
      </c>
      <c r="R235" s="145">
        <f>ROUND(J235*H235,2)</f>
        <v>0</v>
      </c>
      <c r="S235" s="44"/>
      <c r="T235" s="223">
        <f>S235*H235</f>
        <v>0</v>
      </c>
      <c r="U235" s="223">
        <v>6.0999999999999997E-4</v>
      </c>
      <c r="V235" s="223">
        <f>U235*H235</f>
        <v>1.41703</v>
      </c>
      <c r="W235" s="223">
        <v>0</v>
      </c>
      <c r="X235" s="224">
        <f>W235*H235</f>
        <v>0</v>
      </c>
      <c r="AR235" s="26" t="s">
        <v>166</v>
      </c>
      <c r="AT235" s="26" t="s">
        <v>161</v>
      </c>
      <c r="AU235" s="26" t="s">
        <v>160</v>
      </c>
      <c r="AY235" s="26" t="s">
        <v>156</v>
      </c>
      <c r="BE235" s="225">
        <f>IF(O235="základní",K235,0)</f>
        <v>0</v>
      </c>
      <c r="BF235" s="225">
        <f>IF(O235="snížená",K235,0)</f>
        <v>0</v>
      </c>
      <c r="BG235" s="225">
        <f>IF(O235="zákl. přenesená",K235,0)</f>
        <v>0</v>
      </c>
      <c r="BH235" s="225">
        <f>IF(O235="sníž. přenesená",K235,0)</f>
        <v>0</v>
      </c>
      <c r="BI235" s="225">
        <f>IF(O235="nulová",K235,0)</f>
        <v>0</v>
      </c>
      <c r="BJ235" s="26" t="s">
        <v>85</v>
      </c>
      <c r="BK235" s="225">
        <f>ROUND(P235*H235,2)</f>
        <v>0</v>
      </c>
      <c r="BL235" s="26" t="s">
        <v>166</v>
      </c>
      <c r="BM235" s="26" t="s">
        <v>420</v>
      </c>
    </row>
    <row r="236" spans="2:65" s="12" customFormat="1" ht="12">
      <c r="B236" s="226"/>
      <c r="C236" s="227"/>
      <c r="D236" s="228" t="s">
        <v>168</v>
      </c>
      <c r="E236" s="229" t="s">
        <v>24</v>
      </c>
      <c r="F236" s="230" t="s">
        <v>416</v>
      </c>
      <c r="G236" s="227"/>
      <c r="H236" s="231">
        <v>2323</v>
      </c>
      <c r="I236" s="232"/>
      <c r="J236" s="232"/>
      <c r="K236" s="227"/>
      <c r="L236" s="227"/>
      <c r="M236" s="233"/>
      <c r="N236" s="234"/>
      <c r="O236" s="235"/>
      <c r="P236" s="235"/>
      <c r="Q236" s="235"/>
      <c r="R236" s="235"/>
      <c r="S236" s="235"/>
      <c r="T236" s="235"/>
      <c r="U236" s="235"/>
      <c r="V236" s="235"/>
      <c r="W236" s="235"/>
      <c r="X236" s="236"/>
      <c r="AT236" s="237" t="s">
        <v>168</v>
      </c>
      <c r="AU236" s="237" t="s">
        <v>160</v>
      </c>
      <c r="AV236" s="12" t="s">
        <v>87</v>
      </c>
      <c r="AW236" s="12" t="s">
        <v>7</v>
      </c>
      <c r="AX236" s="12" t="s">
        <v>85</v>
      </c>
      <c r="AY236" s="237" t="s">
        <v>156</v>
      </c>
    </row>
    <row r="237" spans="2:65" s="1" customFormat="1" ht="38.25" customHeight="1">
      <c r="B237" s="43"/>
      <c r="C237" s="214" t="s">
        <v>395</v>
      </c>
      <c r="D237" s="214" t="s">
        <v>161</v>
      </c>
      <c r="E237" s="215" t="s">
        <v>421</v>
      </c>
      <c r="F237" s="216" t="s">
        <v>422</v>
      </c>
      <c r="G237" s="217" t="s">
        <v>164</v>
      </c>
      <c r="H237" s="218">
        <v>2419.6999999999998</v>
      </c>
      <c r="I237" s="219"/>
      <c r="J237" s="219"/>
      <c r="K237" s="220">
        <f>ROUND(P237*H237,2)</f>
        <v>0</v>
      </c>
      <c r="L237" s="216" t="s">
        <v>165</v>
      </c>
      <c r="M237" s="63"/>
      <c r="N237" s="221" t="s">
        <v>24</v>
      </c>
      <c r="O237" s="222" t="s">
        <v>47</v>
      </c>
      <c r="P237" s="145">
        <f>I237+J237</f>
        <v>0</v>
      </c>
      <c r="Q237" s="145">
        <f>ROUND(I237*H237,2)</f>
        <v>0</v>
      </c>
      <c r="R237" s="145">
        <f>ROUND(J237*H237,2)</f>
        <v>0</v>
      </c>
      <c r="S237" s="44"/>
      <c r="T237" s="223">
        <f>S237*H237</f>
        <v>0</v>
      </c>
      <c r="U237" s="223">
        <v>0.12966</v>
      </c>
      <c r="V237" s="223">
        <f>U237*H237</f>
        <v>313.73830199999998</v>
      </c>
      <c r="W237" s="223">
        <v>0</v>
      </c>
      <c r="X237" s="224">
        <f>W237*H237</f>
        <v>0</v>
      </c>
      <c r="AR237" s="26" t="s">
        <v>166</v>
      </c>
      <c r="AT237" s="26" t="s">
        <v>161</v>
      </c>
      <c r="AU237" s="26" t="s">
        <v>160</v>
      </c>
      <c r="AY237" s="26" t="s">
        <v>156</v>
      </c>
      <c r="BE237" s="225">
        <f>IF(O237="základní",K237,0)</f>
        <v>0</v>
      </c>
      <c r="BF237" s="225">
        <f>IF(O237="snížená",K237,0)</f>
        <v>0</v>
      </c>
      <c r="BG237" s="225">
        <f>IF(O237="zákl. přenesená",K237,0)</f>
        <v>0</v>
      </c>
      <c r="BH237" s="225">
        <f>IF(O237="sníž. přenesená",K237,0)</f>
        <v>0</v>
      </c>
      <c r="BI237" s="225">
        <f>IF(O237="nulová",K237,0)</f>
        <v>0</v>
      </c>
      <c r="BJ237" s="26" t="s">
        <v>85</v>
      </c>
      <c r="BK237" s="225">
        <f>ROUND(P237*H237,2)</f>
        <v>0</v>
      </c>
      <c r="BL237" s="26" t="s">
        <v>166</v>
      </c>
      <c r="BM237" s="26" t="s">
        <v>423</v>
      </c>
    </row>
    <row r="238" spans="2:65" s="12" customFormat="1" ht="12">
      <c r="B238" s="226"/>
      <c r="C238" s="227"/>
      <c r="D238" s="228" t="s">
        <v>168</v>
      </c>
      <c r="E238" s="229" t="s">
        <v>24</v>
      </c>
      <c r="F238" s="230" t="s">
        <v>416</v>
      </c>
      <c r="G238" s="227"/>
      <c r="H238" s="231">
        <v>2323</v>
      </c>
      <c r="I238" s="232"/>
      <c r="J238" s="232"/>
      <c r="K238" s="227"/>
      <c r="L238" s="227"/>
      <c r="M238" s="233"/>
      <c r="N238" s="234"/>
      <c r="O238" s="235"/>
      <c r="P238" s="235"/>
      <c r="Q238" s="235"/>
      <c r="R238" s="235"/>
      <c r="S238" s="235"/>
      <c r="T238" s="235"/>
      <c r="U238" s="235"/>
      <c r="V238" s="235"/>
      <c r="W238" s="235"/>
      <c r="X238" s="236"/>
      <c r="AT238" s="237" t="s">
        <v>168</v>
      </c>
      <c r="AU238" s="237" t="s">
        <v>160</v>
      </c>
      <c r="AV238" s="12" t="s">
        <v>87</v>
      </c>
      <c r="AW238" s="12" t="s">
        <v>7</v>
      </c>
      <c r="AX238" s="12" t="s">
        <v>78</v>
      </c>
      <c r="AY238" s="237" t="s">
        <v>156</v>
      </c>
    </row>
    <row r="239" spans="2:65" s="13" customFormat="1" ht="12">
      <c r="B239" s="238"/>
      <c r="C239" s="239"/>
      <c r="D239" s="228" t="s">
        <v>168</v>
      </c>
      <c r="E239" s="240" t="s">
        <v>24</v>
      </c>
      <c r="F239" s="241" t="s">
        <v>424</v>
      </c>
      <c r="G239" s="239"/>
      <c r="H239" s="240" t="s">
        <v>24</v>
      </c>
      <c r="I239" s="242"/>
      <c r="J239" s="242"/>
      <c r="K239" s="239"/>
      <c r="L239" s="239"/>
      <c r="M239" s="243"/>
      <c r="N239" s="244"/>
      <c r="O239" s="245"/>
      <c r="P239" s="245"/>
      <c r="Q239" s="245"/>
      <c r="R239" s="245"/>
      <c r="S239" s="245"/>
      <c r="T239" s="245"/>
      <c r="U239" s="245"/>
      <c r="V239" s="245"/>
      <c r="W239" s="245"/>
      <c r="X239" s="246"/>
      <c r="AT239" s="247" t="s">
        <v>168</v>
      </c>
      <c r="AU239" s="247" t="s">
        <v>160</v>
      </c>
      <c r="AV239" s="13" t="s">
        <v>85</v>
      </c>
      <c r="AW239" s="13" t="s">
        <v>7</v>
      </c>
      <c r="AX239" s="13" t="s">
        <v>78</v>
      </c>
      <c r="AY239" s="247" t="s">
        <v>156</v>
      </c>
    </row>
    <row r="240" spans="2:65" s="12" customFormat="1" ht="12">
      <c r="B240" s="226"/>
      <c r="C240" s="227"/>
      <c r="D240" s="228" t="s">
        <v>168</v>
      </c>
      <c r="E240" s="229" t="s">
        <v>24</v>
      </c>
      <c r="F240" s="230" t="s">
        <v>425</v>
      </c>
      <c r="G240" s="227"/>
      <c r="H240" s="231">
        <v>96.7</v>
      </c>
      <c r="I240" s="232"/>
      <c r="J240" s="232"/>
      <c r="K240" s="227"/>
      <c r="L240" s="227"/>
      <c r="M240" s="233"/>
      <c r="N240" s="234"/>
      <c r="O240" s="235"/>
      <c r="P240" s="235"/>
      <c r="Q240" s="235"/>
      <c r="R240" s="235"/>
      <c r="S240" s="235"/>
      <c r="T240" s="235"/>
      <c r="U240" s="235"/>
      <c r="V240" s="235"/>
      <c r="W240" s="235"/>
      <c r="X240" s="236"/>
      <c r="AT240" s="237" t="s">
        <v>168</v>
      </c>
      <c r="AU240" s="237" t="s">
        <v>160</v>
      </c>
      <c r="AV240" s="12" t="s">
        <v>87</v>
      </c>
      <c r="AW240" s="12" t="s">
        <v>7</v>
      </c>
      <c r="AX240" s="12" t="s">
        <v>78</v>
      </c>
      <c r="AY240" s="237" t="s">
        <v>156</v>
      </c>
    </row>
    <row r="241" spans="2:65" s="14" customFormat="1" ht="12">
      <c r="B241" s="248"/>
      <c r="C241" s="249"/>
      <c r="D241" s="228" t="s">
        <v>168</v>
      </c>
      <c r="E241" s="250" t="s">
        <v>24</v>
      </c>
      <c r="F241" s="251" t="s">
        <v>172</v>
      </c>
      <c r="G241" s="249"/>
      <c r="H241" s="252">
        <v>2419.6999999999998</v>
      </c>
      <c r="I241" s="253"/>
      <c r="J241" s="253"/>
      <c r="K241" s="249"/>
      <c r="L241" s="249"/>
      <c r="M241" s="254"/>
      <c r="N241" s="255"/>
      <c r="O241" s="256"/>
      <c r="P241" s="256"/>
      <c r="Q241" s="256"/>
      <c r="R241" s="256"/>
      <c r="S241" s="256"/>
      <c r="T241" s="256"/>
      <c r="U241" s="256"/>
      <c r="V241" s="256"/>
      <c r="W241" s="256"/>
      <c r="X241" s="257"/>
      <c r="AT241" s="258" t="s">
        <v>168</v>
      </c>
      <c r="AU241" s="258" t="s">
        <v>160</v>
      </c>
      <c r="AV241" s="14" t="s">
        <v>166</v>
      </c>
      <c r="AW241" s="14" t="s">
        <v>7</v>
      </c>
      <c r="AX241" s="14" t="s">
        <v>85</v>
      </c>
      <c r="AY241" s="258" t="s">
        <v>156</v>
      </c>
    </row>
    <row r="242" spans="2:65" s="1" customFormat="1" ht="25.5" customHeight="1">
      <c r="B242" s="43"/>
      <c r="C242" s="214" t="s">
        <v>426</v>
      </c>
      <c r="D242" s="214" t="s">
        <v>161</v>
      </c>
      <c r="E242" s="215" t="s">
        <v>427</v>
      </c>
      <c r="F242" s="216" t="s">
        <v>428</v>
      </c>
      <c r="G242" s="217" t="s">
        <v>164</v>
      </c>
      <c r="H242" s="218">
        <v>2323</v>
      </c>
      <c r="I242" s="219"/>
      <c r="J242" s="219"/>
      <c r="K242" s="220">
        <f>ROUND(P242*H242,2)</f>
        <v>0</v>
      </c>
      <c r="L242" s="216" t="s">
        <v>165</v>
      </c>
      <c r="M242" s="63"/>
      <c r="N242" s="221" t="s">
        <v>24</v>
      </c>
      <c r="O242" s="222" t="s">
        <v>47</v>
      </c>
      <c r="P242" s="145">
        <f>I242+J242</f>
        <v>0</v>
      </c>
      <c r="Q242" s="145">
        <f>ROUND(I242*H242,2)</f>
        <v>0</v>
      </c>
      <c r="R242" s="145">
        <f>ROUND(J242*H242,2)</f>
        <v>0</v>
      </c>
      <c r="S242" s="44"/>
      <c r="T242" s="223">
        <f>S242*H242</f>
        <v>0</v>
      </c>
      <c r="U242" s="223">
        <v>0.18151999999999999</v>
      </c>
      <c r="V242" s="223">
        <f>U242*H242</f>
        <v>421.67095999999998</v>
      </c>
      <c r="W242" s="223">
        <v>0</v>
      </c>
      <c r="X242" s="224">
        <f>W242*H242</f>
        <v>0</v>
      </c>
      <c r="AR242" s="26" t="s">
        <v>166</v>
      </c>
      <c r="AT242" s="26" t="s">
        <v>161</v>
      </c>
      <c r="AU242" s="26" t="s">
        <v>160</v>
      </c>
      <c r="AY242" s="26" t="s">
        <v>156</v>
      </c>
      <c r="BE242" s="225">
        <f>IF(O242="základní",K242,0)</f>
        <v>0</v>
      </c>
      <c r="BF242" s="225">
        <f>IF(O242="snížená",K242,0)</f>
        <v>0</v>
      </c>
      <c r="BG242" s="225">
        <f>IF(O242="zákl. přenesená",K242,0)</f>
        <v>0</v>
      </c>
      <c r="BH242" s="225">
        <f>IF(O242="sníž. přenesená",K242,0)</f>
        <v>0</v>
      </c>
      <c r="BI242" s="225">
        <f>IF(O242="nulová",K242,0)</f>
        <v>0</v>
      </c>
      <c r="BJ242" s="26" t="s">
        <v>85</v>
      </c>
      <c r="BK242" s="225">
        <f>ROUND(P242*H242,2)</f>
        <v>0</v>
      </c>
      <c r="BL242" s="26" t="s">
        <v>166</v>
      </c>
      <c r="BM242" s="26" t="s">
        <v>429</v>
      </c>
    </row>
    <row r="243" spans="2:65" s="12" customFormat="1" ht="12">
      <c r="B243" s="226"/>
      <c r="C243" s="227"/>
      <c r="D243" s="228" t="s">
        <v>168</v>
      </c>
      <c r="E243" s="229" t="s">
        <v>24</v>
      </c>
      <c r="F243" s="230" t="s">
        <v>416</v>
      </c>
      <c r="G243" s="227"/>
      <c r="H243" s="231">
        <v>2323</v>
      </c>
      <c r="I243" s="232"/>
      <c r="J243" s="232"/>
      <c r="K243" s="227"/>
      <c r="L243" s="227"/>
      <c r="M243" s="233"/>
      <c r="N243" s="234"/>
      <c r="O243" s="235"/>
      <c r="P243" s="235"/>
      <c r="Q243" s="235"/>
      <c r="R243" s="235"/>
      <c r="S243" s="235"/>
      <c r="T243" s="235"/>
      <c r="U243" s="235"/>
      <c r="V243" s="235"/>
      <c r="W243" s="235"/>
      <c r="X243" s="236"/>
      <c r="AT243" s="237" t="s">
        <v>168</v>
      </c>
      <c r="AU243" s="237" t="s">
        <v>160</v>
      </c>
      <c r="AV243" s="12" t="s">
        <v>87</v>
      </c>
      <c r="AW243" s="12" t="s">
        <v>7</v>
      </c>
      <c r="AX243" s="12" t="s">
        <v>85</v>
      </c>
      <c r="AY243" s="237" t="s">
        <v>156</v>
      </c>
    </row>
    <row r="244" spans="2:65" s="11" customFormat="1" ht="22.25" customHeight="1">
      <c r="B244" s="197"/>
      <c r="C244" s="198"/>
      <c r="D244" s="199" t="s">
        <v>77</v>
      </c>
      <c r="E244" s="212" t="s">
        <v>430</v>
      </c>
      <c r="F244" s="212" t="s">
        <v>431</v>
      </c>
      <c r="G244" s="198"/>
      <c r="H244" s="198"/>
      <c r="I244" s="201"/>
      <c r="J244" s="201"/>
      <c r="K244" s="213">
        <f>BK244</f>
        <v>0</v>
      </c>
      <c r="L244" s="198"/>
      <c r="M244" s="203"/>
      <c r="N244" s="204"/>
      <c r="O244" s="205"/>
      <c r="P244" s="205"/>
      <c r="Q244" s="206">
        <f>SUM(Q245:Q273)</f>
        <v>0</v>
      </c>
      <c r="R244" s="206">
        <f>SUM(R245:R273)</f>
        <v>0</v>
      </c>
      <c r="S244" s="205"/>
      <c r="T244" s="207">
        <f>SUM(T245:T273)</f>
        <v>0</v>
      </c>
      <c r="U244" s="205"/>
      <c r="V244" s="207">
        <f>SUM(V245:V273)</f>
        <v>351.13338700000003</v>
      </c>
      <c r="W244" s="205"/>
      <c r="X244" s="208">
        <f>SUM(X245:X273)</f>
        <v>0</v>
      </c>
      <c r="AR244" s="209" t="s">
        <v>85</v>
      </c>
      <c r="AT244" s="210" t="s">
        <v>77</v>
      </c>
      <c r="AU244" s="210" t="s">
        <v>87</v>
      </c>
      <c r="AY244" s="209" t="s">
        <v>156</v>
      </c>
      <c r="BK244" s="211">
        <f>SUM(BK245:BK273)</f>
        <v>0</v>
      </c>
    </row>
    <row r="245" spans="2:65" s="1" customFormat="1" ht="51" customHeight="1">
      <c r="B245" s="43"/>
      <c r="C245" s="214" t="s">
        <v>430</v>
      </c>
      <c r="D245" s="214" t="s">
        <v>161</v>
      </c>
      <c r="E245" s="215" t="s">
        <v>432</v>
      </c>
      <c r="F245" s="216" t="s">
        <v>433</v>
      </c>
      <c r="G245" s="217" t="s">
        <v>164</v>
      </c>
      <c r="H245" s="218">
        <v>598.29999999999995</v>
      </c>
      <c r="I245" s="219"/>
      <c r="J245" s="219"/>
      <c r="K245" s="220">
        <f>ROUND(P245*H245,2)</f>
        <v>0</v>
      </c>
      <c r="L245" s="216" t="s">
        <v>165</v>
      </c>
      <c r="M245" s="63"/>
      <c r="N245" s="221" t="s">
        <v>24</v>
      </c>
      <c r="O245" s="222" t="s">
        <v>47</v>
      </c>
      <c r="P245" s="145">
        <f>I245+J245</f>
        <v>0</v>
      </c>
      <c r="Q245" s="145">
        <f>ROUND(I245*H245,2)</f>
        <v>0</v>
      </c>
      <c r="R245" s="145">
        <f>ROUND(J245*H245,2)</f>
        <v>0</v>
      </c>
      <c r="S245" s="44"/>
      <c r="T245" s="223">
        <f>S245*H245</f>
        <v>0</v>
      </c>
      <c r="U245" s="223">
        <v>8.4250000000000005E-2</v>
      </c>
      <c r="V245" s="223">
        <f>U245*H245</f>
        <v>50.406774999999996</v>
      </c>
      <c r="W245" s="223">
        <v>0</v>
      </c>
      <c r="X245" s="224">
        <f>W245*H245</f>
        <v>0</v>
      </c>
      <c r="AR245" s="26" t="s">
        <v>166</v>
      </c>
      <c r="AT245" s="26" t="s">
        <v>161</v>
      </c>
      <c r="AU245" s="26" t="s">
        <v>160</v>
      </c>
      <c r="AY245" s="26" t="s">
        <v>156</v>
      </c>
      <c r="BE245" s="225">
        <f>IF(O245="základní",K245,0)</f>
        <v>0</v>
      </c>
      <c r="BF245" s="225">
        <f>IF(O245="snížená",K245,0)</f>
        <v>0</v>
      </c>
      <c r="BG245" s="225">
        <f>IF(O245="zákl. přenesená",K245,0)</f>
        <v>0</v>
      </c>
      <c r="BH245" s="225">
        <f>IF(O245="sníž. přenesená",K245,0)</f>
        <v>0</v>
      </c>
      <c r="BI245" s="225">
        <f>IF(O245="nulová",K245,0)</f>
        <v>0</v>
      </c>
      <c r="BJ245" s="26" t="s">
        <v>85</v>
      </c>
      <c r="BK245" s="225">
        <f>ROUND(P245*H245,2)</f>
        <v>0</v>
      </c>
      <c r="BL245" s="26" t="s">
        <v>166</v>
      </c>
      <c r="BM245" s="26" t="s">
        <v>434</v>
      </c>
    </row>
    <row r="246" spans="2:65" s="13" customFormat="1" ht="12">
      <c r="B246" s="238"/>
      <c r="C246" s="239"/>
      <c r="D246" s="228" t="s">
        <v>168</v>
      </c>
      <c r="E246" s="240" t="s">
        <v>24</v>
      </c>
      <c r="F246" s="241" t="s">
        <v>435</v>
      </c>
      <c r="G246" s="239"/>
      <c r="H246" s="240" t="s">
        <v>24</v>
      </c>
      <c r="I246" s="242"/>
      <c r="J246" s="242"/>
      <c r="K246" s="239"/>
      <c r="L246" s="239"/>
      <c r="M246" s="243"/>
      <c r="N246" s="244"/>
      <c r="O246" s="245"/>
      <c r="P246" s="245"/>
      <c r="Q246" s="245"/>
      <c r="R246" s="245"/>
      <c r="S246" s="245"/>
      <c r="T246" s="245"/>
      <c r="U246" s="245"/>
      <c r="V246" s="245"/>
      <c r="W246" s="245"/>
      <c r="X246" s="246"/>
      <c r="AT246" s="247" t="s">
        <v>168</v>
      </c>
      <c r="AU246" s="247" t="s">
        <v>160</v>
      </c>
      <c r="AV246" s="13" t="s">
        <v>85</v>
      </c>
      <c r="AW246" s="13" t="s">
        <v>7</v>
      </c>
      <c r="AX246" s="13" t="s">
        <v>78</v>
      </c>
      <c r="AY246" s="247" t="s">
        <v>156</v>
      </c>
    </row>
    <row r="247" spans="2:65" s="12" customFormat="1" ht="12">
      <c r="B247" s="226"/>
      <c r="C247" s="227"/>
      <c r="D247" s="228" t="s">
        <v>168</v>
      </c>
      <c r="E247" s="229" t="s">
        <v>24</v>
      </c>
      <c r="F247" s="230" t="s">
        <v>436</v>
      </c>
      <c r="G247" s="227"/>
      <c r="H247" s="231">
        <v>479.5</v>
      </c>
      <c r="I247" s="232"/>
      <c r="J247" s="232"/>
      <c r="K247" s="227"/>
      <c r="L247" s="227"/>
      <c r="M247" s="233"/>
      <c r="N247" s="234"/>
      <c r="O247" s="235"/>
      <c r="P247" s="235"/>
      <c r="Q247" s="235"/>
      <c r="R247" s="235"/>
      <c r="S247" s="235"/>
      <c r="T247" s="235"/>
      <c r="U247" s="235"/>
      <c r="V247" s="235"/>
      <c r="W247" s="235"/>
      <c r="X247" s="236"/>
      <c r="AT247" s="237" t="s">
        <v>168</v>
      </c>
      <c r="AU247" s="237" t="s">
        <v>160</v>
      </c>
      <c r="AV247" s="12" t="s">
        <v>87</v>
      </c>
      <c r="AW247" s="12" t="s">
        <v>7</v>
      </c>
      <c r="AX247" s="12" t="s">
        <v>78</v>
      </c>
      <c r="AY247" s="237" t="s">
        <v>156</v>
      </c>
    </row>
    <row r="248" spans="2:65" s="13" customFormat="1" ht="24">
      <c r="B248" s="238"/>
      <c r="C248" s="239"/>
      <c r="D248" s="228" t="s">
        <v>168</v>
      </c>
      <c r="E248" s="240" t="s">
        <v>24</v>
      </c>
      <c r="F248" s="241" t="s">
        <v>437</v>
      </c>
      <c r="G248" s="239"/>
      <c r="H248" s="240" t="s">
        <v>24</v>
      </c>
      <c r="I248" s="242"/>
      <c r="J248" s="242"/>
      <c r="K248" s="239"/>
      <c r="L248" s="239"/>
      <c r="M248" s="243"/>
      <c r="N248" s="244"/>
      <c r="O248" s="245"/>
      <c r="P248" s="245"/>
      <c r="Q248" s="245"/>
      <c r="R248" s="245"/>
      <c r="S248" s="245"/>
      <c r="T248" s="245"/>
      <c r="U248" s="245"/>
      <c r="V248" s="245"/>
      <c r="W248" s="245"/>
      <c r="X248" s="246"/>
      <c r="AT248" s="247" t="s">
        <v>168</v>
      </c>
      <c r="AU248" s="247" t="s">
        <v>160</v>
      </c>
      <c r="AV248" s="13" t="s">
        <v>85</v>
      </c>
      <c r="AW248" s="13" t="s">
        <v>7</v>
      </c>
      <c r="AX248" s="13" t="s">
        <v>78</v>
      </c>
      <c r="AY248" s="247" t="s">
        <v>156</v>
      </c>
    </row>
    <row r="249" spans="2:65" s="12" customFormat="1" ht="12">
      <c r="B249" s="226"/>
      <c r="C249" s="227"/>
      <c r="D249" s="228" t="s">
        <v>168</v>
      </c>
      <c r="E249" s="229" t="s">
        <v>24</v>
      </c>
      <c r="F249" s="230" t="s">
        <v>438</v>
      </c>
      <c r="G249" s="227"/>
      <c r="H249" s="231">
        <v>88.8</v>
      </c>
      <c r="I249" s="232"/>
      <c r="J249" s="232"/>
      <c r="K249" s="227"/>
      <c r="L249" s="227"/>
      <c r="M249" s="233"/>
      <c r="N249" s="234"/>
      <c r="O249" s="235"/>
      <c r="P249" s="235"/>
      <c r="Q249" s="235"/>
      <c r="R249" s="235"/>
      <c r="S249" s="235"/>
      <c r="T249" s="235"/>
      <c r="U249" s="235"/>
      <c r="V249" s="235"/>
      <c r="W249" s="235"/>
      <c r="X249" s="236"/>
      <c r="AT249" s="237" t="s">
        <v>168</v>
      </c>
      <c r="AU249" s="237" t="s">
        <v>160</v>
      </c>
      <c r="AV249" s="12" t="s">
        <v>87</v>
      </c>
      <c r="AW249" s="12" t="s">
        <v>7</v>
      </c>
      <c r="AX249" s="12" t="s">
        <v>78</v>
      </c>
      <c r="AY249" s="237" t="s">
        <v>156</v>
      </c>
    </row>
    <row r="250" spans="2:65" s="13" customFormat="1" ht="12">
      <c r="B250" s="238"/>
      <c r="C250" s="239"/>
      <c r="D250" s="228" t="s">
        <v>168</v>
      </c>
      <c r="E250" s="240" t="s">
        <v>24</v>
      </c>
      <c r="F250" s="241" t="s">
        <v>439</v>
      </c>
      <c r="G250" s="239"/>
      <c r="H250" s="240" t="s">
        <v>24</v>
      </c>
      <c r="I250" s="242"/>
      <c r="J250" s="242"/>
      <c r="K250" s="239"/>
      <c r="L250" s="239"/>
      <c r="M250" s="243"/>
      <c r="N250" s="244"/>
      <c r="O250" s="245"/>
      <c r="P250" s="245"/>
      <c r="Q250" s="245"/>
      <c r="R250" s="245"/>
      <c r="S250" s="245"/>
      <c r="T250" s="245"/>
      <c r="U250" s="245"/>
      <c r="V250" s="245"/>
      <c r="W250" s="245"/>
      <c r="X250" s="246"/>
      <c r="AT250" s="247" t="s">
        <v>168</v>
      </c>
      <c r="AU250" s="247" t="s">
        <v>160</v>
      </c>
      <c r="AV250" s="13" t="s">
        <v>85</v>
      </c>
      <c r="AW250" s="13" t="s">
        <v>7</v>
      </c>
      <c r="AX250" s="13" t="s">
        <v>78</v>
      </c>
      <c r="AY250" s="247" t="s">
        <v>156</v>
      </c>
    </row>
    <row r="251" spans="2:65" s="12" customFormat="1" ht="12">
      <c r="B251" s="226"/>
      <c r="C251" s="227"/>
      <c r="D251" s="228" t="s">
        <v>168</v>
      </c>
      <c r="E251" s="229" t="s">
        <v>24</v>
      </c>
      <c r="F251" s="230" t="s">
        <v>440</v>
      </c>
      <c r="G251" s="227"/>
      <c r="H251" s="231">
        <v>30</v>
      </c>
      <c r="I251" s="232"/>
      <c r="J251" s="232"/>
      <c r="K251" s="227"/>
      <c r="L251" s="227"/>
      <c r="M251" s="233"/>
      <c r="N251" s="234"/>
      <c r="O251" s="235"/>
      <c r="P251" s="235"/>
      <c r="Q251" s="235"/>
      <c r="R251" s="235"/>
      <c r="S251" s="235"/>
      <c r="T251" s="235"/>
      <c r="U251" s="235"/>
      <c r="V251" s="235"/>
      <c r="W251" s="235"/>
      <c r="X251" s="236"/>
      <c r="AT251" s="237" t="s">
        <v>168</v>
      </c>
      <c r="AU251" s="237" t="s">
        <v>160</v>
      </c>
      <c r="AV251" s="12" t="s">
        <v>87</v>
      </c>
      <c r="AW251" s="12" t="s">
        <v>7</v>
      </c>
      <c r="AX251" s="12" t="s">
        <v>78</v>
      </c>
      <c r="AY251" s="237" t="s">
        <v>156</v>
      </c>
    </row>
    <row r="252" spans="2:65" s="14" customFormat="1" ht="12">
      <c r="B252" s="248"/>
      <c r="C252" s="249"/>
      <c r="D252" s="228" t="s">
        <v>168</v>
      </c>
      <c r="E252" s="250" t="s">
        <v>24</v>
      </c>
      <c r="F252" s="251" t="s">
        <v>172</v>
      </c>
      <c r="G252" s="249"/>
      <c r="H252" s="252">
        <v>598.29999999999995</v>
      </c>
      <c r="I252" s="253"/>
      <c r="J252" s="253"/>
      <c r="K252" s="249"/>
      <c r="L252" s="249"/>
      <c r="M252" s="254"/>
      <c r="N252" s="255"/>
      <c r="O252" s="256"/>
      <c r="P252" s="256"/>
      <c r="Q252" s="256"/>
      <c r="R252" s="256"/>
      <c r="S252" s="256"/>
      <c r="T252" s="256"/>
      <c r="U252" s="256"/>
      <c r="V252" s="256"/>
      <c r="W252" s="256"/>
      <c r="X252" s="257"/>
      <c r="AT252" s="258" t="s">
        <v>168</v>
      </c>
      <c r="AU252" s="258" t="s">
        <v>160</v>
      </c>
      <c r="AV252" s="14" t="s">
        <v>166</v>
      </c>
      <c r="AW252" s="14" t="s">
        <v>7</v>
      </c>
      <c r="AX252" s="14" t="s">
        <v>85</v>
      </c>
      <c r="AY252" s="258" t="s">
        <v>156</v>
      </c>
    </row>
    <row r="253" spans="2:65" s="1" customFormat="1" ht="16.5" customHeight="1">
      <c r="B253" s="43"/>
      <c r="C253" s="259" t="s">
        <v>441</v>
      </c>
      <c r="D253" s="259" t="s">
        <v>237</v>
      </c>
      <c r="E253" s="260" t="s">
        <v>442</v>
      </c>
      <c r="F253" s="261" t="s">
        <v>443</v>
      </c>
      <c r="G253" s="262" t="s">
        <v>164</v>
      </c>
      <c r="H253" s="263">
        <v>30.3</v>
      </c>
      <c r="I253" s="264"/>
      <c r="J253" s="265"/>
      <c r="K253" s="266">
        <f>ROUND(P253*H253,2)</f>
        <v>0</v>
      </c>
      <c r="L253" s="261" t="s">
        <v>165</v>
      </c>
      <c r="M253" s="267"/>
      <c r="N253" s="268" t="s">
        <v>24</v>
      </c>
      <c r="O253" s="222" t="s">
        <v>47</v>
      </c>
      <c r="P253" s="145">
        <f>I253+J253</f>
        <v>0</v>
      </c>
      <c r="Q253" s="145">
        <f>ROUND(I253*H253,2)</f>
        <v>0</v>
      </c>
      <c r="R253" s="145">
        <f>ROUND(J253*H253,2)</f>
        <v>0</v>
      </c>
      <c r="S253" s="44"/>
      <c r="T253" s="223">
        <f>S253*H253</f>
        <v>0</v>
      </c>
      <c r="U253" s="223">
        <v>0.13100000000000001</v>
      </c>
      <c r="V253" s="223">
        <f>U253*H253</f>
        <v>3.9693000000000001</v>
      </c>
      <c r="W253" s="223">
        <v>0</v>
      </c>
      <c r="X253" s="224">
        <f>W253*H253</f>
        <v>0</v>
      </c>
      <c r="AR253" s="26" t="s">
        <v>187</v>
      </c>
      <c r="AT253" s="26" t="s">
        <v>237</v>
      </c>
      <c r="AU253" s="26" t="s">
        <v>160</v>
      </c>
      <c r="AY253" s="26" t="s">
        <v>156</v>
      </c>
      <c r="BE253" s="225">
        <f>IF(O253="základní",K253,0)</f>
        <v>0</v>
      </c>
      <c r="BF253" s="225">
        <f>IF(O253="snížená",K253,0)</f>
        <v>0</v>
      </c>
      <c r="BG253" s="225">
        <f>IF(O253="zákl. přenesená",K253,0)</f>
        <v>0</v>
      </c>
      <c r="BH253" s="225">
        <f>IF(O253="sníž. přenesená",K253,0)</f>
        <v>0</v>
      </c>
      <c r="BI253" s="225">
        <f>IF(O253="nulová",K253,0)</f>
        <v>0</v>
      </c>
      <c r="BJ253" s="26" t="s">
        <v>85</v>
      </c>
      <c r="BK253" s="225">
        <f>ROUND(P253*H253,2)</f>
        <v>0</v>
      </c>
      <c r="BL253" s="26" t="s">
        <v>166</v>
      </c>
      <c r="BM253" s="26" t="s">
        <v>444</v>
      </c>
    </row>
    <row r="254" spans="2:65" s="13" customFormat="1" ht="12">
      <c r="B254" s="238"/>
      <c r="C254" s="239"/>
      <c r="D254" s="228" t="s">
        <v>168</v>
      </c>
      <c r="E254" s="240" t="s">
        <v>24</v>
      </c>
      <c r="F254" s="241" t="s">
        <v>445</v>
      </c>
      <c r="G254" s="239"/>
      <c r="H254" s="240" t="s">
        <v>24</v>
      </c>
      <c r="I254" s="242"/>
      <c r="J254" s="242"/>
      <c r="K254" s="239"/>
      <c r="L254" s="239"/>
      <c r="M254" s="243"/>
      <c r="N254" s="244"/>
      <c r="O254" s="245"/>
      <c r="P254" s="245"/>
      <c r="Q254" s="245"/>
      <c r="R254" s="245"/>
      <c r="S254" s="245"/>
      <c r="T254" s="245"/>
      <c r="U254" s="245"/>
      <c r="V254" s="245"/>
      <c r="W254" s="245"/>
      <c r="X254" s="246"/>
      <c r="AT254" s="247" t="s">
        <v>168</v>
      </c>
      <c r="AU254" s="247" t="s">
        <v>160</v>
      </c>
      <c r="AV254" s="13" t="s">
        <v>85</v>
      </c>
      <c r="AW254" s="13" t="s">
        <v>7</v>
      </c>
      <c r="AX254" s="13" t="s">
        <v>78</v>
      </c>
      <c r="AY254" s="247" t="s">
        <v>156</v>
      </c>
    </row>
    <row r="255" spans="2:65" s="12" customFormat="1" ht="12">
      <c r="B255" s="226"/>
      <c r="C255" s="227"/>
      <c r="D255" s="228" t="s">
        <v>168</v>
      </c>
      <c r="E255" s="229" t="s">
        <v>24</v>
      </c>
      <c r="F255" s="230" t="s">
        <v>446</v>
      </c>
      <c r="G255" s="227"/>
      <c r="H255" s="231">
        <v>30.3</v>
      </c>
      <c r="I255" s="232"/>
      <c r="J255" s="232"/>
      <c r="K255" s="227"/>
      <c r="L255" s="227"/>
      <c r="M255" s="233"/>
      <c r="N255" s="234"/>
      <c r="O255" s="235"/>
      <c r="P255" s="235"/>
      <c r="Q255" s="235"/>
      <c r="R255" s="235"/>
      <c r="S255" s="235"/>
      <c r="T255" s="235"/>
      <c r="U255" s="235"/>
      <c r="V255" s="235"/>
      <c r="W255" s="235"/>
      <c r="X255" s="236"/>
      <c r="AT255" s="237" t="s">
        <v>168</v>
      </c>
      <c r="AU255" s="237" t="s">
        <v>160</v>
      </c>
      <c r="AV255" s="12" t="s">
        <v>87</v>
      </c>
      <c r="AW255" s="12" t="s">
        <v>7</v>
      </c>
      <c r="AX255" s="12" t="s">
        <v>85</v>
      </c>
      <c r="AY255" s="237" t="s">
        <v>156</v>
      </c>
    </row>
    <row r="256" spans="2:65" s="1" customFormat="1" ht="16.5" customHeight="1">
      <c r="B256" s="43"/>
      <c r="C256" s="259" t="s">
        <v>447</v>
      </c>
      <c r="D256" s="259" t="s">
        <v>237</v>
      </c>
      <c r="E256" s="260" t="s">
        <v>448</v>
      </c>
      <c r="F256" s="261" t="s">
        <v>449</v>
      </c>
      <c r="G256" s="262" t="s">
        <v>164</v>
      </c>
      <c r="H256" s="263">
        <v>484.29500000000002</v>
      </c>
      <c r="I256" s="264"/>
      <c r="J256" s="265"/>
      <c r="K256" s="266">
        <f>ROUND(P256*H256,2)</f>
        <v>0</v>
      </c>
      <c r="L256" s="261" t="s">
        <v>165</v>
      </c>
      <c r="M256" s="267"/>
      <c r="N256" s="268" t="s">
        <v>24</v>
      </c>
      <c r="O256" s="222" t="s">
        <v>47</v>
      </c>
      <c r="P256" s="145">
        <f>I256+J256</f>
        <v>0</v>
      </c>
      <c r="Q256" s="145">
        <f>ROUND(I256*H256,2)</f>
        <v>0</v>
      </c>
      <c r="R256" s="145">
        <f>ROUND(J256*H256,2)</f>
        <v>0</v>
      </c>
      <c r="S256" s="44"/>
      <c r="T256" s="223">
        <f>S256*H256</f>
        <v>0</v>
      </c>
      <c r="U256" s="223">
        <v>0.113</v>
      </c>
      <c r="V256" s="223">
        <f>U256*H256</f>
        <v>54.725335000000001</v>
      </c>
      <c r="W256" s="223">
        <v>0</v>
      </c>
      <c r="X256" s="224">
        <f>W256*H256</f>
        <v>0</v>
      </c>
      <c r="AR256" s="26" t="s">
        <v>187</v>
      </c>
      <c r="AT256" s="26" t="s">
        <v>237</v>
      </c>
      <c r="AU256" s="26" t="s">
        <v>160</v>
      </c>
      <c r="AY256" s="26" t="s">
        <v>156</v>
      </c>
      <c r="BE256" s="225">
        <f>IF(O256="základní",K256,0)</f>
        <v>0</v>
      </c>
      <c r="BF256" s="225">
        <f>IF(O256="snížená",K256,0)</f>
        <v>0</v>
      </c>
      <c r="BG256" s="225">
        <f>IF(O256="zákl. přenesená",K256,0)</f>
        <v>0</v>
      </c>
      <c r="BH256" s="225">
        <f>IF(O256="sníž. přenesená",K256,0)</f>
        <v>0</v>
      </c>
      <c r="BI256" s="225">
        <f>IF(O256="nulová",K256,0)</f>
        <v>0</v>
      </c>
      <c r="BJ256" s="26" t="s">
        <v>85</v>
      </c>
      <c r="BK256" s="225">
        <f>ROUND(P256*H256,2)</f>
        <v>0</v>
      </c>
      <c r="BL256" s="26" t="s">
        <v>166</v>
      </c>
      <c r="BM256" s="26" t="s">
        <v>450</v>
      </c>
    </row>
    <row r="257" spans="2:65" s="13" customFormat="1" ht="12">
      <c r="B257" s="238"/>
      <c r="C257" s="239"/>
      <c r="D257" s="228" t="s">
        <v>168</v>
      </c>
      <c r="E257" s="240" t="s">
        <v>24</v>
      </c>
      <c r="F257" s="241" t="s">
        <v>451</v>
      </c>
      <c r="G257" s="239"/>
      <c r="H257" s="240" t="s">
        <v>24</v>
      </c>
      <c r="I257" s="242"/>
      <c r="J257" s="242"/>
      <c r="K257" s="239"/>
      <c r="L257" s="239"/>
      <c r="M257" s="243"/>
      <c r="N257" s="244"/>
      <c r="O257" s="245"/>
      <c r="P257" s="245"/>
      <c r="Q257" s="245"/>
      <c r="R257" s="245"/>
      <c r="S257" s="245"/>
      <c r="T257" s="245"/>
      <c r="U257" s="245"/>
      <c r="V257" s="245"/>
      <c r="W257" s="245"/>
      <c r="X257" s="246"/>
      <c r="AT257" s="247" t="s">
        <v>168</v>
      </c>
      <c r="AU257" s="247" t="s">
        <v>160</v>
      </c>
      <c r="AV257" s="13" t="s">
        <v>85</v>
      </c>
      <c r="AW257" s="13" t="s">
        <v>7</v>
      </c>
      <c r="AX257" s="13" t="s">
        <v>78</v>
      </c>
      <c r="AY257" s="247" t="s">
        <v>156</v>
      </c>
    </row>
    <row r="258" spans="2:65" s="12" customFormat="1" ht="12">
      <c r="B258" s="226"/>
      <c r="C258" s="227"/>
      <c r="D258" s="228" t="s">
        <v>168</v>
      </c>
      <c r="E258" s="229" t="s">
        <v>24</v>
      </c>
      <c r="F258" s="230" t="s">
        <v>452</v>
      </c>
      <c r="G258" s="227"/>
      <c r="H258" s="231">
        <v>484.29500000000002</v>
      </c>
      <c r="I258" s="232"/>
      <c r="J258" s="232"/>
      <c r="K258" s="227"/>
      <c r="L258" s="227"/>
      <c r="M258" s="233"/>
      <c r="N258" s="234"/>
      <c r="O258" s="235"/>
      <c r="P258" s="235"/>
      <c r="Q258" s="235"/>
      <c r="R258" s="235"/>
      <c r="S258" s="235"/>
      <c r="T258" s="235"/>
      <c r="U258" s="235"/>
      <c r="V258" s="235"/>
      <c r="W258" s="235"/>
      <c r="X258" s="236"/>
      <c r="AT258" s="237" t="s">
        <v>168</v>
      </c>
      <c r="AU258" s="237" t="s">
        <v>160</v>
      </c>
      <c r="AV258" s="12" t="s">
        <v>87</v>
      </c>
      <c r="AW258" s="12" t="s">
        <v>7</v>
      </c>
      <c r="AX258" s="12" t="s">
        <v>85</v>
      </c>
      <c r="AY258" s="237" t="s">
        <v>156</v>
      </c>
    </row>
    <row r="259" spans="2:65" s="1" customFormat="1" ht="16.5" customHeight="1">
      <c r="B259" s="43"/>
      <c r="C259" s="259" t="s">
        <v>453</v>
      </c>
      <c r="D259" s="259" t="s">
        <v>237</v>
      </c>
      <c r="E259" s="260" t="s">
        <v>454</v>
      </c>
      <c r="F259" s="261" t="s">
        <v>455</v>
      </c>
      <c r="G259" s="262" t="s">
        <v>164</v>
      </c>
      <c r="H259" s="263">
        <v>89.688000000000002</v>
      </c>
      <c r="I259" s="264"/>
      <c r="J259" s="265"/>
      <c r="K259" s="266">
        <f>ROUND(P259*H259,2)</f>
        <v>0</v>
      </c>
      <c r="L259" s="261" t="s">
        <v>165</v>
      </c>
      <c r="M259" s="267"/>
      <c r="N259" s="268" t="s">
        <v>24</v>
      </c>
      <c r="O259" s="222" t="s">
        <v>47</v>
      </c>
      <c r="P259" s="145">
        <f>I259+J259</f>
        <v>0</v>
      </c>
      <c r="Q259" s="145">
        <f>ROUND(I259*H259,2)</f>
        <v>0</v>
      </c>
      <c r="R259" s="145">
        <f>ROUND(J259*H259,2)</f>
        <v>0</v>
      </c>
      <c r="S259" s="44"/>
      <c r="T259" s="223">
        <f>S259*H259</f>
        <v>0</v>
      </c>
      <c r="U259" s="223">
        <v>0.191</v>
      </c>
      <c r="V259" s="223">
        <f>U259*H259</f>
        <v>17.130407999999999</v>
      </c>
      <c r="W259" s="223">
        <v>0</v>
      </c>
      <c r="X259" s="224">
        <f>W259*H259</f>
        <v>0</v>
      </c>
      <c r="AR259" s="26" t="s">
        <v>187</v>
      </c>
      <c r="AT259" s="26" t="s">
        <v>237</v>
      </c>
      <c r="AU259" s="26" t="s">
        <v>160</v>
      </c>
      <c r="AY259" s="26" t="s">
        <v>156</v>
      </c>
      <c r="BE259" s="225">
        <f>IF(O259="základní",K259,0)</f>
        <v>0</v>
      </c>
      <c r="BF259" s="225">
        <f>IF(O259="snížená",K259,0)</f>
        <v>0</v>
      </c>
      <c r="BG259" s="225">
        <f>IF(O259="zákl. přenesená",K259,0)</f>
        <v>0</v>
      </c>
      <c r="BH259" s="225">
        <f>IF(O259="sníž. přenesená",K259,0)</f>
        <v>0</v>
      </c>
      <c r="BI259" s="225">
        <f>IF(O259="nulová",K259,0)</f>
        <v>0</v>
      </c>
      <c r="BJ259" s="26" t="s">
        <v>85</v>
      </c>
      <c r="BK259" s="225">
        <f>ROUND(P259*H259,2)</f>
        <v>0</v>
      </c>
      <c r="BL259" s="26" t="s">
        <v>166</v>
      </c>
      <c r="BM259" s="26" t="s">
        <v>456</v>
      </c>
    </row>
    <row r="260" spans="2:65" s="13" customFormat="1" ht="12">
      <c r="B260" s="238"/>
      <c r="C260" s="239"/>
      <c r="D260" s="228" t="s">
        <v>168</v>
      </c>
      <c r="E260" s="240" t="s">
        <v>24</v>
      </c>
      <c r="F260" s="241" t="s">
        <v>457</v>
      </c>
      <c r="G260" s="239"/>
      <c r="H260" s="240" t="s">
        <v>24</v>
      </c>
      <c r="I260" s="242"/>
      <c r="J260" s="242"/>
      <c r="K260" s="239"/>
      <c r="L260" s="239"/>
      <c r="M260" s="243"/>
      <c r="N260" s="244"/>
      <c r="O260" s="245"/>
      <c r="P260" s="245"/>
      <c r="Q260" s="245"/>
      <c r="R260" s="245"/>
      <c r="S260" s="245"/>
      <c r="T260" s="245"/>
      <c r="U260" s="245"/>
      <c r="V260" s="245"/>
      <c r="W260" s="245"/>
      <c r="X260" s="246"/>
      <c r="AT260" s="247" t="s">
        <v>168</v>
      </c>
      <c r="AU260" s="247" t="s">
        <v>160</v>
      </c>
      <c r="AV260" s="13" t="s">
        <v>85</v>
      </c>
      <c r="AW260" s="13" t="s">
        <v>7</v>
      </c>
      <c r="AX260" s="13" t="s">
        <v>78</v>
      </c>
      <c r="AY260" s="247" t="s">
        <v>156</v>
      </c>
    </row>
    <row r="261" spans="2:65" s="12" customFormat="1" ht="12">
      <c r="B261" s="226"/>
      <c r="C261" s="227"/>
      <c r="D261" s="228" t="s">
        <v>168</v>
      </c>
      <c r="E261" s="229" t="s">
        <v>24</v>
      </c>
      <c r="F261" s="230" t="s">
        <v>458</v>
      </c>
      <c r="G261" s="227"/>
      <c r="H261" s="231">
        <v>89.688000000000002</v>
      </c>
      <c r="I261" s="232"/>
      <c r="J261" s="232"/>
      <c r="K261" s="227"/>
      <c r="L261" s="227"/>
      <c r="M261" s="233"/>
      <c r="N261" s="234"/>
      <c r="O261" s="235"/>
      <c r="P261" s="235"/>
      <c r="Q261" s="235"/>
      <c r="R261" s="235"/>
      <c r="S261" s="235"/>
      <c r="T261" s="235"/>
      <c r="U261" s="235"/>
      <c r="V261" s="235"/>
      <c r="W261" s="235"/>
      <c r="X261" s="236"/>
      <c r="AT261" s="237" t="s">
        <v>168</v>
      </c>
      <c r="AU261" s="237" t="s">
        <v>160</v>
      </c>
      <c r="AV261" s="12" t="s">
        <v>87</v>
      </c>
      <c r="AW261" s="12" t="s">
        <v>7</v>
      </c>
      <c r="AX261" s="12" t="s">
        <v>85</v>
      </c>
      <c r="AY261" s="237" t="s">
        <v>156</v>
      </c>
    </row>
    <row r="262" spans="2:65" s="1" customFormat="1" ht="51" customHeight="1">
      <c r="B262" s="43"/>
      <c r="C262" s="214" t="s">
        <v>459</v>
      </c>
      <c r="D262" s="214" t="s">
        <v>161</v>
      </c>
      <c r="E262" s="215" t="s">
        <v>460</v>
      </c>
      <c r="F262" s="216" t="s">
        <v>461</v>
      </c>
      <c r="G262" s="217" t="s">
        <v>164</v>
      </c>
      <c r="H262" s="218">
        <v>939.7</v>
      </c>
      <c r="I262" s="219"/>
      <c r="J262" s="219"/>
      <c r="K262" s="220">
        <f>ROUND(P262*H262,2)</f>
        <v>0</v>
      </c>
      <c r="L262" s="216" t="s">
        <v>165</v>
      </c>
      <c r="M262" s="63"/>
      <c r="N262" s="221" t="s">
        <v>24</v>
      </c>
      <c r="O262" s="222" t="s">
        <v>47</v>
      </c>
      <c r="P262" s="145">
        <f>I262+J262</f>
        <v>0</v>
      </c>
      <c r="Q262" s="145">
        <f>ROUND(I262*H262,2)</f>
        <v>0</v>
      </c>
      <c r="R262" s="145">
        <f>ROUND(J262*H262,2)</f>
        <v>0</v>
      </c>
      <c r="S262" s="44"/>
      <c r="T262" s="223">
        <f>S262*H262</f>
        <v>0</v>
      </c>
      <c r="U262" s="223">
        <v>8.5650000000000004E-2</v>
      </c>
      <c r="V262" s="223">
        <f>U262*H262</f>
        <v>80.485305000000011</v>
      </c>
      <c r="W262" s="223">
        <v>0</v>
      </c>
      <c r="X262" s="224">
        <f>W262*H262</f>
        <v>0</v>
      </c>
      <c r="AR262" s="26" t="s">
        <v>166</v>
      </c>
      <c r="AT262" s="26" t="s">
        <v>161</v>
      </c>
      <c r="AU262" s="26" t="s">
        <v>160</v>
      </c>
      <c r="AY262" s="26" t="s">
        <v>156</v>
      </c>
      <c r="BE262" s="225">
        <f>IF(O262="základní",K262,0)</f>
        <v>0</v>
      </c>
      <c r="BF262" s="225">
        <f>IF(O262="snížená",K262,0)</f>
        <v>0</v>
      </c>
      <c r="BG262" s="225">
        <f>IF(O262="zákl. přenesená",K262,0)</f>
        <v>0</v>
      </c>
      <c r="BH262" s="225">
        <f>IF(O262="sníž. přenesená",K262,0)</f>
        <v>0</v>
      </c>
      <c r="BI262" s="225">
        <f>IF(O262="nulová",K262,0)</f>
        <v>0</v>
      </c>
      <c r="BJ262" s="26" t="s">
        <v>85</v>
      </c>
      <c r="BK262" s="225">
        <f>ROUND(P262*H262,2)</f>
        <v>0</v>
      </c>
      <c r="BL262" s="26" t="s">
        <v>166</v>
      </c>
      <c r="BM262" s="26" t="s">
        <v>462</v>
      </c>
    </row>
    <row r="263" spans="2:65" s="13" customFormat="1" ht="12">
      <c r="B263" s="238"/>
      <c r="C263" s="239"/>
      <c r="D263" s="228" t="s">
        <v>168</v>
      </c>
      <c r="E263" s="240" t="s">
        <v>24</v>
      </c>
      <c r="F263" s="241" t="s">
        <v>463</v>
      </c>
      <c r="G263" s="239"/>
      <c r="H263" s="240" t="s">
        <v>24</v>
      </c>
      <c r="I263" s="242"/>
      <c r="J263" s="242"/>
      <c r="K263" s="239"/>
      <c r="L263" s="239"/>
      <c r="M263" s="243"/>
      <c r="N263" s="244"/>
      <c r="O263" s="245"/>
      <c r="P263" s="245"/>
      <c r="Q263" s="245"/>
      <c r="R263" s="245"/>
      <c r="S263" s="245"/>
      <c r="T263" s="245"/>
      <c r="U263" s="245"/>
      <c r="V263" s="245"/>
      <c r="W263" s="245"/>
      <c r="X263" s="246"/>
      <c r="AT263" s="247" t="s">
        <v>168</v>
      </c>
      <c r="AU263" s="247" t="s">
        <v>160</v>
      </c>
      <c r="AV263" s="13" t="s">
        <v>85</v>
      </c>
      <c r="AW263" s="13" t="s">
        <v>7</v>
      </c>
      <c r="AX263" s="13" t="s">
        <v>78</v>
      </c>
      <c r="AY263" s="247" t="s">
        <v>156</v>
      </c>
    </row>
    <row r="264" spans="2:65" s="12" customFormat="1" ht="12">
      <c r="B264" s="226"/>
      <c r="C264" s="227"/>
      <c r="D264" s="228" t="s">
        <v>168</v>
      </c>
      <c r="E264" s="229" t="s">
        <v>24</v>
      </c>
      <c r="F264" s="230" t="s">
        <v>464</v>
      </c>
      <c r="G264" s="227"/>
      <c r="H264" s="231">
        <v>870.72</v>
      </c>
      <c r="I264" s="232"/>
      <c r="J264" s="232"/>
      <c r="K264" s="227"/>
      <c r="L264" s="227"/>
      <c r="M264" s="233"/>
      <c r="N264" s="234"/>
      <c r="O264" s="235"/>
      <c r="P264" s="235"/>
      <c r="Q264" s="235"/>
      <c r="R264" s="235"/>
      <c r="S264" s="235"/>
      <c r="T264" s="235"/>
      <c r="U264" s="235"/>
      <c r="V264" s="235"/>
      <c r="W264" s="235"/>
      <c r="X264" s="236"/>
      <c r="AT264" s="237" t="s">
        <v>168</v>
      </c>
      <c r="AU264" s="237" t="s">
        <v>160</v>
      </c>
      <c r="AV264" s="12" t="s">
        <v>87</v>
      </c>
      <c r="AW264" s="12" t="s">
        <v>7</v>
      </c>
      <c r="AX264" s="12" t="s">
        <v>78</v>
      </c>
      <c r="AY264" s="237" t="s">
        <v>156</v>
      </c>
    </row>
    <row r="265" spans="2:65" s="13" customFormat="1" ht="12">
      <c r="B265" s="238"/>
      <c r="C265" s="239"/>
      <c r="D265" s="228" t="s">
        <v>168</v>
      </c>
      <c r="E265" s="240" t="s">
        <v>24</v>
      </c>
      <c r="F265" s="241" t="s">
        <v>465</v>
      </c>
      <c r="G265" s="239"/>
      <c r="H265" s="240" t="s">
        <v>24</v>
      </c>
      <c r="I265" s="242"/>
      <c r="J265" s="242"/>
      <c r="K265" s="239"/>
      <c r="L265" s="239"/>
      <c r="M265" s="243"/>
      <c r="N265" s="244"/>
      <c r="O265" s="245"/>
      <c r="P265" s="245"/>
      <c r="Q265" s="245"/>
      <c r="R265" s="245"/>
      <c r="S265" s="245"/>
      <c r="T265" s="245"/>
      <c r="U265" s="245"/>
      <c r="V265" s="245"/>
      <c r="W265" s="245"/>
      <c r="X265" s="246"/>
      <c r="AT265" s="247" t="s">
        <v>168</v>
      </c>
      <c r="AU265" s="247" t="s">
        <v>160</v>
      </c>
      <c r="AV265" s="13" t="s">
        <v>85</v>
      </c>
      <c r="AW265" s="13" t="s">
        <v>7</v>
      </c>
      <c r="AX265" s="13" t="s">
        <v>78</v>
      </c>
      <c r="AY265" s="247" t="s">
        <v>156</v>
      </c>
    </row>
    <row r="266" spans="2:65" s="12" customFormat="1" ht="12">
      <c r="B266" s="226"/>
      <c r="C266" s="227"/>
      <c r="D266" s="228" t="s">
        <v>168</v>
      </c>
      <c r="E266" s="229" t="s">
        <v>24</v>
      </c>
      <c r="F266" s="230" t="s">
        <v>466</v>
      </c>
      <c r="G266" s="227"/>
      <c r="H266" s="231">
        <v>68.98</v>
      </c>
      <c r="I266" s="232"/>
      <c r="J266" s="232"/>
      <c r="K266" s="227"/>
      <c r="L266" s="227"/>
      <c r="M266" s="233"/>
      <c r="N266" s="234"/>
      <c r="O266" s="235"/>
      <c r="P266" s="235"/>
      <c r="Q266" s="235"/>
      <c r="R266" s="235"/>
      <c r="S266" s="235"/>
      <c r="T266" s="235"/>
      <c r="U266" s="235"/>
      <c r="V266" s="235"/>
      <c r="W266" s="235"/>
      <c r="X266" s="236"/>
      <c r="AT266" s="237" t="s">
        <v>168</v>
      </c>
      <c r="AU266" s="237" t="s">
        <v>160</v>
      </c>
      <c r="AV266" s="12" t="s">
        <v>87</v>
      </c>
      <c r="AW266" s="12" t="s">
        <v>7</v>
      </c>
      <c r="AX266" s="12" t="s">
        <v>78</v>
      </c>
      <c r="AY266" s="237" t="s">
        <v>156</v>
      </c>
    </row>
    <row r="267" spans="2:65" s="14" customFormat="1" ht="12">
      <c r="B267" s="248"/>
      <c r="C267" s="249"/>
      <c r="D267" s="228" t="s">
        <v>168</v>
      </c>
      <c r="E267" s="250" t="s">
        <v>24</v>
      </c>
      <c r="F267" s="251" t="s">
        <v>172</v>
      </c>
      <c r="G267" s="249"/>
      <c r="H267" s="252">
        <v>939.7</v>
      </c>
      <c r="I267" s="253"/>
      <c r="J267" s="253"/>
      <c r="K267" s="249"/>
      <c r="L267" s="249"/>
      <c r="M267" s="254"/>
      <c r="N267" s="255"/>
      <c r="O267" s="256"/>
      <c r="P267" s="256"/>
      <c r="Q267" s="256"/>
      <c r="R267" s="256"/>
      <c r="S267" s="256"/>
      <c r="T267" s="256"/>
      <c r="U267" s="256"/>
      <c r="V267" s="256"/>
      <c r="W267" s="256"/>
      <c r="X267" s="257"/>
      <c r="AT267" s="258" t="s">
        <v>168</v>
      </c>
      <c r="AU267" s="258" t="s">
        <v>160</v>
      </c>
      <c r="AV267" s="14" t="s">
        <v>166</v>
      </c>
      <c r="AW267" s="14" t="s">
        <v>7</v>
      </c>
      <c r="AX267" s="14" t="s">
        <v>85</v>
      </c>
      <c r="AY267" s="258" t="s">
        <v>156</v>
      </c>
    </row>
    <row r="268" spans="2:65" s="1" customFormat="1" ht="16.5" customHeight="1">
      <c r="B268" s="43"/>
      <c r="C268" s="259" t="s">
        <v>467</v>
      </c>
      <c r="D268" s="259" t="s">
        <v>237</v>
      </c>
      <c r="E268" s="260" t="s">
        <v>468</v>
      </c>
      <c r="F268" s="261" t="s">
        <v>469</v>
      </c>
      <c r="G268" s="262" t="s">
        <v>164</v>
      </c>
      <c r="H268" s="263">
        <v>879.42700000000002</v>
      </c>
      <c r="I268" s="264"/>
      <c r="J268" s="265"/>
      <c r="K268" s="266">
        <f>ROUND(P268*H268,2)</f>
        <v>0</v>
      </c>
      <c r="L268" s="261" t="s">
        <v>165</v>
      </c>
      <c r="M268" s="267"/>
      <c r="N268" s="268" t="s">
        <v>24</v>
      </c>
      <c r="O268" s="222" t="s">
        <v>47</v>
      </c>
      <c r="P268" s="145">
        <f>I268+J268</f>
        <v>0</v>
      </c>
      <c r="Q268" s="145">
        <f>ROUND(I268*H268,2)</f>
        <v>0</v>
      </c>
      <c r="R268" s="145">
        <f>ROUND(J268*H268,2)</f>
        <v>0</v>
      </c>
      <c r="S268" s="44"/>
      <c r="T268" s="223">
        <f>S268*H268</f>
        <v>0</v>
      </c>
      <c r="U268" s="223">
        <v>0.152</v>
      </c>
      <c r="V268" s="223">
        <f>U268*H268</f>
        <v>133.67290399999999</v>
      </c>
      <c r="W268" s="223">
        <v>0</v>
      </c>
      <c r="X268" s="224">
        <f>W268*H268</f>
        <v>0</v>
      </c>
      <c r="AR268" s="26" t="s">
        <v>187</v>
      </c>
      <c r="AT268" s="26" t="s">
        <v>237</v>
      </c>
      <c r="AU268" s="26" t="s">
        <v>160</v>
      </c>
      <c r="AY268" s="26" t="s">
        <v>156</v>
      </c>
      <c r="BE268" s="225">
        <f>IF(O268="základní",K268,0)</f>
        <v>0</v>
      </c>
      <c r="BF268" s="225">
        <f>IF(O268="snížená",K268,0)</f>
        <v>0</v>
      </c>
      <c r="BG268" s="225">
        <f>IF(O268="zákl. přenesená",K268,0)</f>
        <v>0</v>
      </c>
      <c r="BH268" s="225">
        <f>IF(O268="sníž. přenesená",K268,0)</f>
        <v>0</v>
      </c>
      <c r="BI268" s="225">
        <f>IF(O268="nulová",K268,0)</f>
        <v>0</v>
      </c>
      <c r="BJ268" s="26" t="s">
        <v>85</v>
      </c>
      <c r="BK268" s="225">
        <f>ROUND(P268*H268,2)</f>
        <v>0</v>
      </c>
      <c r="BL268" s="26" t="s">
        <v>166</v>
      </c>
      <c r="BM268" s="26" t="s">
        <v>470</v>
      </c>
    </row>
    <row r="269" spans="2:65" s="13" customFormat="1" ht="12">
      <c r="B269" s="238"/>
      <c r="C269" s="239"/>
      <c r="D269" s="228" t="s">
        <v>168</v>
      </c>
      <c r="E269" s="240" t="s">
        <v>24</v>
      </c>
      <c r="F269" s="241" t="s">
        <v>471</v>
      </c>
      <c r="G269" s="239"/>
      <c r="H269" s="240" t="s">
        <v>24</v>
      </c>
      <c r="I269" s="242"/>
      <c r="J269" s="242"/>
      <c r="K269" s="239"/>
      <c r="L269" s="239"/>
      <c r="M269" s="243"/>
      <c r="N269" s="244"/>
      <c r="O269" s="245"/>
      <c r="P269" s="245"/>
      <c r="Q269" s="245"/>
      <c r="R269" s="245"/>
      <c r="S269" s="245"/>
      <c r="T269" s="245"/>
      <c r="U269" s="245"/>
      <c r="V269" s="245"/>
      <c r="W269" s="245"/>
      <c r="X269" s="246"/>
      <c r="AT269" s="247" t="s">
        <v>168</v>
      </c>
      <c r="AU269" s="247" t="s">
        <v>160</v>
      </c>
      <c r="AV269" s="13" t="s">
        <v>85</v>
      </c>
      <c r="AW269" s="13" t="s">
        <v>7</v>
      </c>
      <c r="AX269" s="13" t="s">
        <v>78</v>
      </c>
      <c r="AY269" s="247" t="s">
        <v>156</v>
      </c>
    </row>
    <row r="270" spans="2:65" s="12" customFormat="1" ht="12">
      <c r="B270" s="226"/>
      <c r="C270" s="227"/>
      <c r="D270" s="228" t="s">
        <v>168</v>
      </c>
      <c r="E270" s="229" t="s">
        <v>24</v>
      </c>
      <c r="F270" s="230" t="s">
        <v>472</v>
      </c>
      <c r="G270" s="227"/>
      <c r="H270" s="231">
        <v>879.42700000000002</v>
      </c>
      <c r="I270" s="232"/>
      <c r="J270" s="232"/>
      <c r="K270" s="227"/>
      <c r="L270" s="227"/>
      <c r="M270" s="233"/>
      <c r="N270" s="234"/>
      <c r="O270" s="235"/>
      <c r="P270" s="235"/>
      <c r="Q270" s="235"/>
      <c r="R270" s="235"/>
      <c r="S270" s="235"/>
      <c r="T270" s="235"/>
      <c r="U270" s="235"/>
      <c r="V270" s="235"/>
      <c r="W270" s="235"/>
      <c r="X270" s="236"/>
      <c r="AT270" s="237" t="s">
        <v>168</v>
      </c>
      <c r="AU270" s="237" t="s">
        <v>160</v>
      </c>
      <c r="AV270" s="12" t="s">
        <v>87</v>
      </c>
      <c r="AW270" s="12" t="s">
        <v>7</v>
      </c>
      <c r="AX270" s="12" t="s">
        <v>85</v>
      </c>
      <c r="AY270" s="237" t="s">
        <v>156</v>
      </c>
    </row>
    <row r="271" spans="2:65" s="1" customFormat="1" ht="16.5" customHeight="1">
      <c r="B271" s="43"/>
      <c r="C271" s="259" t="s">
        <v>473</v>
      </c>
      <c r="D271" s="259" t="s">
        <v>237</v>
      </c>
      <c r="E271" s="260" t="s">
        <v>474</v>
      </c>
      <c r="F271" s="261" t="s">
        <v>475</v>
      </c>
      <c r="G271" s="262" t="s">
        <v>164</v>
      </c>
      <c r="H271" s="263">
        <v>70.680000000000007</v>
      </c>
      <c r="I271" s="264"/>
      <c r="J271" s="265"/>
      <c r="K271" s="266">
        <f>ROUND(P271*H271,2)</f>
        <v>0</v>
      </c>
      <c r="L271" s="261" t="s">
        <v>165</v>
      </c>
      <c r="M271" s="267"/>
      <c r="N271" s="268" t="s">
        <v>24</v>
      </c>
      <c r="O271" s="222" t="s">
        <v>47</v>
      </c>
      <c r="P271" s="145">
        <f>I271+J271</f>
        <v>0</v>
      </c>
      <c r="Q271" s="145">
        <f>ROUND(I271*H271,2)</f>
        <v>0</v>
      </c>
      <c r="R271" s="145">
        <f>ROUND(J271*H271,2)</f>
        <v>0</v>
      </c>
      <c r="S271" s="44"/>
      <c r="T271" s="223">
        <f>S271*H271</f>
        <v>0</v>
      </c>
      <c r="U271" s="223">
        <v>0.152</v>
      </c>
      <c r="V271" s="223">
        <f>U271*H271</f>
        <v>10.743360000000001</v>
      </c>
      <c r="W271" s="223">
        <v>0</v>
      </c>
      <c r="X271" s="224">
        <f>W271*H271</f>
        <v>0</v>
      </c>
      <c r="AR271" s="26" t="s">
        <v>187</v>
      </c>
      <c r="AT271" s="26" t="s">
        <v>237</v>
      </c>
      <c r="AU271" s="26" t="s">
        <v>160</v>
      </c>
      <c r="AY271" s="26" t="s">
        <v>156</v>
      </c>
      <c r="BE271" s="225">
        <f>IF(O271="základní",K271,0)</f>
        <v>0</v>
      </c>
      <c r="BF271" s="225">
        <f>IF(O271="snížená",K271,0)</f>
        <v>0</v>
      </c>
      <c r="BG271" s="225">
        <f>IF(O271="zákl. přenesená",K271,0)</f>
        <v>0</v>
      </c>
      <c r="BH271" s="225">
        <f>IF(O271="sníž. přenesená",K271,0)</f>
        <v>0</v>
      </c>
      <c r="BI271" s="225">
        <f>IF(O271="nulová",K271,0)</f>
        <v>0</v>
      </c>
      <c r="BJ271" s="26" t="s">
        <v>85</v>
      </c>
      <c r="BK271" s="225">
        <f>ROUND(P271*H271,2)</f>
        <v>0</v>
      </c>
      <c r="BL271" s="26" t="s">
        <v>166</v>
      </c>
      <c r="BM271" s="26" t="s">
        <v>476</v>
      </c>
    </row>
    <row r="272" spans="2:65" s="13" customFormat="1" ht="12">
      <c r="B272" s="238"/>
      <c r="C272" s="239"/>
      <c r="D272" s="228" t="s">
        <v>168</v>
      </c>
      <c r="E272" s="240" t="s">
        <v>24</v>
      </c>
      <c r="F272" s="241" t="s">
        <v>477</v>
      </c>
      <c r="G272" s="239"/>
      <c r="H272" s="240" t="s">
        <v>24</v>
      </c>
      <c r="I272" s="242"/>
      <c r="J272" s="242"/>
      <c r="K272" s="239"/>
      <c r="L272" s="239"/>
      <c r="M272" s="243"/>
      <c r="N272" s="244"/>
      <c r="O272" s="245"/>
      <c r="P272" s="245"/>
      <c r="Q272" s="245"/>
      <c r="R272" s="245"/>
      <c r="S272" s="245"/>
      <c r="T272" s="245"/>
      <c r="U272" s="245"/>
      <c r="V272" s="245"/>
      <c r="W272" s="245"/>
      <c r="X272" s="246"/>
      <c r="AT272" s="247" t="s">
        <v>168</v>
      </c>
      <c r="AU272" s="247" t="s">
        <v>160</v>
      </c>
      <c r="AV272" s="13" t="s">
        <v>85</v>
      </c>
      <c r="AW272" s="13" t="s">
        <v>7</v>
      </c>
      <c r="AX272" s="13" t="s">
        <v>78</v>
      </c>
      <c r="AY272" s="247" t="s">
        <v>156</v>
      </c>
    </row>
    <row r="273" spans="2:65" s="12" customFormat="1" ht="12">
      <c r="B273" s="226"/>
      <c r="C273" s="227"/>
      <c r="D273" s="228" t="s">
        <v>168</v>
      </c>
      <c r="E273" s="229" t="s">
        <v>24</v>
      </c>
      <c r="F273" s="230" t="s">
        <v>478</v>
      </c>
      <c r="G273" s="227"/>
      <c r="H273" s="231">
        <v>70.680000000000007</v>
      </c>
      <c r="I273" s="232"/>
      <c r="J273" s="232"/>
      <c r="K273" s="227"/>
      <c r="L273" s="227"/>
      <c r="M273" s="233"/>
      <c r="N273" s="234"/>
      <c r="O273" s="235"/>
      <c r="P273" s="235"/>
      <c r="Q273" s="235"/>
      <c r="R273" s="235"/>
      <c r="S273" s="235"/>
      <c r="T273" s="235"/>
      <c r="U273" s="235"/>
      <c r="V273" s="235"/>
      <c r="W273" s="235"/>
      <c r="X273" s="236"/>
      <c r="AT273" s="237" t="s">
        <v>168</v>
      </c>
      <c r="AU273" s="237" t="s">
        <v>160</v>
      </c>
      <c r="AV273" s="12" t="s">
        <v>87</v>
      </c>
      <c r="AW273" s="12" t="s">
        <v>7</v>
      </c>
      <c r="AX273" s="12" t="s">
        <v>85</v>
      </c>
      <c r="AY273" s="237" t="s">
        <v>156</v>
      </c>
    </row>
    <row r="274" spans="2:65" s="11" customFormat="1" ht="29.9" customHeight="1">
      <c r="B274" s="197"/>
      <c r="C274" s="198"/>
      <c r="D274" s="199" t="s">
        <v>77</v>
      </c>
      <c r="E274" s="212" t="s">
        <v>187</v>
      </c>
      <c r="F274" s="212" t="s">
        <v>479</v>
      </c>
      <c r="G274" s="198"/>
      <c r="H274" s="198"/>
      <c r="I274" s="201"/>
      <c r="J274" s="201"/>
      <c r="K274" s="213">
        <f>BK274</f>
        <v>0</v>
      </c>
      <c r="L274" s="198"/>
      <c r="M274" s="203"/>
      <c r="N274" s="204"/>
      <c r="O274" s="205"/>
      <c r="P274" s="205"/>
      <c r="Q274" s="206">
        <f>Q275</f>
        <v>0</v>
      </c>
      <c r="R274" s="206">
        <f>R275</f>
        <v>0</v>
      </c>
      <c r="S274" s="205"/>
      <c r="T274" s="207">
        <f>T275</f>
        <v>0</v>
      </c>
      <c r="U274" s="205"/>
      <c r="V274" s="207">
        <f>V275</f>
        <v>5.4972000000000007E-2</v>
      </c>
      <c r="W274" s="205"/>
      <c r="X274" s="208">
        <f>X275</f>
        <v>0</v>
      </c>
      <c r="AR274" s="209" t="s">
        <v>85</v>
      </c>
      <c r="AT274" s="210" t="s">
        <v>77</v>
      </c>
      <c r="AU274" s="210" t="s">
        <v>85</v>
      </c>
      <c r="AY274" s="209" t="s">
        <v>156</v>
      </c>
      <c r="BK274" s="211">
        <f>BK275</f>
        <v>0</v>
      </c>
    </row>
    <row r="275" spans="2:65" s="11" customFormat="1" ht="14.9" customHeight="1">
      <c r="B275" s="197"/>
      <c r="C275" s="198"/>
      <c r="D275" s="199" t="s">
        <v>77</v>
      </c>
      <c r="E275" s="212" t="s">
        <v>480</v>
      </c>
      <c r="F275" s="212" t="s">
        <v>481</v>
      </c>
      <c r="G275" s="198"/>
      <c r="H275" s="198"/>
      <c r="I275" s="201"/>
      <c r="J275" s="201"/>
      <c r="K275" s="213">
        <f>BK275</f>
        <v>0</v>
      </c>
      <c r="L275" s="198"/>
      <c r="M275" s="203"/>
      <c r="N275" s="204"/>
      <c r="O275" s="205"/>
      <c r="P275" s="205"/>
      <c r="Q275" s="206">
        <f>SUM(Q276:Q284)</f>
        <v>0</v>
      </c>
      <c r="R275" s="206">
        <f>SUM(R276:R284)</f>
        <v>0</v>
      </c>
      <c r="S275" s="205"/>
      <c r="T275" s="207">
        <f>SUM(T276:T284)</f>
        <v>0</v>
      </c>
      <c r="U275" s="205"/>
      <c r="V275" s="207">
        <f>SUM(V276:V284)</f>
        <v>5.4972000000000007E-2</v>
      </c>
      <c r="W275" s="205"/>
      <c r="X275" s="208">
        <f>SUM(X276:X284)</f>
        <v>0</v>
      </c>
      <c r="AR275" s="209" t="s">
        <v>85</v>
      </c>
      <c r="AT275" s="210" t="s">
        <v>77</v>
      </c>
      <c r="AU275" s="210" t="s">
        <v>87</v>
      </c>
      <c r="AY275" s="209" t="s">
        <v>156</v>
      </c>
      <c r="BK275" s="211">
        <f>SUM(BK276:BK284)</f>
        <v>0</v>
      </c>
    </row>
    <row r="276" spans="2:65" s="1" customFormat="1" ht="25.5" customHeight="1">
      <c r="B276" s="43"/>
      <c r="C276" s="214" t="s">
        <v>482</v>
      </c>
      <c r="D276" s="214" t="s">
        <v>161</v>
      </c>
      <c r="E276" s="215" t="s">
        <v>483</v>
      </c>
      <c r="F276" s="216" t="s">
        <v>484</v>
      </c>
      <c r="G276" s="217" t="s">
        <v>200</v>
      </c>
      <c r="H276" s="218">
        <v>18</v>
      </c>
      <c r="I276" s="219"/>
      <c r="J276" s="219"/>
      <c r="K276" s="220">
        <f>ROUND(P276*H276,2)</f>
        <v>0</v>
      </c>
      <c r="L276" s="216" t="s">
        <v>165</v>
      </c>
      <c r="M276" s="63"/>
      <c r="N276" s="221" t="s">
        <v>24</v>
      </c>
      <c r="O276" s="222" t="s">
        <v>47</v>
      </c>
      <c r="P276" s="145">
        <f>I276+J276</f>
        <v>0</v>
      </c>
      <c r="Q276" s="145">
        <f>ROUND(I276*H276,2)</f>
        <v>0</v>
      </c>
      <c r="R276" s="145">
        <f>ROUND(J276*H276,2)</f>
        <v>0</v>
      </c>
      <c r="S276" s="44"/>
      <c r="T276" s="223">
        <f>S276*H276</f>
        <v>0</v>
      </c>
      <c r="U276" s="223">
        <v>1.0000000000000001E-5</v>
      </c>
      <c r="V276" s="223">
        <f>U276*H276</f>
        <v>1.8000000000000001E-4</v>
      </c>
      <c r="W276" s="223">
        <v>0</v>
      </c>
      <c r="X276" s="224">
        <f>W276*H276</f>
        <v>0</v>
      </c>
      <c r="AR276" s="26" t="s">
        <v>166</v>
      </c>
      <c r="AT276" s="26" t="s">
        <v>161</v>
      </c>
      <c r="AU276" s="26" t="s">
        <v>160</v>
      </c>
      <c r="AY276" s="26" t="s">
        <v>156</v>
      </c>
      <c r="BE276" s="225">
        <f>IF(O276="základní",K276,0)</f>
        <v>0</v>
      </c>
      <c r="BF276" s="225">
        <f>IF(O276="snížená",K276,0)</f>
        <v>0</v>
      </c>
      <c r="BG276" s="225">
        <f>IF(O276="zákl. přenesená",K276,0)</f>
        <v>0</v>
      </c>
      <c r="BH276" s="225">
        <f>IF(O276="sníž. přenesená",K276,0)</f>
        <v>0</v>
      </c>
      <c r="BI276" s="225">
        <f>IF(O276="nulová",K276,0)</f>
        <v>0</v>
      </c>
      <c r="BJ276" s="26" t="s">
        <v>85</v>
      </c>
      <c r="BK276" s="225">
        <f>ROUND(P276*H276,2)</f>
        <v>0</v>
      </c>
      <c r="BL276" s="26" t="s">
        <v>166</v>
      </c>
      <c r="BM276" s="26" t="s">
        <v>485</v>
      </c>
    </row>
    <row r="277" spans="2:65" s="13" customFormat="1" ht="12">
      <c r="B277" s="238"/>
      <c r="C277" s="239"/>
      <c r="D277" s="228" t="s">
        <v>168</v>
      </c>
      <c r="E277" s="240" t="s">
        <v>24</v>
      </c>
      <c r="F277" s="241" t="s">
        <v>486</v>
      </c>
      <c r="G277" s="239"/>
      <c r="H277" s="240" t="s">
        <v>24</v>
      </c>
      <c r="I277" s="242"/>
      <c r="J277" s="242"/>
      <c r="K277" s="239"/>
      <c r="L277" s="239"/>
      <c r="M277" s="243"/>
      <c r="N277" s="244"/>
      <c r="O277" s="245"/>
      <c r="P277" s="245"/>
      <c r="Q277" s="245"/>
      <c r="R277" s="245"/>
      <c r="S277" s="245"/>
      <c r="T277" s="245"/>
      <c r="U277" s="245"/>
      <c r="V277" s="245"/>
      <c r="W277" s="245"/>
      <c r="X277" s="246"/>
      <c r="AT277" s="247" t="s">
        <v>168</v>
      </c>
      <c r="AU277" s="247" t="s">
        <v>160</v>
      </c>
      <c r="AV277" s="13" t="s">
        <v>85</v>
      </c>
      <c r="AW277" s="13" t="s">
        <v>7</v>
      </c>
      <c r="AX277" s="13" t="s">
        <v>78</v>
      </c>
      <c r="AY277" s="247" t="s">
        <v>156</v>
      </c>
    </row>
    <row r="278" spans="2:65" s="12" customFormat="1" ht="12">
      <c r="B278" s="226"/>
      <c r="C278" s="227"/>
      <c r="D278" s="228" t="s">
        <v>168</v>
      </c>
      <c r="E278" s="229" t="s">
        <v>24</v>
      </c>
      <c r="F278" s="230" t="s">
        <v>487</v>
      </c>
      <c r="G278" s="227"/>
      <c r="H278" s="231">
        <v>18</v>
      </c>
      <c r="I278" s="232"/>
      <c r="J278" s="232"/>
      <c r="K278" s="227"/>
      <c r="L278" s="227"/>
      <c r="M278" s="233"/>
      <c r="N278" s="234"/>
      <c r="O278" s="235"/>
      <c r="P278" s="235"/>
      <c r="Q278" s="235"/>
      <c r="R278" s="235"/>
      <c r="S278" s="235"/>
      <c r="T278" s="235"/>
      <c r="U278" s="235"/>
      <c r="V278" s="235"/>
      <c r="W278" s="235"/>
      <c r="X278" s="236"/>
      <c r="AT278" s="237" t="s">
        <v>168</v>
      </c>
      <c r="AU278" s="237" t="s">
        <v>160</v>
      </c>
      <c r="AV278" s="12" t="s">
        <v>87</v>
      </c>
      <c r="AW278" s="12" t="s">
        <v>7</v>
      </c>
      <c r="AX278" s="12" t="s">
        <v>85</v>
      </c>
      <c r="AY278" s="237" t="s">
        <v>156</v>
      </c>
    </row>
    <row r="279" spans="2:65" s="1" customFormat="1" ht="16.5" customHeight="1">
      <c r="B279" s="43"/>
      <c r="C279" s="259" t="s">
        <v>488</v>
      </c>
      <c r="D279" s="259" t="s">
        <v>237</v>
      </c>
      <c r="E279" s="260" t="s">
        <v>489</v>
      </c>
      <c r="F279" s="261" t="s">
        <v>490</v>
      </c>
      <c r="G279" s="262" t="s">
        <v>216</v>
      </c>
      <c r="H279" s="263">
        <v>9.18</v>
      </c>
      <c r="I279" s="264"/>
      <c r="J279" s="265"/>
      <c r="K279" s="266">
        <f>ROUND(P279*H279,2)</f>
        <v>0</v>
      </c>
      <c r="L279" s="261" t="s">
        <v>165</v>
      </c>
      <c r="M279" s="267"/>
      <c r="N279" s="268" t="s">
        <v>24</v>
      </c>
      <c r="O279" s="222" t="s">
        <v>47</v>
      </c>
      <c r="P279" s="145">
        <f>I279+J279</f>
        <v>0</v>
      </c>
      <c r="Q279" s="145">
        <f>ROUND(I279*H279,2)</f>
        <v>0</v>
      </c>
      <c r="R279" s="145">
        <f>ROUND(J279*H279,2)</f>
        <v>0</v>
      </c>
      <c r="S279" s="44"/>
      <c r="T279" s="223">
        <f>S279*H279</f>
        <v>0</v>
      </c>
      <c r="U279" s="223">
        <v>4.4000000000000003E-3</v>
      </c>
      <c r="V279" s="223">
        <f>U279*H279</f>
        <v>4.0392000000000004E-2</v>
      </c>
      <c r="W279" s="223">
        <v>0</v>
      </c>
      <c r="X279" s="224">
        <f>W279*H279</f>
        <v>0</v>
      </c>
      <c r="AR279" s="26" t="s">
        <v>187</v>
      </c>
      <c r="AT279" s="26" t="s">
        <v>237</v>
      </c>
      <c r="AU279" s="26" t="s">
        <v>160</v>
      </c>
      <c r="AY279" s="26" t="s">
        <v>156</v>
      </c>
      <c r="BE279" s="225">
        <f>IF(O279="základní",K279,0)</f>
        <v>0</v>
      </c>
      <c r="BF279" s="225">
        <f>IF(O279="snížená",K279,0)</f>
        <v>0</v>
      </c>
      <c r="BG279" s="225">
        <f>IF(O279="zákl. přenesená",K279,0)</f>
        <v>0</v>
      </c>
      <c r="BH279" s="225">
        <f>IF(O279="sníž. přenesená",K279,0)</f>
        <v>0</v>
      </c>
      <c r="BI279" s="225">
        <f>IF(O279="nulová",K279,0)</f>
        <v>0</v>
      </c>
      <c r="BJ279" s="26" t="s">
        <v>85</v>
      </c>
      <c r="BK279" s="225">
        <f>ROUND(P279*H279,2)</f>
        <v>0</v>
      </c>
      <c r="BL279" s="26" t="s">
        <v>166</v>
      </c>
      <c r="BM279" s="26" t="s">
        <v>491</v>
      </c>
    </row>
    <row r="280" spans="2:65" s="12" customFormat="1" ht="12">
      <c r="B280" s="226"/>
      <c r="C280" s="227"/>
      <c r="D280" s="228" t="s">
        <v>168</v>
      </c>
      <c r="E280" s="229" t="s">
        <v>24</v>
      </c>
      <c r="F280" s="230" t="s">
        <v>492</v>
      </c>
      <c r="G280" s="227"/>
      <c r="H280" s="231">
        <v>9.18</v>
      </c>
      <c r="I280" s="232"/>
      <c r="J280" s="232"/>
      <c r="K280" s="227"/>
      <c r="L280" s="227"/>
      <c r="M280" s="233"/>
      <c r="N280" s="234"/>
      <c r="O280" s="235"/>
      <c r="P280" s="235"/>
      <c r="Q280" s="235"/>
      <c r="R280" s="235"/>
      <c r="S280" s="235"/>
      <c r="T280" s="235"/>
      <c r="U280" s="235"/>
      <c r="V280" s="235"/>
      <c r="W280" s="235"/>
      <c r="X280" s="236"/>
      <c r="AT280" s="237" t="s">
        <v>168</v>
      </c>
      <c r="AU280" s="237" t="s">
        <v>160</v>
      </c>
      <c r="AV280" s="12" t="s">
        <v>87</v>
      </c>
      <c r="AW280" s="12" t="s">
        <v>7</v>
      </c>
      <c r="AX280" s="12" t="s">
        <v>85</v>
      </c>
      <c r="AY280" s="237" t="s">
        <v>156</v>
      </c>
    </row>
    <row r="281" spans="2:65" s="1" customFormat="1" ht="25.5" customHeight="1">
      <c r="B281" s="43"/>
      <c r="C281" s="214" t="s">
        <v>493</v>
      </c>
      <c r="D281" s="214" t="s">
        <v>161</v>
      </c>
      <c r="E281" s="215" t="s">
        <v>494</v>
      </c>
      <c r="F281" s="216" t="s">
        <v>495</v>
      </c>
      <c r="G281" s="217" t="s">
        <v>216</v>
      </c>
      <c r="H281" s="218">
        <v>18</v>
      </c>
      <c r="I281" s="219"/>
      <c r="J281" s="219"/>
      <c r="K281" s="220">
        <f>ROUND(P281*H281,2)</f>
        <v>0</v>
      </c>
      <c r="L281" s="216" t="s">
        <v>165</v>
      </c>
      <c r="M281" s="63"/>
      <c r="N281" s="221" t="s">
        <v>24</v>
      </c>
      <c r="O281" s="222" t="s">
        <v>47</v>
      </c>
      <c r="P281" s="145">
        <f>I281+J281</f>
        <v>0</v>
      </c>
      <c r="Q281" s="145">
        <f>ROUND(I281*H281,2)</f>
        <v>0</v>
      </c>
      <c r="R281" s="145">
        <f>ROUND(J281*H281,2)</f>
        <v>0</v>
      </c>
      <c r="S281" s="44"/>
      <c r="T281" s="223">
        <f>S281*H281</f>
        <v>0</v>
      </c>
      <c r="U281" s="223">
        <v>0</v>
      </c>
      <c r="V281" s="223">
        <f>U281*H281</f>
        <v>0</v>
      </c>
      <c r="W281" s="223">
        <v>0</v>
      </c>
      <c r="X281" s="224">
        <f>W281*H281</f>
        <v>0</v>
      </c>
      <c r="AR281" s="26" t="s">
        <v>166</v>
      </c>
      <c r="AT281" s="26" t="s">
        <v>161</v>
      </c>
      <c r="AU281" s="26" t="s">
        <v>160</v>
      </c>
      <c r="AY281" s="26" t="s">
        <v>156</v>
      </c>
      <c r="BE281" s="225">
        <f>IF(O281="základní",K281,0)</f>
        <v>0</v>
      </c>
      <c r="BF281" s="225">
        <f>IF(O281="snížená",K281,0)</f>
        <v>0</v>
      </c>
      <c r="BG281" s="225">
        <f>IF(O281="zákl. přenesená",K281,0)</f>
        <v>0</v>
      </c>
      <c r="BH281" s="225">
        <f>IF(O281="sníž. přenesená",K281,0)</f>
        <v>0</v>
      </c>
      <c r="BI281" s="225">
        <f>IF(O281="nulová",K281,0)</f>
        <v>0</v>
      </c>
      <c r="BJ281" s="26" t="s">
        <v>85</v>
      </c>
      <c r="BK281" s="225">
        <f>ROUND(P281*H281,2)</f>
        <v>0</v>
      </c>
      <c r="BL281" s="26" t="s">
        <v>166</v>
      </c>
      <c r="BM281" s="26" t="s">
        <v>496</v>
      </c>
    </row>
    <row r="282" spans="2:65" s="12" customFormat="1" ht="12">
      <c r="B282" s="226"/>
      <c r="C282" s="227"/>
      <c r="D282" s="228" t="s">
        <v>168</v>
      </c>
      <c r="E282" s="229" t="s">
        <v>24</v>
      </c>
      <c r="F282" s="230" t="s">
        <v>487</v>
      </c>
      <c r="G282" s="227"/>
      <c r="H282" s="231">
        <v>18</v>
      </c>
      <c r="I282" s="232"/>
      <c r="J282" s="232"/>
      <c r="K282" s="227"/>
      <c r="L282" s="227"/>
      <c r="M282" s="233"/>
      <c r="N282" s="234"/>
      <c r="O282" s="235"/>
      <c r="P282" s="235"/>
      <c r="Q282" s="235"/>
      <c r="R282" s="235"/>
      <c r="S282" s="235"/>
      <c r="T282" s="235"/>
      <c r="U282" s="235"/>
      <c r="V282" s="235"/>
      <c r="W282" s="235"/>
      <c r="X282" s="236"/>
      <c r="AT282" s="237" t="s">
        <v>168</v>
      </c>
      <c r="AU282" s="237" t="s">
        <v>160</v>
      </c>
      <c r="AV282" s="12" t="s">
        <v>87</v>
      </c>
      <c r="AW282" s="12" t="s">
        <v>7</v>
      </c>
      <c r="AX282" s="12" t="s">
        <v>85</v>
      </c>
      <c r="AY282" s="237" t="s">
        <v>156</v>
      </c>
    </row>
    <row r="283" spans="2:65" s="1" customFormat="1" ht="16.5" customHeight="1">
      <c r="B283" s="43"/>
      <c r="C283" s="259" t="s">
        <v>497</v>
      </c>
      <c r="D283" s="259" t="s">
        <v>237</v>
      </c>
      <c r="E283" s="260" t="s">
        <v>498</v>
      </c>
      <c r="F283" s="261" t="s">
        <v>499</v>
      </c>
      <c r="G283" s="262" t="s">
        <v>216</v>
      </c>
      <c r="H283" s="263">
        <v>18</v>
      </c>
      <c r="I283" s="264"/>
      <c r="J283" s="265"/>
      <c r="K283" s="266">
        <f>ROUND(P283*H283,2)</f>
        <v>0</v>
      </c>
      <c r="L283" s="261" t="s">
        <v>165</v>
      </c>
      <c r="M283" s="267"/>
      <c r="N283" s="268" t="s">
        <v>24</v>
      </c>
      <c r="O283" s="222" t="s">
        <v>47</v>
      </c>
      <c r="P283" s="145">
        <f>I283+J283</f>
        <v>0</v>
      </c>
      <c r="Q283" s="145">
        <f>ROUND(I283*H283,2)</f>
        <v>0</v>
      </c>
      <c r="R283" s="145">
        <f>ROUND(J283*H283,2)</f>
        <v>0</v>
      </c>
      <c r="S283" s="44"/>
      <c r="T283" s="223">
        <f>S283*H283</f>
        <v>0</v>
      </c>
      <c r="U283" s="223">
        <v>8.0000000000000004E-4</v>
      </c>
      <c r="V283" s="223">
        <f>U283*H283</f>
        <v>1.4400000000000001E-2</v>
      </c>
      <c r="W283" s="223">
        <v>0</v>
      </c>
      <c r="X283" s="224">
        <f>W283*H283</f>
        <v>0</v>
      </c>
      <c r="AR283" s="26" t="s">
        <v>187</v>
      </c>
      <c r="AT283" s="26" t="s">
        <v>237</v>
      </c>
      <c r="AU283" s="26" t="s">
        <v>160</v>
      </c>
      <c r="AY283" s="26" t="s">
        <v>156</v>
      </c>
      <c r="BE283" s="225">
        <f>IF(O283="základní",K283,0)</f>
        <v>0</v>
      </c>
      <c r="BF283" s="225">
        <f>IF(O283="snížená",K283,0)</f>
        <v>0</v>
      </c>
      <c r="BG283" s="225">
        <f>IF(O283="zákl. přenesená",K283,0)</f>
        <v>0</v>
      </c>
      <c r="BH283" s="225">
        <f>IF(O283="sníž. přenesená",K283,0)</f>
        <v>0</v>
      </c>
      <c r="BI283" s="225">
        <f>IF(O283="nulová",K283,0)</f>
        <v>0</v>
      </c>
      <c r="BJ283" s="26" t="s">
        <v>85</v>
      </c>
      <c r="BK283" s="225">
        <f>ROUND(P283*H283,2)</f>
        <v>0</v>
      </c>
      <c r="BL283" s="26" t="s">
        <v>166</v>
      </c>
      <c r="BM283" s="26" t="s">
        <v>500</v>
      </c>
    </row>
    <row r="284" spans="2:65" s="12" customFormat="1" ht="12">
      <c r="B284" s="226"/>
      <c r="C284" s="227"/>
      <c r="D284" s="228" t="s">
        <v>168</v>
      </c>
      <c r="E284" s="229" t="s">
        <v>24</v>
      </c>
      <c r="F284" s="230" t="s">
        <v>487</v>
      </c>
      <c r="G284" s="227"/>
      <c r="H284" s="231">
        <v>18</v>
      </c>
      <c r="I284" s="232"/>
      <c r="J284" s="232"/>
      <c r="K284" s="227"/>
      <c r="L284" s="227"/>
      <c r="M284" s="233"/>
      <c r="N284" s="234"/>
      <c r="O284" s="235"/>
      <c r="P284" s="235"/>
      <c r="Q284" s="235"/>
      <c r="R284" s="235"/>
      <c r="S284" s="235"/>
      <c r="T284" s="235"/>
      <c r="U284" s="235"/>
      <c r="V284" s="235"/>
      <c r="W284" s="235"/>
      <c r="X284" s="236"/>
      <c r="AT284" s="237" t="s">
        <v>168</v>
      </c>
      <c r="AU284" s="237" t="s">
        <v>160</v>
      </c>
      <c r="AV284" s="12" t="s">
        <v>87</v>
      </c>
      <c r="AW284" s="12" t="s">
        <v>7</v>
      </c>
      <c r="AX284" s="12" t="s">
        <v>85</v>
      </c>
      <c r="AY284" s="237" t="s">
        <v>156</v>
      </c>
    </row>
    <row r="285" spans="2:65" s="11" customFormat="1" ht="29.9" customHeight="1">
      <c r="B285" s="197"/>
      <c r="C285" s="198"/>
      <c r="D285" s="199" t="s">
        <v>77</v>
      </c>
      <c r="E285" s="212" t="s">
        <v>501</v>
      </c>
      <c r="F285" s="212" t="s">
        <v>502</v>
      </c>
      <c r="G285" s="198"/>
      <c r="H285" s="198"/>
      <c r="I285" s="201"/>
      <c r="J285" s="201"/>
      <c r="K285" s="213">
        <f>BK285</f>
        <v>0</v>
      </c>
      <c r="L285" s="198"/>
      <c r="M285" s="203"/>
      <c r="N285" s="204"/>
      <c r="O285" s="205"/>
      <c r="P285" s="205"/>
      <c r="Q285" s="206">
        <f>SUM(Q286:Q318)</f>
        <v>0</v>
      </c>
      <c r="R285" s="206">
        <f>SUM(R286:R318)</f>
        <v>0</v>
      </c>
      <c r="S285" s="205"/>
      <c r="T285" s="207">
        <f>SUM(T286:T318)</f>
        <v>0</v>
      </c>
      <c r="U285" s="205"/>
      <c r="V285" s="207">
        <f>SUM(V286:V318)</f>
        <v>22.235220000000002</v>
      </c>
      <c r="W285" s="205"/>
      <c r="X285" s="208">
        <f>SUM(X286:X318)</f>
        <v>0</v>
      </c>
      <c r="AR285" s="209" t="s">
        <v>85</v>
      </c>
      <c r="AT285" s="210" t="s">
        <v>77</v>
      </c>
      <c r="AU285" s="210" t="s">
        <v>85</v>
      </c>
      <c r="AY285" s="209" t="s">
        <v>156</v>
      </c>
      <c r="BK285" s="211">
        <f>SUM(BK286:BK318)</f>
        <v>0</v>
      </c>
    </row>
    <row r="286" spans="2:65" s="1" customFormat="1" ht="25.5" customHeight="1">
      <c r="B286" s="43"/>
      <c r="C286" s="214" t="s">
        <v>503</v>
      </c>
      <c r="D286" s="214" t="s">
        <v>161</v>
      </c>
      <c r="E286" s="215" t="s">
        <v>504</v>
      </c>
      <c r="F286" s="216" t="s">
        <v>505</v>
      </c>
      <c r="G286" s="217" t="s">
        <v>216</v>
      </c>
      <c r="H286" s="218">
        <v>15</v>
      </c>
      <c r="I286" s="219"/>
      <c r="J286" s="219"/>
      <c r="K286" s="220">
        <f>ROUND(P286*H286,2)</f>
        <v>0</v>
      </c>
      <c r="L286" s="216" t="s">
        <v>165</v>
      </c>
      <c r="M286" s="63"/>
      <c r="N286" s="221" t="s">
        <v>24</v>
      </c>
      <c r="O286" s="222" t="s">
        <v>47</v>
      </c>
      <c r="P286" s="145">
        <f>I286+J286</f>
        <v>0</v>
      </c>
      <c r="Q286" s="145">
        <f>ROUND(I286*H286,2)</f>
        <v>0</v>
      </c>
      <c r="R286" s="145">
        <f>ROUND(J286*H286,2)</f>
        <v>0</v>
      </c>
      <c r="S286" s="44"/>
      <c r="T286" s="223">
        <f>S286*H286</f>
        <v>0</v>
      </c>
      <c r="U286" s="223">
        <v>2.7299999999999998E-3</v>
      </c>
      <c r="V286" s="223">
        <f>U286*H286</f>
        <v>4.095E-2</v>
      </c>
      <c r="W286" s="223">
        <v>0</v>
      </c>
      <c r="X286" s="224">
        <f>W286*H286</f>
        <v>0</v>
      </c>
      <c r="AR286" s="26" t="s">
        <v>166</v>
      </c>
      <c r="AT286" s="26" t="s">
        <v>161</v>
      </c>
      <c r="AU286" s="26" t="s">
        <v>87</v>
      </c>
      <c r="AY286" s="26" t="s">
        <v>156</v>
      </c>
      <c r="BE286" s="225">
        <f>IF(O286="základní",K286,0)</f>
        <v>0</v>
      </c>
      <c r="BF286" s="225">
        <f>IF(O286="snížená",K286,0)</f>
        <v>0</v>
      </c>
      <c r="BG286" s="225">
        <f>IF(O286="zákl. přenesená",K286,0)</f>
        <v>0</v>
      </c>
      <c r="BH286" s="225">
        <f>IF(O286="sníž. přenesená",K286,0)</f>
        <v>0</v>
      </c>
      <c r="BI286" s="225">
        <f>IF(O286="nulová",K286,0)</f>
        <v>0</v>
      </c>
      <c r="BJ286" s="26" t="s">
        <v>85</v>
      </c>
      <c r="BK286" s="225">
        <f>ROUND(P286*H286,2)</f>
        <v>0</v>
      </c>
      <c r="BL286" s="26" t="s">
        <v>166</v>
      </c>
      <c r="BM286" s="26" t="s">
        <v>506</v>
      </c>
    </row>
    <row r="287" spans="2:65" s="13" customFormat="1" ht="12">
      <c r="B287" s="238"/>
      <c r="C287" s="239"/>
      <c r="D287" s="228" t="s">
        <v>168</v>
      </c>
      <c r="E287" s="240" t="s">
        <v>24</v>
      </c>
      <c r="F287" s="241" t="s">
        <v>507</v>
      </c>
      <c r="G287" s="239"/>
      <c r="H287" s="240" t="s">
        <v>24</v>
      </c>
      <c r="I287" s="242"/>
      <c r="J287" s="242"/>
      <c r="K287" s="239"/>
      <c r="L287" s="239"/>
      <c r="M287" s="243"/>
      <c r="N287" s="244"/>
      <c r="O287" s="245"/>
      <c r="P287" s="245"/>
      <c r="Q287" s="245"/>
      <c r="R287" s="245"/>
      <c r="S287" s="245"/>
      <c r="T287" s="245"/>
      <c r="U287" s="245"/>
      <c r="V287" s="245"/>
      <c r="W287" s="245"/>
      <c r="X287" s="246"/>
      <c r="AT287" s="247" t="s">
        <v>168</v>
      </c>
      <c r="AU287" s="247" t="s">
        <v>87</v>
      </c>
      <c r="AV287" s="13" t="s">
        <v>85</v>
      </c>
      <c r="AW287" s="13" t="s">
        <v>7</v>
      </c>
      <c r="AX287" s="13" t="s">
        <v>78</v>
      </c>
      <c r="AY287" s="247" t="s">
        <v>156</v>
      </c>
    </row>
    <row r="288" spans="2:65" s="12" customFormat="1" ht="12">
      <c r="B288" s="226"/>
      <c r="C288" s="227"/>
      <c r="D288" s="228" t="s">
        <v>168</v>
      </c>
      <c r="E288" s="229" t="s">
        <v>24</v>
      </c>
      <c r="F288" s="230" t="s">
        <v>508</v>
      </c>
      <c r="G288" s="227"/>
      <c r="H288" s="231">
        <v>15</v>
      </c>
      <c r="I288" s="232"/>
      <c r="J288" s="232"/>
      <c r="K288" s="227"/>
      <c r="L288" s="227"/>
      <c r="M288" s="233"/>
      <c r="N288" s="234"/>
      <c r="O288" s="235"/>
      <c r="P288" s="235"/>
      <c r="Q288" s="235"/>
      <c r="R288" s="235"/>
      <c r="S288" s="235"/>
      <c r="T288" s="235"/>
      <c r="U288" s="235"/>
      <c r="V288" s="235"/>
      <c r="W288" s="235"/>
      <c r="X288" s="236"/>
      <c r="AT288" s="237" t="s">
        <v>168</v>
      </c>
      <c r="AU288" s="237" t="s">
        <v>87</v>
      </c>
      <c r="AV288" s="12" t="s">
        <v>87</v>
      </c>
      <c r="AW288" s="12" t="s">
        <v>7</v>
      </c>
      <c r="AX288" s="12" t="s">
        <v>85</v>
      </c>
      <c r="AY288" s="237" t="s">
        <v>156</v>
      </c>
    </row>
    <row r="289" spans="2:65" s="1" customFormat="1" ht="16.5" customHeight="1">
      <c r="B289" s="43"/>
      <c r="C289" s="214" t="s">
        <v>307</v>
      </c>
      <c r="D289" s="214" t="s">
        <v>161</v>
      </c>
      <c r="E289" s="215" t="s">
        <v>509</v>
      </c>
      <c r="F289" s="216" t="s">
        <v>510</v>
      </c>
      <c r="G289" s="217" t="s">
        <v>216</v>
      </c>
      <c r="H289" s="218">
        <v>9</v>
      </c>
      <c r="I289" s="219"/>
      <c r="J289" s="219"/>
      <c r="K289" s="220">
        <f>ROUND(P289*H289,2)</f>
        <v>0</v>
      </c>
      <c r="L289" s="216" t="s">
        <v>165</v>
      </c>
      <c r="M289" s="63"/>
      <c r="N289" s="221" t="s">
        <v>24</v>
      </c>
      <c r="O289" s="222" t="s">
        <v>47</v>
      </c>
      <c r="P289" s="145">
        <f>I289+J289</f>
        <v>0</v>
      </c>
      <c r="Q289" s="145">
        <f>ROUND(I289*H289,2)</f>
        <v>0</v>
      </c>
      <c r="R289" s="145">
        <f>ROUND(J289*H289,2)</f>
        <v>0</v>
      </c>
      <c r="S289" s="44"/>
      <c r="T289" s="223">
        <f>S289*H289</f>
        <v>0</v>
      </c>
      <c r="U289" s="223">
        <v>0.34089999999999998</v>
      </c>
      <c r="V289" s="223">
        <f>U289*H289</f>
        <v>3.0680999999999998</v>
      </c>
      <c r="W289" s="223">
        <v>0</v>
      </c>
      <c r="X289" s="224">
        <f>W289*H289</f>
        <v>0</v>
      </c>
      <c r="AR289" s="26" t="s">
        <v>166</v>
      </c>
      <c r="AT289" s="26" t="s">
        <v>161</v>
      </c>
      <c r="AU289" s="26" t="s">
        <v>87</v>
      </c>
      <c r="AY289" s="26" t="s">
        <v>156</v>
      </c>
      <c r="BE289" s="225">
        <f>IF(O289="základní",K289,0)</f>
        <v>0</v>
      </c>
      <c r="BF289" s="225">
        <f>IF(O289="snížená",K289,0)</f>
        <v>0</v>
      </c>
      <c r="BG289" s="225">
        <f>IF(O289="zákl. přenesená",K289,0)</f>
        <v>0</v>
      </c>
      <c r="BH289" s="225">
        <f>IF(O289="sníž. přenesená",K289,0)</f>
        <v>0</v>
      </c>
      <c r="BI289" s="225">
        <f>IF(O289="nulová",K289,0)</f>
        <v>0</v>
      </c>
      <c r="BJ289" s="26" t="s">
        <v>85</v>
      </c>
      <c r="BK289" s="225">
        <f>ROUND(P289*H289,2)</f>
        <v>0</v>
      </c>
      <c r="BL289" s="26" t="s">
        <v>166</v>
      </c>
      <c r="BM289" s="26" t="s">
        <v>511</v>
      </c>
    </row>
    <row r="290" spans="2:65" s="12" customFormat="1" ht="12">
      <c r="B290" s="226"/>
      <c r="C290" s="227"/>
      <c r="D290" s="228" t="s">
        <v>168</v>
      </c>
      <c r="E290" s="229" t="s">
        <v>24</v>
      </c>
      <c r="F290" s="230" t="s">
        <v>512</v>
      </c>
      <c r="G290" s="227"/>
      <c r="H290" s="231">
        <v>9</v>
      </c>
      <c r="I290" s="232"/>
      <c r="J290" s="232"/>
      <c r="K290" s="227"/>
      <c r="L290" s="227"/>
      <c r="M290" s="233"/>
      <c r="N290" s="234"/>
      <c r="O290" s="235"/>
      <c r="P290" s="235"/>
      <c r="Q290" s="235"/>
      <c r="R290" s="235"/>
      <c r="S290" s="235"/>
      <c r="T290" s="235"/>
      <c r="U290" s="235"/>
      <c r="V290" s="235"/>
      <c r="W290" s="235"/>
      <c r="X290" s="236"/>
      <c r="AT290" s="237" t="s">
        <v>168</v>
      </c>
      <c r="AU290" s="237" t="s">
        <v>87</v>
      </c>
      <c r="AV290" s="12" t="s">
        <v>87</v>
      </c>
      <c r="AW290" s="12" t="s">
        <v>7</v>
      </c>
      <c r="AX290" s="12" t="s">
        <v>85</v>
      </c>
      <c r="AY290" s="237" t="s">
        <v>156</v>
      </c>
    </row>
    <row r="291" spans="2:65" s="1" customFormat="1" ht="16.5" customHeight="1">
      <c r="B291" s="43"/>
      <c r="C291" s="259" t="s">
        <v>513</v>
      </c>
      <c r="D291" s="259" t="s">
        <v>237</v>
      </c>
      <c r="E291" s="260" t="s">
        <v>514</v>
      </c>
      <c r="F291" s="261" t="s">
        <v>515</v>
      </c>
      <c r="G291" s="262" t="s">
        <v>216</v>
      </c>
      <c r="H291" s="263">
        <v>9.09</v>
      </c>
      <c r="I291" s="264"/>
      <c r="J291" s="265"/>
      <c r="K291" s="266">
        <f>ROUND(P291*H291,2)</f>
        <v>0</v>
      </c>
      <c r="L291" s="261" t="s">
        <v>165</v>
      </c>
      <c r="M291" s="267"/>
      <c r="N291" s="268" t="s">
        <v>24</v>
      </c>
      <c r="O291" s="222" t="s">
        <v>47</v>
      </c>
      <c r="P291" s="145">
        <f>I291+J291</f>
        <v>0</v>
      </c>
      <c r="Q291" s="145">
        <f>ROUND(I291*H291,2)</f>
        <v>0</v>
      </c>
      <c r="R291" s="145">
        <f>ROUND(J291*H291,2)</f>
        <v>0</v>
      </c>
      <c r="S291" s="44"/>
      <c r="T291" s="223">
        <f>S291*H291</f>
        <v>0</v>
      </c>
      <c r="U291" s="223">
        <v>0.17</v>
      </c>
      <c r="V291" s="223">
        <f>U291*H291</f>
        <v>1.5453000000000001</v>
      </c>
      <c r="W291" s="223">
        <v>0</v>
      </c>
      <c r="X291" s="224">
        <f>W291*H291</f>
        <v>0</v>
      </c>
      <c r="AR291" s="26" t="s">
        <v>187</v>
      </c>
      <c r="AT291" s="26" t="s">
        <v>237</v>
      </c>
      <c r="AU291" s="26" t="s">
        <v>87</v>
      </c>
      <c r="AY291" s="26" t="s">
        <v>156</v>
      </c>
      <c r="BE291" s="225">
        <f>IF(O291="základní",K291,0)</f>
        <v>0</v>
      </c>
      <c r="BF291" s="225">
        <f>IF(O291="snížená",K291,0)</f>
        <v>0</v>
      </c>
      <c r="BG291" s="225">
        <f>IF(O291="zákl. přenesená",K291,0)</f>
        <v>0</v>
      </c>
      <c r="BH291" s="225">
        <f>IF(O291="sníž. přenesená",K291,0)</f>
        <v>0</v>
      </c>
      <c r="BI291" s="225">
        <f>IF(O291="nulová",K291,0)</f>
        <v>0</v>
      </c>
      <c r="BJ291" s="26" t="s">
        <v>85</v>
      </c>
      <c r="BK291" s="225">
        <f>ROUND(P291*H291,2)</f>
        <v>0</v>
      </c>
      <c r="BL291" s="26" t="s">
        <v>166</v>
      </c>
      <c r="BM291" s="26" t="s">
        <v>516</v>
      </c>
    </row>
    <row r="292" spans="2:65" s="12" customFormat="1" ht="12">
      <c r="B292" s="226"/>
      <c r="C292" s="227"/>
      <c r="D292" s="228" t="s">
        <v>168</v>
      </c>
      <c r="E292" s="229" t="s">
        <v>24</v>
      </c>
      <c r="F292" s="230" t="s">
        <v>517</v>
      </c>
      <c r="G292" s="227"/>
      <c r="H292" s="231">
        <v>9.09</v>
      </c>
      <c r="I292" s="232"/>
      <c r="J292" s="232"/>
      <c r="K292" s="227"/>
      <c r="L292" s="227"/>
      <c r="M292" s="233"/>
      <c r="N292" s="234"/>
      <c r="O292" s="235"/>
      <c r="P292" s="235"/>
      <c r="Q292" s="235"/>
      <c r="R292" s="235"/>
      <c r="S292" s="235"/>
      <c r="T292" s="235"/>
      <c r="U292" s="235"/>
      <c r="V292" s="235"/>
      <c r="W292" s="235"/>
      <c r="X292" s="236"/>
      <c r="AT292" s="237" t="s">
        <v>168</v>
      </c>
      <c r="AU292" s="237" t="s">
        <v>87</v>
      </c>
      <c r="AV292" s="12" t="s">
        <v>87</v>
      </c>
      <c r="AW292" s="12" t="s">
        <v>7</v>
      </c>
      <c r="AX292" s="12" t="s">
        <v>85</v>
      </c>
      <c r="AY292" s="237" t="s">
        <v>156</v>
      </c>
    </row>
    <row r="293" spans="2:65" s="1" customFormat="1" ht="16.5" customHeight="1">
      <c r="B293" s="43"/>
      <c r="C293" s="259" t="s">
        <v>518</v>
      </c>
      <c r="D293" s="259" t="s">
        <v>237</v>
      </c>
      <c r="E293" s="260" t="s">
        <v>519</v>
      </c>
      <c r="F293" s="261" t="s">
        <v>520</v>
      </c>
      <c r="G293" s="262" t="s">
        <v>216</v>
      </c>
      <c r="H293" s="263">
        <v>9.09</v>
      </c>
      <c r="I293" s="264"/>
      <c r="J293" s="265"/>
      <c r="K293" s="266">
        <f>ROUND(P293*H293,2)</f>
        <v>0</v>
      </c>
      <c r="L293" s="261" t="s">
        <v>165</v>
      </c>
      <c r="M293" s="267"/>
      <c r="N293" s="268" t="s">
        <v>24</v>
      </c>
      <c r="O293" s="222" t="s">
        <v>47</v>
      </c>
      <c r="P293" s="145">
        <f>I293+J293</f>
        <v>0</v>
      </c>
      <c r="Q293" s="145">
        <f>ROUND(I293*H293,2)</f>
        <v>0</v>
      </c>
      <c r="R293" s="145">
        <f>ROUND(J293*H293,2)</f>
        <v>0</v>
      </c>
      <c r="S293" s="44"/>
      <c r="T293" s="223">
        <f>S293*H293</f>
        <v>0</v>
      </c>
      <c r="U293" s="223">
        <v>0.10299999999999999</v>
      </c>
      <c r="V293" s="223">
        <f>U293*H293</f>
        <v>0.93626999999999994</v>
      </c>
      <c r="W293" s="223">
        <v>0</v>
      </c>
      <c r="X293" s="224">
        <f>W293*H293</f>
        <v>0</v>
      </c>
      <c r="AR293" s="26" t="s">
        <v>187</v>
      </c>
      <c r="AT293" s="26" t="s">
        <v>237</v>
      </c>
      <c r="AU293" s="26" t="s">
        <v>87</v>
      </c>
      <c r="AY293" s="26" t="s">
        <v>156</v>
      </c>
      <c r="BE293" s="225">
        <f>IF(O293="základní",K293,0)</f>
        <v>0</v>
      </c>
      <c r="BF293" s="225">
        <f>IF(O293="snížená",K293,0)</f>
        <v>0</v>
      </c>
      <c r="BG293" s="225">
        <f>IF(O293="zákl. přenesená",K293,0)</f>
        <v>0</v>
      </c>
      <c r="BH293" s="225">
        <f>IF(O293="sníž. přenesená",K293,0)</f>
        <v>0</v>
      </c>
      <c r="BI293" s="225">
        <f>IF(O293="nulová",K293,0)</f>
        <v>0</v>
      </c>
      <c r="BJ293" s="26" t="s">
        <v>85</v>
      </c>
      <c r="BK293" s="225">
        <f>ROUND(P293*H293,2)</f>
        <v>0</v>
      </c>
      <c r="BL293" s="26" t="s">
        <v>166</v>
      </c>
      <c r="BM293" s="26" t="s">
        <v>521</v>
      </c>
    </row>
    <row r="294" spans="2:65" s="12" customFormat="1" ht="12">
      <c r="B294" s="226"/>
      <c r="C294" s="227"/>
      <c r="D294" s="228" t="s">
        <v>168</v>
      </c>
      <c r="E294" s="229" t="s">
        <v>24</v>
      </c>
      <c r="F294" s="230" t="s">
        <v>517</v>
      </c>
      <c r="G294" s="227"/>
      <c r="H294" s="231">
        <v>9.09</v>
      </c>
      <c r="I294" s="232"/>
      <c r="J294" s="232"/>
      <c r="K294" s="227"/>
      <c r="L294" s="227"/>
      <c r="M294" s="233"/>
      <c r="N294" s="234"/>
      <c r="O294" s="235"/>
      <c r="P294" s="235"/>
      <c r="Q294" s="235"/>
      <c r="R294" s="235"/>
      <c r="S294" s="235"/>
      <c r="T294" s="235"/>
      <c r="U294" s="235"/>
      <c r="V294" s="235"/>
      <c r="W294" s="235"/>
      <c r="X294" s="236"/>
      <c r="AT294" s="237" t="s">
        <v>168</v>
      </c>
      <c r="AU294" s="237" t="s">
        <v>87</v>
      </c>
      <c r="AV294" s="12" t="s">
        <v>87</v>
      </c>
      <c r="AW294" s="12" t="s">
        <v>7</v>
      </c>
      <c r="AX294" s="12" t="s">
        <v>85</v>
      </c>
      <c r="AY294" s="237" t="s">
        <v>156</v>
      </c>
    </row>
    <row r="295" spans="2:65" s="1" customFormat="1" ht="16.5" customHeight="1">
      <c r="B295" s="43"/>
      <c r="C295" s="259" t="s">
        <v>522</v>
      </c>
      <c r="D295" s="259" t="s">
        <v>237</v>
      </c>
      <c r="E295" s="260" t="s">
        <v>523</v>
      </c>
      <c r="F295" s="261" t="s">
        <v>524</v>
      </c>
      <c r="G295" s="262" t="s">
        <v>216</v>
      </c>
      <c r="H295" s="263">
        <v>9.09</v>
      </c>
      <c r="I295" s="264"/>
      <c r="J295" s="265"/>
      <c r="K295" s="266">
        <f>ROUND(P295*H295,2)</f>
        <v>0</v>
      </c>
      <c r="L295" s="261" t="s">
        <v>165</v>
      </c>
      <c r="M295" s="267"/>
      <c r="N295" s="268" t="s">
        <v>24</v>
      </c>
      <c r="O295" s="222" t="s">
        <v>47</v>
      </c>
      <c r="P295" s="145">
        <f>I295+J295</f>
        <v>0</v>
      </c>
      <c r="Q295" s="145">
        <f>ROUND(I295*H295,2)</f>
        <v>0</v>
      </c>
      <c r="R295" s="145">
        <f>ROUND(J295*H295,2)</f>
        <v>0</v>
      </c>
      <c r="S295" s="44"/>
      <c r="T295" s="223">
        <f>S295*H295</f>
        <v>0</v>
      </c>
      <c r="U295" s="223">
        <v>8.6999999999999994E-2</v>
      </c>
      <c r="V295" s="223">
        <f>U295*H295</f>
        <v>0.79082999999999992</v>
      </c>
      <c r="W295" s="223">
        <v>0</v>
      </c>
      <c r="X295" s="224">
        <f>W295*H295</f>
        <v>0</v>
      </c>
      <c r="AR295" s="26" t="s">
        <v>187</v>
      </c>
      <c r="AT295" s="26" t="s">
        <v>237</v>
      </c>
      <c r="AU295" s="26" t="s">
        <v>87</v>
      </c>
      <c r="AY295" s="26" t="s">
        <v>156</v>
      </c>
      <c r="BE295" s="225">
        <f>IF(O295="základní",K295,0)</f>
        <v>0</v>
      </c>
      <c r="BF295" s="225">
        <f>IF(O295="snížená",K295,0)</f>
        <v>0</v>
      </c>
      <c r="BG295" s="225">
        <f>IF(O295="zákl. přenesená",K295,0)</f>
        <v>0</v>
      </c>
      <c r="BH295" s="225">
        <f>IF(O295="sníž. přenesená",K295,0)</f>
        <v>0</v>
      </c>
      <c r="BI295" s="225">
        <f>IF(O295="nulová",K295,0)</f>
        <v>0</v>
      </c>
      <c r="BJ295" s="26" t="s">
        <v>85</v>
      </c>
      <c r="BK295" s="225">
        <f>ROUND(P295*H295,2)</f>
        <v>0</v>
      </c>
      <c r="BL295" s="26" t="s">
        <v>166</v>
      </c>
      <c r="BM295" s="26" t="s">
        <v>525</v>
      </c>
    </row>
    <row r="296" spans="2:65" s="12" customFormat="1" ht="12">
      <c r="B296" s="226"/>
      <c r="C296" s="227"/>
      <c r="D296" s="228" t="s">
        <v>168</v>
      </c>
      <c r="E296" s="229" t="s">
        <v>24</v>
      </c>
      <c r="F296" s="230" t="s">
        <v>517</v>
      </c>
      <c r="G296" s="227"/>
      <c r="H296" s="231">
        <v>9.09</v>
      </c>
      <c r="I296" s="232"/>
      <c r="J296" s="232"/>
      <c r="K296" s="227"/>
      <c r="L296" s="227"/>
      <c r="M296" s="233"/>
      <c r="N296" s="234"/>
      <c r="O296" s="235"/>
      <c r="P296" s="235"/>
      <c r="Q296" s="235"/>
      <c r="R296" s="235"/>
      <c r="S296" s="235"/>
      <c r="T296" s="235"/>
      <c r="U296" s="235"/>
      <c r="V296" s="235"/>
      <c r="W296" s="235"/>
      <c r="X296" s="236"/>
      <c r="AT296" s="237" t="s">
        <v>168</v>
      </c>
      <c r="AU296" s="237" t="s">
        <v>87</v>
      </c>
      <c r="AV296" s="12" t="s">
        <v>87</v>
      </c>
      <c r="AW296" s="12" t="s">
        <v>7</v>
      </c>
      <c r="AX296" s="12" t="s">
        <v>85</v>
      </c>
      <c r="AY296" s="237" t="s">
        <v>156</v>
      </c>
    </row>
    <row r="297" spans="2:65" s="1" customFormat="1" ht="16.5" customHeight="1">
      <c r="B297" s="43"/>
      <c r="C297" s="259" t="s">
        <v>526</v>
      </c>
      <c r="D297" s="259" t="s">
        <v>237</v>
      </c>
      <c r="E297" s="260" t="s">
        <v>527</v>
      </c>
      <c r="F297" s="261" t="s">
        <v>528</v>
      </c>
      <c r="G297" s="262" t="s">
        <v>216</v>
      </c>
      <c r="H297" s="263">
        <v>9.09</v>
      </c>
      <c r="I297" s="264"/>
      <c r="J297" s="265"/>
      <c r="K297" s="266">
        <f>ROUND(P297*H297,2)</f>
        <v>0</v>
      </c>
      <c r="L297" s="261" t="s">
        <v>165</v>
      </c>
      <c r="M297" s="267"/>
      <c r="N297" s="268" t="s">
        <v>24</v>
      </c>
      <c r="O297" s="222" t="s">
        <v>47</v>
      </c>
      <c r="P297" s="145">
        <f>I297+J297</f>
        <v>0</v>
      </c>
      <c r="Q297" s="145">
        <f>ROUND(I297*H297,2)</f>
        <v>0</v>
      </c>
      <c r="R297" s="145">
        <f>ROUND(J297*H297,2)</f>
        <v>0</v>
      </c>
      <c r="S297" s="44"/>
      <c r="T297" s="223">
        <f>S297*H297</f>
        <v>0</v>
      </c>
      <c r="U297" s="223">
        <v>0.23200000000000001</v>
      </c>
      <c r="V297" s="223">
        <f>U297*H297</f>
        <v>2.1088800000000001</v>
      </c>
      <c r="W297" s="223">
        <v>0</v>
      </c>
      <c r="X297" s="224">
        <f>W297*H297</f>
        <v>0</v>
      </c>
      <c r="AR297" s="26" t="s">
        <v>187</v>
      </c>
      <c r="AT297" s="26" t="s">
        <v>237</v>
      </c>
      <c r="AU297" s="26" t="s">
        <v>87</v>
      </c>
      <c r="AY297" s="26" t="s">
        <v>156</v>
      </c>
      <c r="BE297" s="225">
        <f>IF(O297="základní",K297,0)</f>
        <v>0</v>
      </c>
      <c r="BF297" s="225">
        <f>IF(O297="snížená",K297,0)</f>
        <v>0</v>
      </c>
      <c r="BG297" s="225">
        <f>IF(O297="zákl. přenesená",K297,0)</f>
        <v>0</v>
      </c>
      <c r="BH297" s="225">
        <f>IF(O297="sníž. přenesená",K297,0)</f>
        <v>0</v>
      </c>
      <c r="BI297" s="225">
        <f>IF(O297="nulová",K297,0)</f>
        <v>0</v>
      </c>
      <c r="BJ297" s="26" t="s">
        <v>85</v>
      </c>
      <c r="BK297" s="225">
        <f>ROUND(P297*H297,2)</f>
        <v>0</v>
      </c>
      <c r="BL297" s="26" t="s">
        <v>166</v>
      </c>
      <c r="BM297" s="26" t="s">
        <v>529</v>
      </c>
    </row>
    <row r="298" spans="2:65" s="12" customFormat="1" ht="12">
      <c r="B298" s="226"/>
      <c r="C298" s="227"/>
      <c r="D298" s="228" t="s">
        <v>168</v>
      </c>
      <c r="E298" s="229" t="s">
        <v>24</v>
      </c>
      <c r="F298" s="230" t="s">
        <v>517</v>
      </c>
      <c r="G298" s="227"/>
      <c r="H298" s="231">
        <v>9.09</v>
      </c>
      <c r="I298" s="232"/>
      <c r="J298" s="232"/>
      <c r="K298" s="227"/>
      <c r="L298" s="227"/>
      <c r="M298" s="233"/>
      <c r="N298" s="234"/>
      <c r="O298" s="235"/>
      <c r="P298" s="235"/>
      <c r="Q298" s="235"/>
      <c r="R298" s="235"/>
      <c r="S298" s="235"/>
      <c r="T298" s="235"/>
      <c r="U298" s="235"/>
      <c r="V298" s="235"/>
      <c r="W298" s="235"/>
      <c r="X298" s="236"/>
      <c r="AT298" s="237" t="s">
        <v>168</v>
      </c>
      <c r="AU298" s="237" t="s">
        <v>87</v>
      </c>
      <c r="AV298" s="12" t="s">
        <v>87</v>
      </c>
      <c r="AW298" s="12" t="s">
        <v>7</v>
      </c>
      <c r="AX298" s="12" t="s">
        <v>85</v>
      </c>
      <c r="AY298" s="237" t="s">
        <v>156</v>
      </c>
    </row>
    <row r="299" spans="2:65" s="1" customFormat="1" ht="16.5" customHeight="1">
      <c r="B299" s="43"/>
      <c r="C299" s="259" t="s">
        <v>530</v>
      </c>
      <c r="D299" s="259" t="s">
        <v>237</v>
      </c>
      <c r="E299" s="260" t="s">
        <v>531</v>
      </c>
      <c r="F299" s="261" t="s">
        <v>532</v>
      </c>
      <c r="G299" s="262" t="s">
        <v>216</v>
      </c>
      <c r="H299" s="263">
        <v>9.09</v>
      </c>
      <c r="I299" s="264"/>
      <c r="J299" s="265"/>
      <c r="K299" s="266">
        <f>ROUND(P299*H299,2)</f>
        <v>0</v>
      </c>
      <c r="L299" s="261" t="s">
        <v>165</v>
      </c>
      <c r="M299" s="267"/>
      <c r="N299" s="268" t="s">
        <v>24</v>
      </c>
      <c r="O299" s="222" t="s">
        <v>47</v>
      </c>
      <c r="P299" s="145">
        <f>I299+J299</f>
        <v>0</v>
      </c>
      <c r="Q299" s="145">
        <f>ROUND(I299*H299,2)</f>
        <v>0</v>
      </c>
      <c r="R299" s="145">
        <f>ROUND(J299*H299,2)</f>
        <v>0</v>
      </c>
      <c r="S299" s="44"/>
      <c r="T299" s="223">
        <f>S299*H299</f>
        <v>0</v>
      </c>
      <c r="U299" s="223">
        <v>2.7E-2</v>
      </c>
      <c r="V299" s="223">
        <f>U299*H299</f>
        <v>0.24542999999999998</v>
      </c>
      <c r="W299" s="223">
        <v>0</v>
      </c>
      <c r="X299" s="224">
        <f>W299*H299</f>
        <v>0</v>
      </c>
      <c r="AR299" s="26" t="s">
        <v>187</v>
      </c>
      <c r="AT299" s="26" t="s">
        <v>237</v>
      </c>
      <c r="AU299" s="26" t="s">
        <v>87</v>
      </c>
      <c r="AY299" s="26" t="s">
        <v>156</v>
      </c>
      <c r="BE299" s="225">
        <f>IF(O299="základní",K299,0)</f>
        <v>0</v>
      </c>
      <c r="BF299" s="225">
        <f>IF(O299="snížená",K299,0)</f>
        <v>0</v>
      </c>
      <c r="BG299" s="225">
        <f>IF(O299="zákl. přenesená",K299,0)</f>
        <v>0</v>
      </c>
      <c r="BH299" s="225">
        <f>IF(O299="sníž. přenesená",K299,0)</f>
        <v>0</v>
      </c>
      <c r="BI299" s="225">
        <f>IF(O299="nulová",K299,0)</f>
        <v>0</v>
      </c>
      <c r="BJ299" s="26" t="s">
        <v>85</v>
      </c>
      <c r="BK299" s="225">
        <f>ROUND(P299*H299,2)</f>
        <v>0</v>
      </c>
      <c r="BL299" s="26" t="s">
        <v>166</v>
      </c>
      <c r="BM299" s="26" t="s">
        <v>533</v>
      </c>
    </row>
    <row r="300" spans="2:65" s="12" customFormat="1" ht="12">
      <c r="B300" s="226"/>
      <c r="C300" s="227"/>
      <c r="D300" s="228" t="s">
        <v>168</v>
      </c>
      <c r="E300" s="229" t="s">
        <v>24</v>
      </c>
      <c r="F300" s="230" t="s">
        <v>517</v>
      </c>
      <c r="G300" s="227"/>
      <c r="H300" s="231">
        <v>9.09</v>
      </c>
      <c r="I300" s="232"/>
      <c r="J300" s="232"/>
      <c r="K300" s="227"/>
      <c r="L300" s="227"/>
      <c r="M300" s="233"/>
      <c r="N300" s="234"/>
      <c r="O300" s="235"/>
      <c r="P300" s="235"/>
      <c r="Q300" s="235"/>
      <c r="R300" s="235"/>
      <c r="S300" s="235"/>
      <c r="T300" s="235"/>
      <c r="U300" s="235"/>
      <c r="V300" s="235"/>
      <c r="W300" s="235"/>
      <c r="X300" s="236"/>
      <c r="AT300" s="237" t="s">
        <v>168</v>
      </c>
      <c r="AU300" s="237" t="s">
        <v>87</v>
      </c>
      <c r="AV300" s="12" t="s">
        <v>87</v>
      </c>
      <c r="AW300" s="12" t="s">
        <v>7</v>
      </c>
      <c r="AX300" s="12" t="s">
        <v>85</v>
      </c>
      <c r="AY300" s="237" t="s">
        <v>156</v>
      </c>
    </row>
    <row r="301" spans="2:65" s="1" customFormat="1" ht="25.5" customHeight="1">
      <c r="B301" s="43"/>
      <c r="C301" s="214" t="s">
        <v>534</v>
      </c>
      <c r="D301" s="214" t="s">
        <v>161</v>
      </c>
      <c r="E301" s="215" t="s">
        <v>535</v>
      </c>
      <c r="F301" s="216" t="s">
        <v>536</v>
      </c>
      <c r="G301" s="217" t="s">
        <v>216</v>
      </c>
      <c r="H301" s="218">
        <v>9</v>
      </c>
      <c r="I301" s="219"/>
      <c r="J301" s="219"/>
      <c r="K301" s="220">
        <f>ROUND(P301*H301,2)</f>
        <v>0</v>
      </c>
      <c r="L301" s="216" t="s">
        <v>165</v>
      </c>
      <c r="M301" s="63"/>
      <c r="N301" s="221" t="s">
        <v>24</v>
      </c>
      <c r="O301" s="222" t="s">
        <v>47</v>
      </c>
      <c r="P301" s="145">
        <f>I301+J301</f>
        <v>0</v>
      </c>
      <c r="Q301" s="145">
        <f>ROUND(I301*H301,2)</f>
        <v>0</v>
      </c>
      <c r="R301" s="145">
        <f>ROUND(J301*H301,2)</f>
        <v>0</v>
      </c>
      <c r="S301" s="44"/>
      <c r="T301" s="223">
        <f>S301*H301</f>
        <v>0</v>
      </c>
      <c r="U301" s="223">
        <v>9.3600000000000003E-3</v>
      </c>
      <c r="V301" s="223">
        <f>U301*H301</f>
        <v>8.4240000000000009E-2</v>
      </c>
      <c r="W301" s="223">
        <v>0</v>
      </c>
      <c r="X301" s="224">
        <f>W301*H301</f>
        <v>0</v>
      </c>
      <c r="AR301" s="26" t="s">
        <v>166</v>
      </c>
      <c r="AT301" s="26" t="s">
        <v>161</v>
      </c>
      <c r="AU301" s="26" t="s">
        <v>87</v>
      </c>
      <c r="AY301" s="26" t="s">
        <v>156</v>
      </c>
      <c r="BE301" s="225">
        <f>IF(O301="základní",K301,0)</f>
        <v>0</v>
      </c>
      <c r="BF301" s="225">
        <f>IF(O301="snížená",K301,0)</f>
        <v>0</v>
      </c>
      <c r="BG301" s="225">
        <f>IF(O301="zákl. přenesená",K301,0)</f>
        <v>0</v>
      </c>
      <c r="BH301" s="225">
        <f>IF(O301="sníž. přenesená",K301,0)</f>
        <v>0</v>
      </c>
      <c r="BI301" s="225">
        <f>IF(O301="nulová",K301,0)</f>
        <v>0</v>
      </c>
      <c r="BJ301" s="26" t="s">
        <v>85</v>
      </c>
      <c r="BK301" s="225">
        <f>ROUND(P301*H301,2)</f>
        <v>0</v>
      </c>
      <c r="BL301" s="26" t="s">
        <v>166</v>
      </c>
      <c r="BM301" s="26" t="s">
        <v>537</v>
      </c>
    </row>
    <row r="302" spans="2:65" s="12" customFormat="1" ht="12">
      <c r="B302" s="226"/>
      <c r="C302" s="227"/>
      <c r="D302" s="228" t="s">
        <v>168</v>
      </c>
      <c r="E302" s="229" t="s">
        <v>24</v>
      </c>
      <c r="F302" s="230" t="s">
        <v>512</v>
      </c>
      <c r="G302" s="227"/>
      <c r="H302" s="231">
        <v>9</v>
      </c>
      <c r="I302" s="232"/>
      <c r="J302" s="232"/>
      <c r="K302" s="227"/>
      <c r="L302" s="227"/>
      <c r="M302" s="233"/>
      <c r="N302" s="234"/>
      <c r="O302" s="235"/>
      <c r="P302" s="235"/>
      <c r="Q302" s="235"/>
      <c r="R302" s="235"/>
      <c r="S302" s="235"/>
      <c r="T302" s="235"/>
      <c r="U302" s="235"/>
      <c r="V302" s="235"/>
      <c r="W302" s="235"/>
      <c r="X302" s="236"/>
      <c r="AT302" s="237" t="s">
        <v>168</v>
      </c>
      <c r="AU302" s="237" t="s">
        <v>87</v>
      </c>
      <c r="AV302" s="12" t="s">
        <v>87</v>
      </c>
      <c r="AW302" s="12" t="s">
        <v>7</v>
      </c>
      <c r="AX302" s="12" t="s">
        <v>85</v>
      </c>
      <c r="AY302" s="237" t="s">
        <v>156</v>
      </c>
    </row>
    <row r="303" spans="2:65" s="1" customFormat="1" ht="16.5" customHeight="1">
      <c r="B303" s="43"/>
      <c r="C303" s="259" t="s">
        <v>538</v>
      </c>
      <c r="D303" s="259" t="s">
        <v>237</v>
      </c>
      <c r="E303" s="260" t="s">
        <v>539</v>
      </c>
      <c r="F303" s="261" t="s">
        <v>540</v>
      </c>
      <c r="G303" s="262" t="s">
        <v>541</v>
      </c>
      <c r="H303" s="263">
        <v>2</v>
      </c>
      <c r="I303" s="264"/>
      <c r="J303" s="265"/>
      <c r="K303" s="266">
        <f>ROUND(P303*H303,2)</f>
        <v>0</v>
      </c>
      <c r="L303" s="261" t="s">
        <v>24</v>
      </c>
      <c r="M303" s="267"/>
      <c r="N303" s="268" t="s">
        <v>24</v>
      </c>
      <c r="O303" s="222" t="s">
        <v>47</v>
      </c>
      <c r="P303" s="145">
        <f>I303+J303</f>
        <v>0</v>
      </c>
      <c r="Q303" s="145">
        <f>ROUND(I303*H303,2)</f>
        <v>0</v>
      </c>
      <c r="R303" s="145">
        <f>ROUND(J303*H303,2)</f>
        <v>0</v>
      </c>
      <c r="S303" s="44"/>
      <c r="T303" s="223">
        <f>S303*H303</f>
        <v>0</v>
      </c>
      <c r="U303" s="223">
        <v>0.10100000000000001</v>
      </c>
      <c r="V303" s="223">
        <f>U303*H303</f>
        <v>0.20200000000000001</v>
      </c>
      <c r="W303" s="223">
        <v>0</v>
      </c>
      <c r="X303" s="224">
        <f>W303*H303</f>
        <v>0</v>
      </c>
      <c r="AR303" s="26" t="s">
        <v>187</v>
      </c>
      <c r="AT303" s="26" t="s">
        <v>237</v>
      </c>
      <c r="AU303" s="26" t="s">
        <v>87</v>
      </c>
      <c r="AY303" s="26" t="s">
        <v>156</v>
      </c>
      <c r="BE303" s="225">
        <f>IF(O303="základní",K303,0)</f>
        <v>0</v>
      </c>
      <c r="BF303" s="225">
        <f>IF(O303="snížená",K303,0)</f>
        <v>0</v>
      </c>
      <c r="BG303" s="225">
        <f>IF(O303="zákl. přenesená",K303,0)</f>
        <v>0</v>
      </c>
      <c r="BH303" s="225">
        <f>IF(O303="sníž. přenesená",K303,0)</f>
        <v>0</v>
      </c>
      <c r="BI303" s="225">
        <f>IF(O303="nulová",K303,0)</f>
        <v>0</v>
      </c>
      <c r="BJ303" s="26" t="s">
        <v>85</v>
      </c>
      <c r="BK303" s="225">
        <f>ROUND(P303*H303,2)</f>
        <v>0</v>
      </c>
      <c r="BL303" s="26" t="s">
        <v>166</v>
      </c>
      <c r="BM303" s="26" t="s">
        <v>542</v>
      </c>
    </row>
    <row r="304" spans="2:65" s="12" customFormat="1" ht="12">
      <c r="B304" s="226"/>
      <c r="C304" s="227"/>
      <c r="D304" s="228" t="s">
        <v>168</v>
      </c>
      <c r="E304" s="229" t="s">
        <v>24</v>
      </c>
      <c r="F304" s="230" t="s">
        <v>87</v>
      </c>
      <c r="G304" s="227"/>
      <c r="H304" s="231">
        <v>2</v>
      </c>
      <c r="I304" s="232"/>
      <c r="J304" s="232"/>
      <c r="K304" s="227"/>
      <c r="L304" s="227"/>
      <c r="M304" s="233"/>
      <c r="N304" s="234"/>
      <c r="O304" s="235"/>
      <c r="P304" s="235"/>
      <c r="Q304" s="235"/>
      <c r="R304" s="235"/>
      <c r="S304" s="235"/>
      <c r="T304" s="235"/>
      <c r="U304" s="235"/>
      <c r="V304" s="235"/>
      <c r="W304" s="235"/>
      <c r="X304" s="236"/>
      <c r="AT304" s="237" t="s">
        <v>168</v>
      </c>
      <c r="AU304" s="237" t="s">
        <v>87</v>
      </c>
      <c r="AV304" s="12" t="s">
        <v>87</v>
      </c>
      <c r="AW304" s="12" t="s">
        <v>7</v>
      </c>
      <c r="AX304" s="12" t="s">
        <v>85</v>
      </c>
      <c r="AY304" s="237" t="s">
        <v>156</v>
      </c>
    </row>
    <row r="305" spans="2:65" s="1" customFormat="1" ht="16.5" customHeight="1">
      <c r="B305" s="43"/>
      <c r="C305" s="259" t="s">
        <v>543</v>
      </c>
      <c r="D305" s="259" t="s">
        <v>237</v>
      </c>
      <c r="E305" s="260" t="s">
        <v>544</v>
      </c>
      <c r="F305" s="261" t="s">
        <v>545</v>
      </c>
      <c r="G305" s="262" t="s">
        <v>216</v>
      </c>
      <c r="H305" s="263">
        <v>7</v>
      </c>
      <c r="I305" s="264"/>
      <c r="J305" s="265"/>
      <c r="K305" s="266">
        <f>ROUND(P305*H305,2)</f>
        <v>0</v>
      </c>
      <c r="L305" s="261" t="s">
        <v>24</v>
      </c>
      <c r="M305" s="267"/>
      <c r="N305" s="268" t="s">
        <v>24</v>
      </c>
      <c r="O305" s="222" t="s">
        <v>47</v>
      </c>
      <c r="P305" s="145">
        <f>I305+J305</f>
        <v>0</v>
      </c>
      <c r="Q305" s="145">
        <f>ROUND(I305*H305,2)</f>
        <v>0</v>
      </c>
      <c r="R305" s="145">
        <f>ROUND(J305*H305,2)</f>
        <v>0</v>
      </c>
      <c r="S305" s="44"/>
      <c r="T305" s="223">
        <f>S305*H305</f>
        <v>0</v>
      </c>
      <c r="U305" s="223">
        <v>0.14000000000000001</v>
      </c>
      <c r="V305" s="223">
        <f>U305*H305</f>
        <v>0.98000000000000009</v>
      </c>
      <c r="W305" s="223">
        <v>0</v>
      </c>
      <c r="X305" s="224">
        <f>W305*H305</f>
        <v>0</v>
      </c>
      <c r="AR305" s="26" t="s">
        <v>187</v>
      </c>
      <c r="AT305" s="26" t="s">
        <v>237</v>
      </c>
      <c r="AU305" s="26" t="s">
        <v>87</v>
      </c>
      <c r="AY305" s="26" t="s">
        <v>156</v>
      </c>
      <c r="BE305" s="225">
        <f>IF(O305="základní",K305,0)</f>
        <v>0</v>
      </c>
      <c r="BF305" s="225">
        <f>IF(O305="snížená",K305,0)</f>
        <v>0</v>
      </c>
      <c r="BG305" s="225">
        <f>IF(O305="zákl. přenesená",K305,0)</f>
        <v>0</v>
      </c>
      <c r="BH305" s="225">
        <f>IF(O305="sníž. přenesená",K305,0)</f>
        <v>0</v>
      </c>
      <c r="BI305" s="225">
        <f>IF(O305="nulová",K305,0)</f>
        <v>0</v>
      </c>
      <c r="BJ305" s="26" t="s">
        <v>85</v>
      </c>
      <c r="BK305" s="225">
        <f>ROUND(P305*H305,2)</f>
        <v>0</v>
      </c>
      <c r="BL305" s="26" t="s">
        <v>166</v>
      </c>
      <c r="BM305" s="26" t="s">
        <v>546</v>
      </c>
    </row>
    <row r="306" spans="2:65" s="12" customFormat="1" ht="12">
      <c r="B306" s="226"/>
      <c r="C306" s="227"/>
      <c r="D306" s="228" t="s">
        <v>168</v>
      </c>
      <c r="E306" s="229" t="s">
        <v>24</v>
      </c>
      <c r="F306" s="230" t="s">
        <v>355</v>
      </c>
      <c r="G306" s="227"/>
      <c r="H306" s="231">
        <v>7</v>
      </c>
      <c r="I306" s="232"/>
      <c r="J306" s="232"/>
      <c r="K306" s="227"/>
      <c r="L306" s="227"/>
      <c r="M306" s="233"/>
      <c r="N306" s="234"/>
      <c r="O306" s="235"/>
      <c r="P306" s="235"/>
      <c r="Q306" s="235"/>
      <c r="R306" s="235"/>
      <c r="S306" s="235"/>
      <c r="T306" s="235"/>
      <c r="U306" s="235"/>
      <c r="V306" s="235"/>
      <c r="W306" s="235"/>
      <c r="X306" s="236"/>
      <c r="AT306" s="237" t="s">
        <v>168</v>
      </c>
      <c r="AU306" s="237" t="s">
        <v>87</v>
      </c>
      <c r="AV306" s="12" t="s">
        <v>87</v>
      </c>
      <c r="AW306" s="12" t="s">
        <v>7</v>
      </c>
      <c r="AX306" s="12" t="s">
        <v>85</v>
      </c>
      <c r="AY306" s="237" t="s">
        <v>156</v>
      </c>
    </row>
    <row r="307" spans="2:65" s="1" customFormat="1" ht="16.5" customHeight="1">
      <c r="B307" s="43"/>
      <c r="C307" s="259" t="s">
        <v>547</v>
      </c>
      <c r="D307" s="259" t="s">
        <v>237</v>
      </c>
      <c r="E307" s="260" t="s">
        <v>548</v>
      </c>
      <c r="F307" s="261" t="s">
        <v>549</v>
      </c>
      <c r="G307" s="262" t="s">
        <v>541</v>
      </c>
      <c r="H307" s="263">
        <v>9</v>
      </c>
      <c r="I307" s="264"/>
      <c r="J307" s="265"/>
      <c r="K307" s="266">
        <f>ROUND(P307*H307,2)</f>
        <v>0</v>
      </c>
      <c r="L307" s="261" t="s">
        <v>24</v>
      </c>
      <c r="M307" s="267"/>
      <c r="N307" s="268" t="s">
        <v>24</v>
      </c>
      <c r="O307" s="222" t="s">
        <v>47</v>
      </c>
      <c r="P307" s="145">
        <f>I307+J307</f>
        <v>0</v>
      </c>
      <c r="Q307" s="145">
        <f>ROUND(I307*H307,2)</f>
        <v>0</v>
      </c>
      <c r="R307" s="145">
        <f>ROUND(J307*H307,2)</f>
        <v>0</v>
      </c>
      <c r="S307" s="44"/>
      <c r="T307" s="223">
        <f>S307*H307</f>
        <v>0</v>
      </c>
      <c r="U307" s="223">
        <v>3.7999999999999999E-2</v>
      </c>
      <c r="V307" s="223">
        <f>U307*H307</f>
        <v>0.34199999999999997</v>
      </c>
      <c r="W307" s="223">
        <v>0</v>
      </c>
      <c r="X307" s="224">
        <f>W307*H307</f>
        <v>0</v>
      </c>
      <c r="AR307" s="26" t="s">
        <v>187</v>
      </c>
      <c r="AT307" s="26" t="s">
        <v>237</v>
      </c>
      <c r="AU307" s="26" t="s">
        <v>87</v>
      </c>
      <c r="AY307" s="26" t="s">
        <v>156</v>
      </c>
      <c r="BE307" s="225">
        <f>IF(O307="základní",K307,0)</f>
        <v>0</v>
      </c>
      <c r="BF307" s="225">
        <f>IF(O307="snížená",K307,0)</f>
        <v>0</v>
      </c>
      <c r="BG307" s="225">
        <f>IF(O307="zákl. přenesená",K307,0)</f>
        <v>0</v>
      </c>
      <c r="BH307" s="225">
        <f>IF(O307="sníž. přenesená",K307,0)</f>
        <v>0</v>
      </c>
      <c r="BI307" s="225">
        <f>IF(O307="nulová",K307,0)</f>
        <v>0</v>
      </c>
      <c r="BJ307" s="26" t="s">
        <v>85</v>
      </c>
      <c r="BK307" s="225">
        <f>ROUND(P307*H307,2)</f>
        <v>0</v>
      </c>
      <c r="BL307" s="26" t="s">
        <v>166</v>
      </c>
      <c r="BM307" s="26" t="s">
        <v>550</v>
      </c>
    </row>
    <row r="308" spans="2:65" s="12" customFormat="1" ht="12">
      <c r="B308" s="226"/>
      <c r="C308" s="227"/>
      <c r="D308" s="228" t="s">
        <v>168</v>
      </c>
      <c r="E308" s="229" t="s">
        <v>24</v>
      </c>
      <c r="F308" s="230" t="s">
        <v>512</v>
      </c>
      <c r="G308" s="227"/>
      <c r="H308" s="231">
        <v>9</v>
      </c>
      <c r="I308" s="232"/>
      <c r="J308" s="232"/>
      <c r="K308" s="227"/>
      <c r="L308" s="227"/>
      <c r="M308" s="233"/>
      <c r="N308" s="234"/>
      <c r="O308" s="235"/>
      <c r="P308" s="235"/>
      <c r="Q308" s="235"/>
      <c r="R308" s="235"/>
      <c r="S308" s="235"/>
      <c r="T308" s="235"/>
      <c r="U308" s="235"/>
      <c r="V308" s="235"/>
      <c r="W308" s="235"/>
      <c r="X308" s="236"/>
      <c r="AT308" s="237" t="s">
        <v>168</v>
      </c>
      <c r="AU308" s="237" t="s">
        <v>87</v>
      </c>
      <c r="AV308" s="12" t="s">
        <v>87</v>
      </c>
      <c r="AW308" s="12" t="s">
        <v>7</v>
      </c>
      <c r="AX308" s="12" t="s">
        <v>85</v>
      </c>
      <c r="AY308" s="237" t="s">
        <v>156</v>
      </c>
    </row>
    <row r="309" spans="2:65" s="1" customFormat="1" ht="16.5" customHeight="1">
      <c r="B309" s="43"/>
      <c r="C309" s="214" t="s">
        <v>551</v>
      </c>
      <c r="D309" s="214" t="s">
        <v>161</v>
      </c>
      <c r="E309" s="215" t="s">
        <v>552</v>
      </c>
      <c r="F309" s="216" t="s">
        <v>553</v>
      </c>
      <c r="G309" s="217" t="s">
        <v>216</v>
      </c>
      <c r="H309" s="218">
        <v>8</v>
      </c>
      <c r="I309" s="219"/>
      <c r="J309" s="219"/>
      <c r="K309" s="220">
        <f>ROUND(P309*H309,2)</f>
        <v>0</v>
      </c>
      <c r="L309" s="216" t="s">
        <v>165</v>
      </c>
      <c r="M309" s="63"/>
      <c r="N309" s="221" t="s">
        <v>24</v>
      </c>
      <c r="O309" s="222" t="s">
        <v>47</v>
      </c>
      <c r="P309" s="145">
        <f>I309+J309</f>
        <v>0</v>
      </c>
      <c r="Q309" s="145">
        <f>ROUND(I309*H309,2)</f>
        <v>0</v>
      </c>
      <c r="R309" s="145">
        <f>ROUND(J309*H309,2)</f>
        <v>0</v>
      </c>
      <c r="S309" s="44"/>
      <c r="T309" s="223">
        <f>S309*H309</f>
        <v>0</v>
      </c>
      <c r="U309" s="223">
        <v>0.42080000000000001</v>
      </c>
      <c r="V309" s="223">
        <f>U309*H309</f>
        <v>3.3664000000000001</v>
      </c>
      <c r="W309" s="223">
        <v>0</v>
      </c>
      <c r="X309" s="224">
        <f>W309*H309</f>
        <v>0</v>
      </c>
      <c r="AR309" s="26" t="s">
        <v>166</v>
      </c>
      <c r="AT309" s="26" t="s">
        <v>161</v>
      </c>
      <c r="AU309" s="26" t="s">
        <v>87</v>
      </c>
      <c r="AY309" s="26" t="s">
        <v>156</v>
      </c>
      <c r="BE309" s="225">
        <f>IF(O309="základní",K309,0)</f>
        <v>0</v>
      </c>
      <c r="BF309" s="225">
        <f>IF(O309="snížená",K309,0)</f>
        <v>0</v>
      </c>
      <c r="BG309" s="225">
        <f>IF(O309="zákl. přenesená",K309,0)</f>
        <v>0</v>
      </c>
      <c r="BH309" s="225">
        <f>IF(O309="sníž. přenesená",K309,0)</f>
        <v>0</v>
      </c>
      <c r="BI309" s="225">
        <f>IF(O309="nulová",K309,0)</f>
        <v>0</v>
      </c>
      <c r="BJ309" s="26" t="s">
        <v>85</v>
      </c>
      <c r="BK309" s="225">
        <f>ROUND(P309*H309,2)</f>
        <v>0</v>
      </c>
      <c r="BL309" s="26" t="s">
        <v>166</v>
      </c>
      <c r="BM309" s="26" t="s">
        <v>554</v>
      </c>
    </row>
    <row r="310" spans="2:65" s="12" customFormat="1" ht="12">
      <c r="B310" s="226"/>
      <c r="C310" s="227"/>
      <c r="D310" s="228" t="s">
        <v>168</v>
      </c>
      <c r="E310" s="229" t="s">
        <v>24</v>
      </c>
      <c r="F310" s="230" t="s">
        <v>187</v>
      </c>
      <c r="G310" s="227"/>
      <c r="H310" s="231">
        <v>8</v>
      </c>
      <c r="I310" s="232"/>
      <c r="J310" s="232"/>
      <c r="K310" s="227"/>
      <c r="L310" s="227"/>
      <c r="M310" s="233"/>
      <c r="N310" s="234"/>
      <c r="O310" s="235"/>
      <c r="P310" s="235"/>
      <c r="Q310" s="235"/>
      <c r="R310" s="235"/>
      <c r="S310" s="235"/>
      <c r="T310" s="235"/>
      <c r="U310" s="235"/>
      <c r="V310" s="235"/>
      <c r="W310" s="235"/>
      <c r="X310" s="236"/>
      <c r="AT310" s="237" t="s">
        <v>168</v>
      </c>
      <c r="AU310" s="237" t="s">
        <v>87</v>
      </c>
      <c r="AV310" s="12" t="s">
        <v>87</v>
      </c>
      <c r="AW310" s="12" t="s">
        <v>7</v>
      </c>
      <c r="AX310" s="12" t="s">
        <v>85</v>
      </c>
      <c r="AY310" s="237" t="s">
        <v>156</v>
      </c>
    </row>
    <row r="311" spans="2:65" s="1" customFormat="1" ht="16.5" customHeight="1">
      <c r="B311" s="43"/>
      <c r="C311" s="214" t="s">
        <v>555</v>
      </c>
      <c r="D311" s="214" t="s">
        <v>161</v>
      </c>
      <c r="E311" s="215" t="s">
        <v>556</v>
      </c>
      <c r="F311" s="216" t="s">
        <v>557</v>
      </c>
      <c r="G311" s="217" t="s">
        <v>216</v>
      </c>
      <c r="H311" s="218">
        <v>4</v>
      </c>
      <c r="I311" s="219"/>
      <c r="J311" s="219"/>
      <c r="K311" s="220">
        <f>ROUND(P311*H311,2)</f>
        <v>0</v>
      </c>
      <c r="L311" s="216" t="s">
        <v>165</v>
      </c>
      <c r="M311" s="63"/>
      <c r="N311" s="221" t="s">
        <v>24</v>
      </c>
      <c r="O311" s="222" t="s">
        <v>47</v>
      </c>
      <c r="P311" s="145">
        <f>I311+J311</f>
        <v>0</v>
      </c>
      <c r="Q311" s="145">
        <f>ROUND(I311*H311,2)</f>
        <v>0</v>
      </c>
      <c r="R311" s="145">
        <f>ROUND(J311*H311,2)</f>
        <v>0</v>
      </c>
      <c r="S311" s="44"/>
      <c r="T311" s="223">
        <f>S311*H311</f>
        <v>0</v>
      </c>
      <c r="U311" s="223">
        <v>0.32973999999999998</v>
      </c>
      <c r="V311" s="223">
        <f>U311*H311</f>
        <v>1.3189599999999999</v>
      </c>
      <c r="W311" s="223">
        <v>0</v>
      </c>
      <c r="X311" s="224">
        <f>W311*H311</f>
        <v>0</v>
      </c>
      <c r="AR311" s="26" t="s">
        <v>166</v>
      </c>
      <c r="AT311" s="26" t="s">
        <v>161</v>
      </c>
      <c r="AU311" s="26" t="s">
        <v>87</v>
      </c>
      <c r="AY311" s="26" t="s">
        <v>156</v>
      </c>
      <c r="BE311" s="225">
        <f>IF(O311="základní",K311,0)</f>
        <v>0</v>
      </c>
      <c r="BF311" s="225">
        <f>IF(O311="snížená",K311,0)</f>
        <v>0</v>
      </c>
      <c r="BG311" s="225">
        <f>IF(O311="zákl. přenesená",K311,0)</f>
        <v>0</v>
      </c>
      <c r="BH311" s="225">
        <f>IF(O311="sníž. přenesená",K311,0)</f>
        <v>0</v>
      </c>
      <c r="BI311" s="225">
        <f>IF(O311="nulová",K311,0)</f>
        <v>0</v>
      </c>
      <c r="BJ311" s="26" t="s">
        <v>85</v>
      </c>
      <c r="BK311" s="225">
        <f>ROUND(P311*H311,2)</f>
        <v>0</v>
      </c>
      <c r="BL311" s="26" t="s">
        <v>166</v>
      </c>
      <c r="BM311" s="26" t="s">
        <v>558</v>
      </c>
    </row>
    <row r="312" spans="2:65" s="12" customFormat="1" ht="12">
      <c r="B312" s="226"/>
      <c r="C312" s="227"/>
      <c r="D312" s="228" t="s">
        <v>168</v>
      </c>
      <c r="E312" s="229" t="s">
        <v>24</v>
      </c>
      <c r="F312" s="230" t="s">
        <v>166</v>
      </c>
      <c r="G312" s="227"/>
      <c r="H312" s="231">
        <v>4</v>
      </c>
      <c r="I312" s="232"/>
      <c r="J312" s="232"/>
      <c r="K312" s="227"/>
      <c r="L312" s="227"/>
      <c r="M312" s="233"/>
      <c r="N312" s="234"/>
      <c r="O312" s="235"/>
      <c r="P312" s="235"/>
      <c r="Q312" s="235"/>
      <c r="R312" s="235"/>
      <c r="S312" s="235"/>
      <c r="T312" s="235"/>
      <c r="U312" s="235"/>
      <c r="V312" s="235"/>
      <c r="W312" s="235"/>
      <c r="X312" s="236"/>
      <c r="AT312" s="237" t="s">
        <v>168</v>
      </c>
      <c r="AU312" s="237" t="s">
        <v>87</v>
      </c>
      <c r="AV312" s="12" t="s">
        <v>87</v>
      </c>
      <c r="AW312" s="12" t="s">
        <v>7</v>
      </c>
      <c r="AX312" s="12" t="s">
        <v>85</v>
      </c>
      <c r="AY312" s="237" t="s">
        <v>156</v>
      </c>
    </row>
    <row r="313" spans="2:65" s="1" customFormat="1" ht="25.5" customHeight="1">
      <c r="B313" s="43"/>
      <c r="C313" s="214" t="s">
        <v>559</v>
      </c>
      <c r="D313" s="214" t="s">
        <v>161</v>
      </c>
      <c r="E313" s="215" t="s">
        <v>560</v>
      </c>
      <c r="F313" s="216" t="s">
        <v>561</v>
      </c>
      <c r="G313" s="217" t="s">
        <v>216</v>
      </c>
      <c r="H313" s="218">
        <v>12</v>
      </c>
      <c r="I313" s="219"/>
      <c r="J313" s="219"/>
      <c r="K313" s="220">
        <f>ROUND(P313*H313,2)</f>
        <v>0</v>
      </c>
      <c r="L313" s="216" t="s">
        <v>165</v>
      </c>
      <c r="M313" s="63"/>
      <c r="N313" s="221" t="s">
        <v>24</v>
      </c>
      <c r="O313" s="222" t="s">
        <v>47</v>
      </c>
      <c r="P313" s="145">
        <f>I313+J313</f>
        <v>0</v>
      </c>
      <c r="Q313" s="145">
        <f>ROUND(I313*H313,2)</f>
        <v>0</v>
      </c>
      <c r="R313" s="145">
        <f>ROUND(J313*H313,2)</f>
        <v>0</v>
      </c>
      <c r="S313" s="44"/>
      <c r="T313" s="223">
        <f>S313*H313</f>
        <v>0</v>
      </c>
      <c r="U313" s="223">
        <v>0.31108000000000002</v>
      </c>
      <c r="V313" s="223">
        <f>U313*H313</f>
        <v>3.7329600000000003</v>
      </c>
      <c r="W313" s="223">
        <v>0</v>
      </c>
      <c r="X313" s="224">
        <f>W313*H313</f>
        <v>0</v>
      </c>
      <c r="AR313" s="26" t="s">
        <v>166</v>
      </c>
      <c r="AT313" s="26" t="s">
        <v>161</v>
      </c>
      <c r="AU313" s="26" t="s">
        <v>87</v>
      </c>
      <c r="AY313" s="26" t="s">
        <v>156</v>
      </c>
      <c r="BE313" s="225">
        <f>IF(O313="základní",K313,0)</f>
        <v>0</v>
      </c>
      <c r="BF313" s="225">
        <f>IF(O313="snížená",K313,0)</f>
        <v>0</v>
      </c>
      <c r="BG313" s="225">
        <f>IF(O313="zákl. přenesená",K313,0)</f>
        <v>0</v>
      </c>
      <c r="BH313" s="225">
        <f>IF(O313="sníž. přenesená",K313,0)</f>
        <v>0</v>
      </c>
      <c r="BI313" s="225">
        <f>IF(O313="nulová",K313,0)</f>
        <v>0</v>
      </c>
      <c r="BJ313" s="26" t="s">
        <v>85</v>
      </c>
      <c r="BK313" s="225">
        <f>ROUND(P313*H313,2)</f>
        <v>0</v>
      </c>
      <c r="BL313" s="26" t="s">
        <v>166</v>
      </c>
      <c r="BM313" s="26" t="s">
        <v>562</v>
      </c>
    </row>
    <row r="314" spans="2:65" s="12" customFormat="1" ht="12">
      <c r="B314" s="226"/>
      <c r="C314" s="227"/>
      <c r="D314" s="228" t="s">
        <v>168</v>
      </c>
      <c r="E314" s="229" t="s">
        <v>24</v>
      </c>
      <c r="F314" s="230" t="s">
        <v>208</v>
      </c>
      <c r="G314" s="227"/>
      <c r="H314" s="231">
        <v>12</v>
      </c>
      <c r="I314" s="232"/>
      <c r="J314" s="232"/>
      <c r="K314" s="227"/>
      <c r="L314" s="227"/>
      <c r="M314" s="233"/>
      <c r="N314" s="234"/>
      <c r="O314" s="235"/>
      <c r="P314" s="235"/>
      <c r="Q314" s="235"/>
      <c r="R314" s="235"/>
      <c r="S314" s="235"/>
      <c r="T314" s="235"/>
      <c r="U314" s="235"/>
      <c r="V314" s="235"/>
      <c r="W314" s="235"/>
      <c r="X314" s="236"/>
      <c r="AT314" s="237" t="s">
        <v>168</v>
      </c>
      <c r="AU314" s="237" t="s">
        <v>87</v>
      </c>
      <c r="AV314" s="12" t="s">
        <v>87</v>
      </c>
      <c r="AW314" s="12" t="s">
        <v>7</v>
      </c>
      <c r="AX314" s="12" t="s">
        <v>85</v>
      </c>
      <c r="AY314" s="237" t="s">
        <v>156</v>
      </c>
    </row>
    <row r="315" spans="2:65" s="1" customFormat="1" ht="25.5" customHeight="1">
      <c r="B315" s="43"/>
      <c r="C315" s="214" t="s">
        <v>563</v>
      </c>
      <c r="D315" s="214" t="s">
        <v>161</v>
      </c>
      <c r="E315" s="215" t="s">
        <v>564</v>
      </c>
      <c r="F315" s="216" t="s">
        <v>565</v>
      </c>
      <c r="G315" s="217" t="s">
        <v>216</v>
      </c>
      <c r="H315" s="218">
        <v>7</v>
      </c>
      <c r="I315" s="219"/>
      <c r="J315" s="219"/>
      <c r="K315" s="220">
        <f>ROUND(P315*H315,2)</f>
        <v>0</v>
      </c>
      <c r="L315" s="216" t="s">
        <v>165</v>
      </c>
      <c r="M315" s="63"/>
      <c r="N315" s="221" t="s">
        <v>24</v>
      </c>
      <c r="O315" s="222" t="s">
        <v>47</v>
      </c>
      <c r="P315" s="145">
        <f>I315+J315</f>
        <v>0</v>
      </c>
      <c r="Q315" s="145">
        <f>ROUND(I315*H315,2)</f>
        <v>0</v>
      </c>
      <c r="R315" s="145">
        <f>ROUND(J315*H315,2)</f>
        <v>0</v>
      </c>
      <c r="S315" s="44"/>
      <c r="T315" s="223">
        <f>S315*H315</f>
        <v>0</v>
      </c>
      <c r="U315" s="223">
        <v>0.26469999999999999</v>
      </c>
      <c r="V315" s="223">
        <f>U315*H315</f>
        <v>1.8529</v>
      </c>
      <c r="W315" s="223">
        <v>0</v>
      </c>
      <c r="X315" s="224">
        <f>W315*H315</f>
        <v>0</v>
      </c>
      <c r="AR315" s="26" t="s">
        <v>166</v>
      </c>
      <c r="AT315" s="26" t="s">
        <v>161</v>
      </c>
      <c r="AU315" s="26" t="s">
        <v>87</v>
      </c>
      <c r="AY315" s="26" t="s">
        <v>156</v>
      </c>
      <c r="BE315" s="225">
        <f>IF(O315="základní",K315,0)</f>
        <v>0</v>
      </c>
      <c r="BF315" s="225">
        <f>IF(O315="snížená",K315,0)</f>
        <v>0</v>
      </c>
      <c r="BG315" s="225">
        <f>IF(O315="zákl. přenesená",K315,0)</f>
        <v>0</v>
      </c>
      <c r="BH315" s="225">
        <f>IF(O315="sníž. přenesená",K315,0)</f>
        <v>0</v>
      </c>
      <c r="BI315" s="225">
        <f>IF(O315="nulová",K315,0)</f>
        <v>0</v>
      </c>
      <c r="BJ315" s="26" t="s">
        <v>85</v>
      </c>
      <c r="BK315" s="225">
        <f>ROUND(P315*H315,2)</f>
        <v>0</v>
      </c>
      <c r="BL315" s="26" t="s">
        <v>166</v>
      </c>
      <c r="BM315" s="26" t="s">
        <v>566</v>
      </c>
    </row>
    <row r="316" spans="2:65" s="12" customFormat="1" ht="12">
      <c r="B316" s="226"/>
      <c r="C316" s="227"/>
      <c r="D316" s="228" t="s">
        <v>168</v>
      </c>
      <c r="E316" s="229" t="s">
        <v>24</v>
      </c>
      <c r="F316" s="230" t="s">
        <v>355</v>
      </c>
      <c r="G316" s="227"/>
      <c r="H316" s="231">
        <v>7</v>
      </c>
      <c r="I316" s="232"/>
      <c r="J316" s="232"/>
      <c r="K316" s="227"/>
      <c r="L316" s="227"/>
      <c r="M316" s="233"/>
      <c r="N316" s="234"/>
      <c r="O316" s="235"/>
      <c r="P316" s="235"/>
      <c r="Q316" s="235"/>
      <c r="R316" s="235"/>
      <c r="S316" s="235"/>
      <c r="T316" s="235"/>
      <c r="U316" s="235"/>
      <c r="V316" s="235"/>
      <c r="W316" s="235"/>
      <c r="X316" s="236"/>
      <c r="AT316" s="237" t="s">
        <v>168</v>
      </c>
      <c r="AU316" s="237" t="s">
        <v>87</v>
      </c>
      <c r="AV316" s="12" t="s">
        <v>87</v>
      </c>
      <c r="AW316" s="12" t="s">
        <v>7</v>
      </c>
      <c r="AX316" s="12" t="s">
        <v>85</v>
      </c>
      <c r="AY316" s="237" t="s">
        <v>156</v>
      </c>
    </row>
    <row r="317" spans="2:65" s="1" customFormat="1" ht="16.5" customHeight="1">
      <c r="B317" s="43"/>
      <c r="C317" s="214" t="s">
        <v>567</v>
      </c>
      <c r="D317" s="214" t="s">
        <v>161</v>
      </c>
      <c r="E317" s="215" t="s">
        <v>568</v>
      </c>
      <c r="F317" s="216" t="s">
        <v>569</v>
      </c>
      <c r="G317" s="217" t="s">
        <v>216</v>
      </c>
      <c r="H317" s="218">
        <v>9</v>
      </c>
      <c r="I317" s="219"/>
      <c r="J317" s="219"/>
      <c r="K317" s="220">
        <f>ROUND(P317*H317,2)</f>
        <v>0</v>
      </c>
      <c r="L317" s="216" t="s">
        <v>24</v>
      </c>
      <c r="M317" s="63"/>
      <c r="N317" s="221" t="s">
        <v>24</v>
      </c>
      <c r="O317" s="222" t="s">
        <v>47</v>
      </c>
      <c r="P317" s="145">
        <f>I317+J317</f>
        <v>0</v>
      </c>
      <c r="Q317" s="145">
        <f>ROUND(I317*H317,2)</f>
        <v>0</v>
      </c>
      <c r="R317" s="145">
        <f>ROUND(J317*H317,2)</f>
        <v>0</v>
      </c>
      <c r="S317" s="44"/>
      <c r="T317" s="223">
        <f>S317*H317</f>
        <v>0</v>
      </c>
      <c r="U317" s="223">
        <v>0.18</v>
      </c>
      <c r="V317" s="223">
        <f>U317*H317</f>
        <v>1.6199999999999999</v>
      </c>
      <c r="W317" s="223">
        <v>0</v>
      </c>
      <c r="X317" s="224">
        <f>W317*H317</f>
        <v>0</v>
      </c>
      <c r="AR317" s="26" t="s">
        <v>166</v>
      </c>
      <c r="AT317" s="26" t="s">
        <v>161</v>
      </c>
      <c r="AU317" s="26" t="s">
        <v>87</v>
      </c>
      <c r="AY317" s="26" t="s">
        <v>156</v>
      </c>
      <c r="BE317" s="225">
        <f>IF(O317="základní",K317,0)</f>
        <v>0</v>
      </c>
      <c r="BF317" s="225">
        <f>IF(O317="snížená",K317,0)</f>
        <v>0</v>
      </c>
      <c r="BG317" s="225">
        <f>IF(O317="zákl. přenesená",K317,0)</f>
        <v>0</v>
      </c>
      <c r="BH317" s="225">
        <f>IF(O317="sníž. přenesená",K317,0)</f>
        <v>0</v>
      </c>
      <c r="BI317" s="225">
        <f>IF(O317="nulová",K317,0)</f>
        <v>0</v>
      </c>
      <c r="BJ317" s="26" t="s">
        <v>85</v>
      </c>
      <c r="BK317" s="225">
        <f>ROUND(P317*H317,2)</f>
        <v>0</v>
      </c>
      <c r="BL317" s="26" t="s">
        <v>166</v>
      </c>
      <c r="BM317" s="26" t="s">
        <v>570</v>
      </c>
    </row>
    <row r="318" spans="2:65" s="12" customFormat="1" ht="12">
      <c r="B318" s="226"/>
      <c r="C318" s="227"/>
      <c r="D318" s="228" t="s">
        <v>168</v>
      </c>
      <c r="E318" s="229" t="s">
        <v>24</v>
      </c>
      <c r="F318" s="230" t="s">
        <v>512</v>
      </c>
      <c r="G318" s="227"/>
      <c r="H318" s="231">
        <v>9</v>
      </c>
      <c r="I318" s="232"/>
      <c r="J318" s="232"/>
      <c r="K318" s="227"/>
      <c r="L318" s="227"/>
      <c r="M318" s="233"/>
      <c r="N318" s="234"/>
      <c r="O318" s="235"/>
      <c r="P318" s="235"/>
      <c r="Q318" s="235"/>
      <c r="R318" s="235"/>
      <c r="S318" s="235"/>
      <c r="T318" s="235"/>
      <c r="U318" s="235"/>
      <c r="V318" s="235"/>
      <c r="W318" s="235"/>
      <c r="X318" s="236"/>
      <c r="AT318" s="237" t="s">
        <v>168</v>
      </c>
      <c r="AU318" s="237" t="s">
        <v>87</v>
      </c>
      <c r="AV318" s="12" t="s">
        <v>87</v>
      </c>
      <c r="AW318" s="12" t="s">
        <v>7</v>
      </c>
      <c r="AX318" s="12" t="s">
        <v>85</v>
      </c>
      <c r="AY318" s="237" t="s">
        <v>156</v>
      </c>
    </row>
    <row r="319" spans="2:65" s="11" customFormat="1" ht="29.9" customHeight="1">
      <c r="B319" s="197"/>
      <c r="C319" s="198"/>
      <c r="D319" s="199" t="s">
        <v>77</v>
      </c>
      <c r="E319" s="212" t="s">
        <v>571</v>
      </c>
      <c r="F319" s="212" t="s">
        <v>572</v>
      </c>
      <c r="G319" s="198"/>
      <c r="H319" s="198"/>
      <c r="I319" s="201"/>
      <c r="J319" s="201"/>
      <c r="K319" s="213">
        <f>BK319</f>
        <v>0</v>
      </c>
      <c r="L319" s="198"/>
      <c r="M319" s="203"/>
      <c r="N319" s="204"/>
      <c r="O319" s="205"/>
      <c r="P319" s="205"/>
      <c r="Q319" s="206">
        <f>Q320+SUM(Q321:Q381)</f>
        <v>0</v>
      </c>
      <c r="R319" s="206">
        <f>R320+SUM(R321:R381)</f>
        <v>0</v>
      </c>
      <c r="S319" s="205"/>
      <c r="T319" s="207">
        <f>T320+SUM(T321:T381)</f>
        <v>0</v>
      </c>
      <c r="U319" s="205"/>
      <c r="V319" s="207">
        <f>V320+SUM(V321:V381)</f>
        <v>334.70560699999993</v>
      </c>
      <c r="W319" s="205"/>
      <c r="X319" s="208">
        <f>X320+SUM(X321:X381)</f>
        <v>0</v>
      </c>
      <c r="AR319" s="209" t="s">
        <v>85</v>
      </c>
      <c r="AT319" s="210" t="s">
        <v>77</v>
      </c>
      <c r="AU319" s="210" t="s">
        <v>85</v>
      </c>
      <c r="AY319" s="209" t="s">
        <v>156</v>
      </c>
      <c r="BK319" s="211">
        <f>BK320+SUM(BK321:BK381)</f>
        <v>0</v>
      </c>
    </row>
    <row r="320" spans="2:65" s="1" customFormat="1" ht="25.5" customHeight="1">
      <c r="B320" s="43"/>
      <c r="C320" s="214" t="s">
        <v>573</v>
      </c>
      <c r="D320" s="214" t="s">
        <v>161</v>
      </c>
      <c r="E320" s="215" t="s">
        <v>574</v>
      </c>
      <c r="F320" s="216" t="s">
        <v>575</v>
      </c>
      <c r="G320" s="217" t="s">
        <v>216</v>
      </c>
      <c r="H320" s="218">
        <v>5</v>
      </c>
      <c r="I320" s="219"/>
      <c r="J320" s="219"/>
      <c r="K320" s="220">
        <f>ROUND(P320*H320,2)</f>
        <v>0</v>
      </c>
      <c r="L320" s="216" t="s">
        <v>165</v>
      </c>
      <c r="M320" s="63"/>
      <c r="N320" s="221" t="s">
        <v>24</v>
      </c>
      <c r="O320" s="222" t="s">
        <v>47</v>
      </c>
      <c r="P320" s="145">
        <f>I320+J320</f>
        <v>0</v>
      </c>
      <c r="Q320" s="145">
        <f>ROUND(I320*H320,2)</f>
        <v>0</v>
      </c>
      <c r="R320" s="145">
        <f>ROUND(J320*H320,2)</f>
        <v>0</v>
      </c>
      <c r="S320" s="44"/>
      <c r="T320" s="223">
        <f>S320*H320</f>
        <v>0</v>
      </c>
      <c r="U320" s="223">
        <v>6.9999999999999999E-4</v>
      </c>
      <c r="V320" s="223">
        <f>U320*H320</f>
        <v>3.5000000000000001E-3</v>
      </c>
      <c r="W320" s="223">
        <v>0</v>
      </c>
      <c r="X320" s="224">
        <f>W320*H320</f>
        <v>0</v>
      </c>
      <c r="AR320" s="26" t="s">
        <v>166</v>
      </c>
      <c r="AT320" s="26" t="s">
        <v>161</v>
      </c>
      <c r="AU320" s="26" t="s">
        <v>87</v>
      </c>
      <c r="AY320" s="26" t="s">
        <v>156</v>
      </c>
      <c r="BE320" s="225">
        <f>IF(O320="základní",K320,0)</f>
        <v>0</v>
      </c>
      <c r="BF320" s="225">
        <f>IF(O320="snížená",K320,0)</f>
        <v>0</v>
      </c>
      <c r="BG320" s="225">
        <f>IF(O320="zákl. přenesená",K320,0)</f>
        <v>0</v>
      </c>
      <c r="BH320" s="225">
        <f>IF(O320="sníž. přenesená",K320,0)</f>
        <v>0</v>
      </c>
      <c r="BI320" s="225">
        <f>IF(O320="nulová",K320,0)</f>
        <v>0</v>
      </c>
      <c r="BJ320" s="26" t="s">
        <v>85</v>
      </c>
      <c r="BK320" s="225">
        <f>ROUND(P320*H320,2)</f>
        <v>0</v>
      </c>
      <c r="BL320" s="26" t="s">
        <v>166</v>
      </c>
      <c r="BM320" s="26" t="s">
        <v>576</v>
      </c>
    </row>
    <row r="321" spans="2:65" s="12" customFormat="1" ht="12">
      <c r="B321" s="226"/>
      <c r="C321" s="227"/>
      <c r="D321" s="228" t="s">
        <v>168</v>
      </c>
      <c r="E321" s="229" t="s">
        <v>24</v>
      </c>
      <c r="F321" s="230" t="s">
        <v>177</v>
      </c>
      <c r="G321" s="227"/>
      <c r="H321" s="231">
        <v>5</v>
      </c>
      <c r="I321" s="232"/>
      <c r="J321" s="232"/>
      <c r="K321" s="227"/>
      <c r="L321" s="227"/>
      <c r="M321" s="233"/>
      <c r="N321" s="234"/>
      <c r="O321" s="235"/>
      <c r="P321" s="235"/>
      <c r="Q321" s="235"/>
      <c r="R321" s="235"/>
      <c r="S321" s="235"/>
      <c r="T321" s="235"/>
      <c r="U321" s="235"/>
      <c r="V321" s="235"/>
      <c r="W321" s="235"/>
      <c r="X321" s="236"/>
      <c r="AT321" s="237" t="s">
        <v>168</v>
      </c>
      <c r="AU321" s="237" t="s">
        <v>87</v>
      </c>
      <c r="AV321" s="12" t="s">
        <v>87</v>
      </c>
      <c r="AW321" s="12" t="s">
        <v>7</v>
      </c>
      <c r="AX321" s="12" t="s">
        <v>85</v>
      </c>
      <c r="AY321" s="237" t="s">
        <v>156</v>
      </c>
    </row>
    <row r="322" spans="2:65" s="1" customFormat="1" ht="16.5" customHeight="1">
      <c r="B322" s="43"/>
      <c r="C322" s="214" t="s">
        <v>577</v>
      </c>
      <c r="D322" s="214" t="s">
        <v>161</v>
      </c>
      <c r="E322" s="215" t="s">
        <v>578</v>
      </c>
      <c r="F322" s="216" t="s">
        <v>579</v>
      </c>
      <c r="G322" s="217" t="s">
        <v>216</v>
      </c>
      <c r="H322" s="218">
        <v>5</v>
      </c>
      <c r="I322" s="219"/>
      <c r="J322" s="219"/>
      <c r="K322" s="220">
        <f>ROUND(P322*H322,2)</f>
        <v>0</v>
      </c>
      <c r="L322" s="216" t="s">
        <v>165</v>
      </c>
      <c r="M322" s="63"/>
      <c r="N322" s="221" t="s">
        <v>24</v>
      </c>
      <c r="O322" s="222" t="s">
        <v>47</v>
      </c>
      <c r="P322" s="145">
        <f>I322+J322</f>
        <v>0</v>
      </c>
      <c r="Q322" s="145">
        <f>ROUND(I322*H322,2)</f>
        <v>0</v>
      </c>
      <c r="R322" s="145">
        <f>ROUND(J322*H322,2)</f>
        <v>0</v>
      </c>
      <c r="S322" s="44"/>
      <c r="T322" s="223">
        <f>S322*H322</f>
        <v>0</v>
      </c>
      <c r="U322" s="223">
        <v>0.10940999999999999</v>
      </c>
      <c r="V322" s="223">
        <f>U322*H322</f>
        <v>0.54704999999999993</v>
      </c>
      <c r="W322" s="223">
        <v>0</v>
      </c>
      <c r="X322" s="224">
        <f>W322*H322</f>
        <v>0</v>
      </c>
      <c r="AR322" s="26" t="s">
        <v>166</v>
      </c>
      <c r="AT322" s="26" t="s">
        <v>161</v>
      </c>
      <c r="AU322" s="26" t="s">
        <v>87</v>
      </c>
      <c r="AY322" s="26" t="s">
        <v>156</v>
      </c>
      <c r="BE322" s="225">
        <f>IF(O322="základní",K322,0)</f>
        <v>0</v>
      </c>
      <c r="BF322" s="225">
        <f>IF(O322="snížená",K322,0)</f>
        <v>0</v>
      </c>
      <c r="BG322" s="225">
        <f>IF(O322="zákl. přenesená",K322,0)</f>
        <v>0</v>
      </c>
      <c r="BH322" s="225">
        <f>IF(O322="sníž. přenesená",K322,0)</f>
        <v>0</v>
      </c>
      <c r="BI322" s="225">
        <f>IF(O322="nulová",K322,0)</f>
        <v>0</v>
      </c>
      <c r="BJ322" s="26" t="s">
        <v>85</v>
      </c>
      <c r="BK322" s="225">
        <f>ROUND(P322*H322,2)</f>
        <v>0</v>
      </c>
      <c r="BL322" s="26" t="s">
        <v>166</v>
      </c>
      <c r="BM322" s="26" t="s">
        <v>580</v>
      </c>
    </row>
    <row r="323" spans="2:65" s="12" customFormat="1" ht="12">
      <c r="B323" s="226"/>
      <c r="C323" s="227"/>
      <c r="D323" s="228" t="s">
        <v>168</v>
      </c>
      <c r="E323" s="229" t="s">
        <v>24</v>
      </c>
      <c r="F323" s="230" t="s">
        <v>177</v>
      </c>
      <c r="G323" s="227"/>
      <c r="H323" s="231">
        <v>5</v>
      </c>
      <c r="I323" s="232"/>
      <c r="J323" s="232"/>
      <c r="K323" s="227"/>
      <c r="L323" s="227"/>
      <c r="M323" s="233"/>
      <c r="N323" s="234"/>
      <c r="O323" s="235"/>
      <c r="P323" s="235"/>
      <c r="Q323" s="235"/>
      <c r="R323" s="235"/>
      <c r="S323" s="235"/>
      <c r="T323" s="235"/>
      <c r="U323" s="235"/>
      <c r="V323" s="235"/>
      <c r="W323" s="235"/>
      <c r="X323" s="236"/>
      <c r="AT323" s="237" t="s">
        <v>168</v>
      </c>
      <c r="AU323" s="237" t="s">
        <v>87</v>
      </c>
      <c r="AV323" s="12" t="s">
        <v>87</v>
      </c>
      <c r="AW323" s="12" t="s">
        <v>7</v>
      </c>
      <c r="AX323" s="12" t="s">
        <v>85</v>
      </c>
      <c r="AY323" s="237" t="s">
        <v>156</v>
      </c>
    </row>
    <row r="324" spans="2:65" s="1" customFormat="1" ht="25.5" customHeight="1">
      <c r="B324" s="43"/>
      <c r="C324" s="214" t="s">
        <v>581</v>
      </c>
      <c r="D324" s="214" t="s">
        <v>161</v>
      </c>
      <c r="E324" s="215" t="s">
        <v>582</v>
      </c>
      <c r="F324" s="216" t="s">
        <v>583</v>
      </c>
      <c r="G324" s="217" t="s">
        <v>200</v>
      </c>
      <c r="H324" s="218">
        <v>686</v>
      </c>
      <c r="I324" s="219"/>
      <c r="J324" s="219"/>
      <c r="K324" s="220">
        <f>ROUND(P324*H324,2)</f>
        <v>0</v>
      </c>
      <c r="L324" s="216" t="s">
        <v>165</v>
      </c>
      <c r="M324" s="63"/>
      <c r="N324" s="221" t="s">
        <v>24</v>
      </c>
      <c r="O324" s="222" t="s">
        <v>47</v>
      </c>
      <c r="P324" s="145">
        <f>I324+J324</f>
        <v>0</v>
      </c>
      <c r="Q324" s="145">
        <f>ROUND(I324*H324,2)</f>
        <v>0</v>
      </c>
      <c r="R324" s="145">
        <f>ROUND(J324*H324,2)</f>
        <v>0</v>
      </c>
      <c r="S324" s="44"/>
      <c r="T324" s="223">
        <f>S324*H324</f>
        <v>0</v>
      </c>
      <c r="U324" s="223">
        <v>1.1E-4</v>
      </c>
      <c r="V324" s="223">
        <f>U324*H324</f>
        <v>7.5459999999999999E-2</v>
      </c>
      <c r="W324" s="223">
        <v>0</v>
      </c>
      <c r="X324" s="224">
        <f>W324*H324</f>
        <v>0</v>
      </c>
      <c r="AR324" s="26" t="s">
        <v>166</v>
      </c>
      <c r="AT324" s="26" t="s">
        <v>161</v>
      </c>
      <c r="AU324" s="26" t="s">
        <v>87</v>
      </c>
      <c r="AY324" s="26" t="s">
        <v>156</v>
      </c>
      <c r="BE324" s="225">
        <f>IF(O324="základní",K324,0)</f>
        <v>0</v>
      </c>
      <c r="BF324" s="225">
        <f>IF(O324="snížená",K324,0)</f>
        <v>0</v>
      </c>
      <c r="BG324" s="225">
        <f>IF(O324="zákl. přenesená",K324,0)</f>
        <v>0</v>
      </c>
      <c r="BH324" s="225">
        <f>IF(O324="sníž. přenesená",K324,0)</f>
        <v>0</v>
      </c>
      <c r="BI324" s="225">
        <f>IF(O324="nulová",K324,0)</f>
        <v>0</v>
      </c>
      <c r="BJ324" s="26" t="s">
        <v>85</v>
      </c>
      <c r="BK324" s="225">
        <f>ROUND(P324*H324,2)</f>
        <v>0</v>
      </c>
      <c r="BL324" s="26" t="s">
        <v>166</v>
      </c>
      <c r="BM324" s="26" t="s">
        <v>584</v>
      </c>
    </row>
    <row r="325" spans="2:65" s="12" customFormat="1" ht="12">
      <c r="B325" s="226"/>
      <c r="C325" s="227"/>
      <c r="D325" s="228" t="s">
        <v>168</v>
      </c>
      <c r="E325" s="229" t="s">
        <v>24</v>
      </c>
      <c r="F325" s="230" t="s">
        <v>585</v>
      </c>
      <c r="G325" s="227"/>
      <c r="H325" s="231">
        <v>686</v>
      </c>
      <c r="I325" s="232"/>
      <c r="J325" s="232"/>
      <c r="K325" s="227"/>
      <c r="L325" s="227"/>
      <c r="M325" s="233"/>
      <c r="N325" s="234"/>
      <c r="O325" s="235"/>
      <c r="P325" s="235"/>
      <c r="Q325" s="235"/>
      <c r="R325" s="235"/>
      <c r="S325" s="235"/>
      <c r="T325" s="235"/>
      <c r="U325" s="235"/>
      <c r="V325" s="235"/>
      <c r="W325" s="235"/>
      <c r="X325" s="236"/>
      <c r="AT325" s="237" t="s">
        <v>168</v>
      </c>
      <c r="AU325" s="237" t="s">
        <v>87</v>
      </c>
      <c r="AV325" s="12" t="s">
        <v>87</v>
      </c>
      <c r="AW325" s="12" t="s">
        <v>7</v>
      </c>
      <c r="AX325" s="12" t="s">
        <v>85</v>
      </c>
      <c r="AY325" s="237" t="s">
        <v>156</v>
      </c>
    </row>
    <row r="326" spans="2:65" s="1" customFormat="1" ht="16.5" customHeight="1">
      <c r="B326" s="43"/>
      <c r="C326" s="259" t="s">
        <v>586</v>
      </c>
      <c r="D326" s="259" t="s">
        <v>237</v>
      </c>
      <c r="E326" s="260" t="s">
        <v>587</v>
      </c>
      <c r="F326" s="261" t="s">
        <v>588</v>
      </c>
      <c r="G326" s="262" t="s">
        <v>327</v>
      </c>
      <c r="H326" s="263">
        <v>84.25</v>
      </c>
      <c r="I326" s="264"/>
      <c r="J326" s="265"/>
      <c r="K326" s="266">
        <f>ROUND(P326*H326,2)</f>
        <v>0</v>
      </c>
      <c r="L326" s="261" t="s">
        <v>165</v>
      </c>
      <c r="M326" s="267"/>
      <c r="N326" s="268" t="s">
        <v>24</v>
      </c>
      <c r="O326" s="222" t="s">
        <v>47</v>
      </c>
      <c r="P326" s="145">
        <f>I326+J326</f>
        <v>0</v>
      </c>
      <c r="Q326" s="145">
        <f>ROUND(I326*H326,2)</f>
        <v>0</v>
      </c>
      <c r="R326" s="145">
        <f>ROUND(J326*H326,2)</f>
        <v>0</v>
      </c>
      <c r="S326" s="44"/>
      <c r="T326" s="223">
        <f>S326*H326</f>
        <v>0</v>
      </c>
      <c r="U326" s="223">
        <v>1E-3</v>
      </c>
      <c r="V326" s="223">
        <f>U326*H326</f>
        <v>8.4250000000000005E-2</v>
      </c>
      <c r="W326" s="223">
        <v>0</v>
      </c>
      <c r="X326" s="224">
        <f>W326*H326</f>
        <v>0</v>
      </c>
      <c r="AR326" s="26" t="s">
        <v>187</v>
      </c>
      <c r="AT326" s="26" t="s">
        <v>237</v>
      </c>
      <c r="AU326" s="26" t="s">
        <v>87</v>
      </c>
      <c r="AY326" s="26" t="s">
        <v>156</v>
      </c>
      <c r="BE326" s="225">
        <f>IF(O326="základní",K326,0)</f>
        <v>0</v>
      </c>
      <c r="BF326" s="225">
        <f>IF(O326="snížená",K326,0)</f>
        <v>0</v>
      </c>
      <c r="BG326" s="225">
        <f>IF(O326="zákl. přenesená",K326,0)</f>
        <v>0</v>
      </c>
      <c r="BH326" s="225">
        <f>IF(O326="sníž. přenesená",K326,0)</f>
        <v>0</v>
      </c>
      <c r="BI326" s="225">
        <f>IF(O326="nulová",K326,0)</f>
        <v>0</v>
      </c>
      <c r="BJ326" s="26" t="s">
        <v>85</v>
      </c>
      <c r="BK326" s="225">
        <f>ROUND(P326*H326,2)</f>
        <v>0</v>
      </c>
      <c r="BL326" s="26" t="s">
        <v>166</v>
      </c>
      <c r="BM326" s="26" t="s">
        <v>589</v>
      </c>
    </row>
    <row r="327" spans="2:65" s="12" customFormat="1" ht="12">
      <c r="B327" s="226"/>
      <c r="C327" s="227"/>
      <c r="D327" s="228" t="s">
        <v>168</v>
      </c>
      <c r="E327" s="229" t="s">
        <v>24</v>
      </c>
      <c r="F327" s="230" t="s">
        <v>590</v>
      </c>
      <c r="G327" s="227"/>
      <c r="H327" s="231">
        <v>84.25</v>
      </c>
      <c r="I327" s="232"/>
      <c r="J327" s="232"/>
      <c r="K327" s="227"/>
      <c r="L327" s="227"/>
      <c r="M327" s="233"/>
      <c r="N327" s="234"/>
      <c r="O327" s="235"/>
      <c r="P327" s="235"/>
      <c r="Q327" s="235"/>
      <c r="R327" s="235"/>
      <c r="S327" s="235"/>
      <c r="T327" s="235"/>
      <c r="U327" s="235"/>
      <c r="V327" s="235"/>
      <c r="W327" s="235"/>
      <c r="X327" s="236"/>
      <c r="AT327" s="237" t="s">
        <v>168</v>
      </c>
      <c r="AU327" s="237" t="s">
        <v>87</v>
      </c>
      <c r="AV327" s="12" t="s">
        <v>87</v>
      </c>
      <c r="AW327" s="12" t="s">
        <v>7</v>
      </c>
      <c r="AX327" s="12" t="s">
        <v>85</v>
      </c>
      <c r="AY327" s="237" t="s">
        <v>156</v>
      </c>
    </row>
    <row r="328" spans="2:65" s="1" customFormat="1" ht="16.5" customHeight="1">
      <c r="B328" s="43"/>
      <c r="C328" s="259" t="s">
        <v>591</v>
      </c>
      <c r="D328" s="259" t="s">
        <v>237</v>
      </c>
      <c r="E328" s="260" t="s">
        <v>592</v>
      </c>
      <c r="F328" s="261" t="s">
        <v>593</v>
      </c>
      <c r="G328" s="262" t="s">
        <v>327</v>
      </c>
      <c r="H328" s="263">
        <v>7.5</v>
      </c>
      <c r="I328" s="264"/>
      <c r="J328" s="265"/>
      <c r="K328" s="266">
        <f>ROUND(P328*H328,2)</f>
        <v>0</v>
      </c>
      <c r="L328" s="261" t="s">
        <v>165</v>
      </c>
      <c r="M328" s="267"/>
      <c r="N328" s="268" t="s">
        <v>24</v>
      </c>
      <c r="O328" s="222" t="s">
        <v>47</v>
      </c>
      <c r="P328" s="145">
        <f>I328+J328</f>
        <v>0</v>
      </c>
      <c r="Q328" s="145">
        <f>ROUND(I328*H328,2)</f>
        <v>0</v>
      </c>
      <c r="R328" s="145">
        <f>ROUND(J328*H328,2)</f>
        <v>0</v>
      </c>
      <c r="S328" s="44"/>
      <c r="T328" s="223">
        <f>S328*H328</f>
        <v>0</v>
      </c>
      <c r="U328" s="223">
        <v>1E-3</v>
      </c>
      <c r="V328" s="223">
        <f>U328*H328</f>
        <v>7.4999999999999997E-3</v>
      </c>
      <c r="W328" s="223">
        <v>0</v>
      </c>
      <c r="X328" s="224">
        <f>W328*H328</f>
        <v>0</v>
      </c>
      <c r="AR328" s="26" t="s">
        <v>187</v>
      </c>
      <c r="AT328" s="26" t="s">
        <v>237</v>
      </c>
      <c r="AU328" s="26" t="s">
        <v>87</v>
      </c>
      <c r="AY328" s="26" t="s">
        <v>156</v>
      </c>
      <c r="BE328" s="225">
        <f>IF(O328="základní",K328,0)</f>
        <v>0</v>
      </c>
      <c r="BF328" s="225">
        <f>IF(O328="snížená",K328,0)</f>
        <v>0</v>
      </c>
      <c r="BG328" s="225">
        <f>IF(O328="zákl. přenesená",K328,0)</f>
        <v>0</v>
      </c>
      <c r="BH328" s="225">
        <f>IF(O328="sníž. přenesená",K328,0)</f>
        <v>0</v>
      </c>
      <c r="BI328" s="225">
        <f>IF(O328="nulová",K328,0)</f>
        <v>0</v>
      </c>
      <c r="BJ328" s="26" t="s">
        <v>85</v>
      </c>
      <c r="BK328" s="225">
        <f>ROUND(P328*H328,2)</f>
        <v>0</v>
      </c>
      <c r="BL328" s="26" t="s">
        <v>166</v>
      </c>
      <c r="BM328" s="26" t="s">
        <v>594</v>
      </c>
    </row>
    <row r="329" spans="2:65" s="12" customFormat="1" ht="12">
      <c r="B329" s="226"/>
      <c r="C329" s="227"/>
      <c r="D329" s="228" t="s">
        <v>168</v>
      </c>
      <c r="E329" s="229" t="s">
        <v>24</v>
      </c>
      <c r="F329" s="230" t="s">
        <v>595</v>
      </c>
      <c r="G329" s="227"/>
      <c r="H329" s="231">
        <v>7.5</v>
      </c>
      <c r="I329" s="232"/>
      <c r="J329" s="232"/>
      <c r="K329" s="227"/>
      <c r="L329" s="227"/>
      <c r="M329" s="233"/>
      <c r="N329" s="234"/>
      <c r="O329" s="235"/>
      <c r="P329" s="235"/>
      <c r="Q329" s="235"/>
      <c r="R329" s="235"/>
      <c r="S329" s="235"/>
      <c r="T329" s="235"/>
      <c r="U329" s="235"/>
      <c r="V329" s="235"/>
      <c r="W329" s="235"/>
      <c r="X329" s="236"/>
      <c r="AT329" s="237" t="s">
        <v>168</v>
      </c>
      <c r="AU329" s="237" t="s">
        <v>87</v>
      </c>
      <c r="AV329" s="12" t="s">
        <v>87</v>
      </c>
      <c r="AW329" s="12" t="s">
        <v>7</v>
      </c>
      <c r="AX329" s="12" t="s">
        <v>85</v>
      </c>
      <c r="AY329" s="237" t="s">
        <v>156</v>
      </c>
    </row>
    <row r="330" spans="2:65" s="1" customFormat="1" ht="25.5" customHeight="1">
      <c r="B330" s="43"/>
      <c r="C330" s="214" t="s">
        <v>596</v>
      </c>
      <c r="D330" s="214" t="s">
        <v>161</v>
      </c>
      <c r="E330" s="215" t="s">
        <v>597</v>
      </c>
      <c r="F330" s="216" t="s">
        <v>598</v>
      </c>
      <c r="G330" s="217" t="s">
        <v>164</v>
      </c>
      <c r="H330" s="218">
        <v>6</v>
      </c>
      <c r="I330" s="219"/>
      <c r="J330" s="219"/>
      <c r="K330" s="220">
        <f>ROUND(P330*H330,2)</f>
        <v>0</v>
      </c>
      <c r="L330" s="216" t="s">
        <v>165</v>
      </c>
      <c r="M330" s="63"/>
      <c r="N330" s="221" t="s">
        <v>24</v>
      </c>
      <c r="O330" s="222" t="s">
        <v>47</v>
      </c>
      <c r="P330" s="145">
        <f>I330+J330</f>
        <v>0</v>
      </c>
      <c r="Q330" s="145">
        <f>ROUND(I330*H330,2)</f>
        <v>0</v>
      </c>
      <c r="R330" s="145">
        <f>ROUND(J330*H330,2)</f>
        <v>0</v>
      </c>
      <c r="S330" s="44"/>
      <c r="T330" s="223">
        <f>S330*H330</f>
        <v>0</v>
      </c>
      <c r="U330" s="223">
        <v>8.4999999999999995E-4</v>
      </c>
      <c r="V330" s="223">
        <f>U330*H330</f>
        <v>5.0999999999999995E-3</v>
      </c>
      <c r="W330" s="223">
        <v>0</v>
      </c>
      <c r="X330" s="224">
        <f>W330*H330</f>
        <v>0</v>
      </c>
      <c r="AR330" s="26" t="s">
        <v>166</v>
      </c>
      <c r="AT330" s="26" t="s">
        <v>161</v>
      </c>
      <c r="AU330" s="26" t="s">
        <v>87</v>
      </c>
      <c r="AY330" s="26" t="s">
        <v>156</v>
      </c>
      <c r="BE330" s="225">
        <f>IF(O330="základní",K330,0)</f>
        <v>0</v>
      </c>
      <c r="BF330" s="225">
        <f>IF(O330="snížená",K330,0)</f>
        <v>0</v>
      </c>
      <c r="BG330" s="225">
        <f>IF(O330="zákl. přenesená",K330,0)</f>
        <v>0</v>
      </c>
      <c r="BH330" s="225">
        <f>IF(O330="sníž. přenesená",K330,0)</f>
        <v>0</v>
      </c>
      <c r="BI330" s="225">
        <f>IF(O330="nulová",K330,0)</f>
        <v>0</v>
      </c>
      <c r="BJ330" s="26" t="s">
        <v>85</v>
      </c>
      <c r="BK330" s="225">
        <f>ROUND(P330*H330,2)</f>
        <v>0</v>
      </c>
      <c r="BL330" s="26" t="s">
        <v>166</v>
      </c>
      <c r="BM330" s="26" t="s">
        <v>599</v>
      </c>
    </row>
    <row r="331" spans="2:65" s="12" customFormat="1" ht="12">
      <c r="B331" s="226"/>
      <c r="C331" s="227"/>
      <c r="D331" s="228" t="s">
        <v>168</v>
      </c>
      <c r="E331" s="229" t="s">
        <v>24</v>
      </c>
      <c r="F331" s="230" t="s">
        <v>182</v>
      </c>
      <c r="G331" s="227"/>
      <c r="H331" s="231">
        <v>6</v>
      </c>
      <c r="I331" s="232"/>
      <c r="J331" s="232"/>
      <c r="K331" s="227"/>
      <c r="L331" s="227"/>
      <c r="M331" s="233"/>
      <c r="N331" s="234"/>
      <c r="O331" s="235"/>
      <c r="P331" s="235"/>
      <c r="Q331" s="235"/>
      <c r="R331" s="235"/>
      <c r="S331" s="235"/>
      <c r="T331" s="235"/>
      <c r="U331" s="235"/>
      <c r="V331" s="235"/>
      <c r="W331" s="235"/>
      <c r="X331" s="236"/>
      <c r="AT331" s="237" t="s">
        <v>168</v>
      </c>
      <c r="AU331" s="237" t="s">
        <v>87</v>
      </c>
      <c r="AV331" s="12" t="s">
        <v>87</v>
      </c>
      <c r="AW331" s="12" t="s">
        <v>7</v>
      </c>
      <c r="AX331" s="12" t="s">
        <v>85</v>
      </c>
      <c r="AY331" s="237" t="s">
        <v>156</v>
      </c>
    </row>
    <row r="332" spans="2:65" s="1" customFormat="1" ht="51" customHeight="1">
      <c r="B332" s="43"/>
      <c r="C332" s="214" t="s">
        <v>600</v>
      </c>
      <c r="D332" s="214" t="s">
        <v>161</v>
      </c>
      <c r="E332" s="215" t="s">
        <v>601</v>
      </c>
      <c r="F332" s="216" t="s">
        <v>602</v>
      </c>
      <c r="G332" s="217" t="s">
        <v>200</v>
      </c>
      <c r="H332" s="218">
        <v>693.5</v>
      </c>
      <c r="I332" s="219"/>
      <c r="J332" s="219"/>
      <c r="K332" s="220">
        <f>ROUND(P332*H332,2)</f>
        <v>0</v>
      </c>
      <c r="L332" s="216" t="s">
        <v>165</v>
      </c>
      <c r="M332" s="63"/>
      <c r="N332" s="221" t="s">
        <v>24</v>
      </c>
      <c r="O332" s="222" t="s">
        <v>47</v>
      </c>
      <c r="P332" s="145">
        <f>I332+J332</f>
        <v>0</v>
      </c>
      <c r="Q332" s="145">
        <f>ROUND(I332*H332,2)</f>
        <v>0</v>
      </c>
      <c r="R332" s="145">
        <f>ROUND(J332*H332,2)</f>
        <v>0</v>
      </c>
      <c r="S332" s="44"/>
      <c r="T332" s="223">
        <f>S332*H332</f>
        <v>0</v>
      </c>
      <c r="U332" s="223">
        <v>8.0879999999999994E-2</v>
      </c>
      <c r="V332" s="223">
        <f>U332*H332</f>
        <v>56.090279999999993</v>
      </c>
      <c r="W332" s="223">
        <v>0</v>
      </c>
      <c r="X332" s="224">
        <f>W332*H332</f>
        <v>0</v>
      </c>
      <c r="AR332" s="26" t="s">
        <v>166</v>
      </c>
      <c r="AT332" s="26" t="s">
        <v>161</v>
      </c>
      <c r="AU332" s="26" t="s">
        <v>87</v>
      </c>
      <c r="AY332" s="26" t="s">
        <v>156</v>
      </c>
      <c r="BE332" s="225">
        <f>IF(O332="základní",K332,0)</f>
        <v>0</v>
      </c>
      <c r="BF332" s="225">
        <f>IF(O332="snížená",K332,0)</f>
        <v>0</v>
      </c>
      <c r="BG332" s="225">
        <f>IF(O332="zákl. přenesená",K332,0)</f>
        <v>0</v>
      </c>
      <c r="BH332" s="225">
        <f>IF(O332="sníž. přenesená",K332,0)</f>
        <v>0</v>
      </c>
      <c r="BI332" s="225">
        <f>IF(O332="nulová",K332,0)</f>
        <v>0</v>
      </c>
      <c r="BJ332" s="26" t="s">
        <v>85</v>
      </c>
      <c r="BK332" s="225">
        <f>ROUND(P332*H332,2)</f>
        <v>0</v>
      </c>
      <c r="BL332" s="26" t="s">
        <v>166</v>
      </c>
      <c r="BM332" s="26" t="s">
        <v>603</v>
      </c>
    </row>
    <row r="333" spans="2:65" s="12" customFormat="1" ht="12">
      <c r="B333" s="226"/>
      <c r="C333" s="227"/>
      <c r="D333" s="228" t="s">
        <v>168</v>
      </c>
      <c r="E333" s="229" t="s">
        <v>24</v>
      </c>
      <c r="F333" s="230" t="s">
        <v>604</v>
      </c>
      <c r="G333" s="227"/>
      <c r="H333" s="231">
        <v>301.7</v>
      </c>
      <c r="I333" s="232"/>
      <c r="J333" s="232"/>
      <c r="K333" s="227"/>
      <c r="L333" s="227"/>
      <c r="M333" s="233"/>
      <c r="N333" s="234"/>
      <c r="O333" s="235"/>
      <c r="P333" s="235"/>
      <c r="Q333" s="235"/>
      <c r="R333" s="235"/>
      <c r="S333" s="235"/>
      <c r="T333" s="235"/>
      <c r="U333" s="235"/>
      <c r="V333" s="235"/>
      <c r="W333" s="235"/>
      <c r="X333" s="236"/>
      <c r="AT333" s="237" t="s">
        <v>168</v>
      </c>
      <c r="AU333" s="237" t="s">
        <v>87</v>
      </c>
      <c r="AV333" s="12" t="s">
        <v>87</v>
      </c>
      <c r="AW333" s="12" t="s">
        <v>7</v>
      </c>
      <c r="AX333" s="12" t="s">
        <v>78</v>
      </c>
      <c r="AY333" s="237" t="s">
        <v>156</v>
      </c>
    </row>
    <row r="334" spans="2:65" s="12" customFormat="1" ht="12">
      <c r="B334" s="226"/>
      <c r="C334" s="227"/>
      <c r="D334" s="228" t="s">
        <v>168</v>
      </c>
      <c r="E334" s="229" t="s">
        <v>24</v>
      </c>
      <c r="F334" s="230" t="s">
        <v>605</v>
      </c>
      <c r="G334" s="227"/>
      <c r="H334" s="231">
        <v>234.8</v>
      </c>
      <c r="I334" s="232"/>
      <c r="J334" s="232"/>
      <c r="K334" s="227"/>
      <c r="L334" s="227"/>
      <c r="M334" s="233"/>
      <c r="N334" s="234"/>
      <c r="O334" s="235"/>
      <c r="P334" s="235"/>
      <c r="Q334" s="235"/>
      <c r="R334" s="235"/>
      <c r="S334" s="235"/>
      <c r="T334" s="235"/>
      <c r="U334" s="235"/>
      <c r="V334" s="235"/>
      <c r="W334" s="235"/>
      <c r="X334" s="236"/>
      <c r="AT334" s="237" t="s">
        <v>168</v>
      </c>
      <c r="AU334" s="237" t="s">
        <v>87</v>
      </c>
      <c r="AV334" s="12" t="s">
        <v>87</v>
      </c>
      <c r="AW334" s="12" t="s">
        <v>7</v>
      </c>
      <c r="AX334" s="12" t="s">
        <v>78</v>
      </c>
      <c r="AY334" s="237" t="s">
        <v>156</v>
      </c>
    </row>
    <row r="335" spans="2:65" s="12" customFormat="1" ht="12">
      <c r="B335" s="226"/>
      <c r="C335" s="227"/>
      <c r="D335" s="228" t="s">
        <v>168</v>
      </c>
      <c r="E335" s="229" t="s">
        <v>24</v>
      </c>
      <c r="F335" s="230" t="s">
        <v>606</v>
      </c>
      <c r="G335" s="227"/>
      <c r="H335" s="231">
        <v>157</v>
      </c>
      <c r="I335" s="232"/>
      <c r="J335" s="232"/>
      <c r="K335" s="227"/>
      <c r="L335" s="227"/>
      <c r="M335" s="233"/>
      <c r="N335" s="234"/>
      <c r="O335" s="235"/>
      <c r="P335" s="235"/>
      <c r="Q335" s="235"/>
      <c r="R335" s="235"/>
      <c r="S335" s="235"/>
      <c r="T335" s="235"/>
      <c r="U335" s="235"/>
      <c r="V335" s="235"/>
      <c r="W335" s="235"/>
      <c r="X335" s="236"/>
      <c r="AT335" s="237" t="s">
        <v>168</v>
      </c>
      <c r="AU335" s="237" t="s">
        <v>87</v>
      </c>
      <c r="AV335" s="12" t="s">
        <v>87</v>
      </c>
      <c r="AW335" s="12" t="s">
        <v>7</v>
      </c>
      <c r="AX335" s="12" t="s">
        <v>78</v>
      </c>
      <c r="AY335" s="237" t="s">
        <v>156</v>
      </c>
    </row>
    <row r="336" spans="2:65" s="14" customFormat="1" ht="12">
      <c r="B336" s="248"/>
      <c r="C336" s="249"/>
      <c r="D336" s="228" t="s">
        <v>168</v>
      </c>
      <c r="E336" s="250" t="s">
        <v>24</v>
      </c>
      <c r="F336" s="251" t="s">
        <v>172</v>
      </c>
      <c r="G336" s="249"/>
      <c r="H336" s="252">
        <v>693.5</v>
      </c>
      <c r="I336" s="253"/>
      <c r="J336" s="253"/>
      <c r="K336" s="249"/>
      <c r="L336" s="249"/>
      <c r="M336" s="254"/>
      <c r="N336" s="255"/>
      <c r="O336" s="256"/>
      <c r="P336" s="256"/>
      <c r="Q336" s="256"/>
      <c r="R336" s="256"/>
      <c r="S336" s="256"/>
      <c r="T336" s="256"/>
      <c r="U336" s="256"/>
      <c r="V336" s="256"/>
      <c r="W336" s="256"/>
      <c r="X336" s="257"/>
      <c r="AT336" s="258" t="s">
        <v>168</v>
      </c>
      <c r="AU336" s="258" t="s">
        <v>87</v>
      </c>
      <c r="AV336" s="14" t="s">
        <v>166</v>
      </c>
      <c r="AW336" s="14" t="s">
        <v>7</v>
      </c>
      <c r="AX336" s="14" t="s">
        <v>85</v>
      </c>
      <c r="AY336" s="258" t="s">
        <v>156</v>
      </c>
    </row>
    <row r="337" spans="2:65" s="1" customFormat="1" ht="16.5" customHeight="1">
      <c r="B337" s="43"/>
      <c r="C337" s="259" t="s">
        <v>607</v>
      </c>
      <c r="D337" s="259" t="s">
        <v>237</v>
      </c>
      <c r="E337" s="260" t="s">
        <v>608</v>
      </c>
      <c r="F337" s="261" t="s">
        <v>609</v>
      </c>
      <c r="G337" s="262" t="s">
        <v>216</v>
      </c>
      <c r="H337" s="263">
        <v>1400.87</v>
      </c>
      <c r="I337" s="264"/>
      <c r="J337" s="265"/>
      <c r="K337" s="266">
        <f>ROUND(P337*H337,2)</f>
        <v>0</v>
      </c>
      <c r="L337" s="261" t="s">
        <v>165</v>
      </c>
      <c r="M337" s="267"/>
      <c r="N337" s="268" t="s">
        <v>24</v>
      </c>
      <c r="O337" s="222" t="s">
        <v>47</v>
      </c>
      <c r="P337" s="145">
        <f>I337+J337</f>
        <v>0</v>
      </c>
      <c r="Q337" s="145">
        <f>ROUND(I337*H337,2)</f>
        <v>0</v>
      </c>
      <c r="R337" s="145">
        <f>ROUND(J337*H337,2)</f>
        <v>0</v>
      </c>
      <c r="S337" s="44"/>
      <c r="T337" s="223">
        <f>S337*H337</f>
        <v>0</v>
      </c>
      <c r="U337" s="223">
        <v>2.2200000000000001E-2</v>
      </c>
      <c r="V337" s="223">
        <f>U337*H337</f>
        <v>31.099314</v>
      </c>
      <c r="W337" s="223">
        <v>0</v>
      </c>
      <c r="X337" s="224">
        <f>W337*H337</f>
        <v>0</v>
      </c>
      <c r="AR337" s="26" t="s">
        <v>187</v>
      </c>
      <c r="AT337" s="26" t="s">
        <v>237</v>
      </c>
      <c r="AU337" s="26" t="s">
        <v>87</v>
      </c>
      <c r="AY337" s="26" t="s">
        <v>156</v>
      </c>
      <c r="BE337" s="225">
        <f>IF(O337="základní",K337,0)</f>
        <v>0</v>
      </c>
      <c r="BF337" s="225">
        <f>IF(O337="snížená",K337,0)</f>
        <v>0</v>
      </c>
      <c r="BG337" s="225">
        <f>IF(O337="zákl. přenesená",K337,0)</f>
        <v>0</v>
      </c>
      <c r="BH337" s="225">
        <f>IF(O337="sníž. přenesená",K337,0)</f>
        <v>0</v>
      </c>
      <c r="BI337" s="225">
        <f>IF(O337="nulová",K337,0)</f>
        <v>0</v>
      </c>
      <c r="BJ337" s="26" t="s">
        <v>85</v>
      </c>
      <c r="BK337" s="225">
        <f>ROUND(P337*H337,2)</f>
        <v>0</v>
      </c>
      <c r="BL337" s="26" t="s">
        <v>166</v>
      </c>
      <c r="BM337" s="26" t="s">
        <v>610</v>
      </c>
    </row>
    <row r="338" spans="2:65" s="12" customFormat="1" ht="12">
      <c r="B338" s="226"/>
      <c r="C338" s="227"/>
      <c r="D338" s="228" t="s">
        <v>168</v>
      </c>
      <c r="E338" s="229" t="s">
        <v>24</v>
      </c>
      <c r="F338" s="230" t="s">
        <v>611</v>
      </c>
      <c r="G338" s="227"/>
      <c r="H338" s="231">
        <v>1400.87</v>
      </c>
      <c r="I338" s="232"/>
      <c r="J338" s="232"/>
      <c r="K338" s="227"/>
      <c r="L338" s="227"/>
      <c r="M338" s="233"/>
      <c r="N338" s="234"/>
      <c r="O338" s="235"/>
      <c r="P338" s="235"/>
      <c r="Q338" s="235"/>
      <c r="R338" s="235"/>
      <c r="S338" s="235"/>
      <c r="T338" s="235"/>
      <c r="U338" s="235"/>
      <c r="V338" s="235"/>
      <c r="W338" s="235"/>
      <c r="X338" s="236"/>
      <c r="AT338" s="237" t="s">
        <v>168</v>
      </c>
      <c r="AU338" s="237" t="s">
        <v>87</v>
      </c>
      <c r="AV338" s="12" t="s">
        <v>87</v>
      </c>
      <c r="AW338" s="12" t="s">
        <v>7</v>
      </c>
      <c r="AX338" s="12" t="s">
        <v>85</v>
      </c>
      <c r="AY338" s="237" t="s">
        <v>156</v>
      </c>
    </row>
    <row r="339" spans="2:65" s="1" customFormat="1" ht="25.5" customHeight="1">
      <c r="B339" s="43"/>
      <c r="C339" s="214" t="s">
        <v>612</v>
      </c>
      <c r="D339" s="214" t="s">
        <v>161</v>
      </c>
      <c r="E339" s="215" t="s">
        <v>613</v>
      </c>
      <c r="F339" s="216" t="s">
        <v>614</v>
      </c>
      <c r="G339" s="217" t="s">
        <v>200</v>
      </c>
      <c r="H339" s="218">
        <v>686</v>
      </c>
      <c r="I339" s="219"/>
      <c r="J339" s="219"/>
      <c r="K339" s="220">
        <f>ROUND(P339*H339,2)</f>
        <v>0</v>
      </c>
      <c r="L339" s="216" t="s">
        <v>165</v>
      </c>
      <c r="M339" s="63"/>
      <c r="N339" s="221" t="s">
        <v>24</v>
      </c>
      <c r="O339" s="222" t="s">
        <v>47</v>
      </c>
      <c r="P339" s="145">
        <f>I339+J339</f>
        <v>0</v>
      </c>
      <c r="Q339" s="145">
        <f>ROUND(I339*H339,2)</f>
        <v>0</v>
      </c>
      <c r="R339" s="145">
        <f>ROUND(J339*H339,2)</f>
        <v>0</v>
      </c>
      <c r="S339" s="44"/>
      <c r="T339" s="223">
        <f>S339*H339</f>
        <v>0</v>
      </c>
      <c r="U339" s="223">
        <v>0</v>
      </c>
      <c r="V339" s="223">
        <f>U339*H339</f>
        <v>0</v>
      </c>
      <c r="W339" s="223">
        <v>0</v>
      </c>
      <c r="X339" s="224">
        <f>W339*H339</f>
        <v>0</v>
      </c>
      <c r="AR339" s="26" t="s">
        <v>166</v>
      </c>
      <c r="AT339" s="26" t="s">
        <v>161</v>
      </c>
      <c r="AU339" s="26" t="s">
        <v>87</v>
      </c>
      <c r="AY339" s="26" t="s">
        <v>156</v>
      </c>
      <c r="BE339" s="225">
        <f>IF(O339="základní",K339,0)</f>
        <v>0</v>
      </c>
      <c r="BF339" s="225">
        <f>IF(O339="snížená",K339,0)</f>
        <v>0</v>
      </c>
      <c r="BG339" s="225">
        <f>IF(O339="zákl. přenesená",K339,0)</f>
        <v>0</v>
      </c>
      <c r="BH339" s="225">
        <f>IF(O339="sníž. přenesená",K339,0)</f>
        <v>0</v>
      </c>
      <c r="BI339" s="225">
        <f>IF(O339="nulová",K339,0)</f>
        <v>0</v>
      </c>
      <c r="BJ339" s="26" t="s">
        <v>85</v>
      </c>
      <c r="BK339" s="225">
        <f>ROUND(P339*H339,2)</f>
        <v>0</v>
      </c>
      <c r="BL339" s="26" t="s">
        <v>166</v>
      </c>
      <c r="BM339" s="26" t="s">
        <v>615</v>
      </c>
    </row>
    <row r="340" spans="2:65" s="12" customFormat="1" ht="12">
      <c r="B340" s="226"/>
      <c r="C340" s="227"/>
      <c r="D340" s="228" t="s">
        <v>168</v>
      </c>
      <c r="E340" s="229" t="s">
        <v>24</v>
      </c>
      <c r="F340" s="230" t="s">
        <v>585</v>
      </c>
      <c r="G340" s="227"/>
      <c r="H340" s="231">
        <v>686</v>
      </c>
      <c r="I340" s="232"/>
      <c r="J340" s="232"/>
      <c r="K340" s="227"/>
      <c r="L340" s="227"/>
      <c r="M340" s="233"/>
      <c r="N340" s="234"/>
      <c r="O340" s="235"/>
      <c r="P340" s="235"/>
      <c r="Q340" s="235"/>
      <c r="R340" s="235"/>
      <c r="S340" s="235"/>
      <c r="T340" s="235"/>
      <c r="U340" s="235"/>
      <c r="V340" s="235"/>
      <c r="W340" s="235"/>
      <c r="X340" s="236"/>
      <c r="AT340" s="237" t="s">
        <v>168</v>
      </c>
      <c r="AU340" s="237" t="s">
        <v>87</v>
      </c>
      <c r="AV340" s="12" t="s">
        <v>87</v>
      </c>
      <c r="AW340" s="12" t="s">
        <v>7</v>
      </c>
      <c r="AX340" s="12" t="s">
        <v>85</v>
      </c>
      <c r="AY340" s="237" t="s">
        <v>156</v>
      </c>
    </row>
    <row r="341" spans="2:65" s="1" customFormat="1" ht="25.5" customHeight="1">
      <c r="B341" s="43"/>
      <c r="C341" s="214" t="s">
        <v>616</v>
      </c>
      <c r="D341" s="214" t="s">
        <v>161</v>
      </c>
      <c r="E341" s="215" t="s">
        <v>617</v>
      </c>
      <c r="F341" s="216" t="s">
        <v>618</v>
      </c>
      <c r="G341" s="217" t="s">
        <v>164</v>
      </c>
      <c r="H341" s="218">
        <v>6</v>
      </c>
      <c r="I341" s="219"/>
      <c r="J341" s="219"/>
      <c r="K341" s="220">
        <f>ROUND(P341*H341,2)</f>
        <v>0</v>
      </c>
      <c r="L341" s="216" t="s">
        <v>165</v>
      </c>
      <c r="M341" s="63"/>
      <c r="N341" s="221" t="s">
        <v>24</v>
      </c>
      <c r="O341" s="222" t="s">
        <v>47</v>
      </c>
      <c r="P341" s="145">
        <f>I341+J341</f>
        <v>0</v>
      </c>
      <c r="Q341" s="145">
        <f>ROUND(I341*H341,2)</f>
        <v>0</v>
      </c>
      <c r="R341" s="145">
        <f>ROUND(J341*H341,2)</f>
        <v>0</v>
      </c>
      <c r="S341" s="44"/>
      <c r="T341" s="223">
        <f>S341*H341</f>
        <v>0</v>
      </c>
      <c r="U341" s="223">
        <v>1.0000000000000001E-5</v>
      </c>
      <c r="V341" s="223">
        <f>U341*H341</f>
        <v>6.0000000000000008E-5</v>
      </c>
      <c r="W341" s="223">
        <v>0</v>
      </c>
      <c r="X341" s="224">
        <f>W341*H341</f>
        <v>0</v>
      </c>
      <c r="AR341" s="26" t="s">
        <v>166</v>
      </c>
      <c r="AT341" s="26" t="s">
        <v>161</v>
      </c>
      <c r="AU341" s="26" t="s">
        <v>87</v>
      </c>
      <c r="AY341" s="26" t="s">
        <v>156</v>
      </c>
      <c r="BE341" s="225">
        <f>IF(O341="základní",K341,0)</f>
        <v>0</v>
      </c>
      <c r="BF341" s="225">
        <f>IF(O341="snížená",K341,0)</f>
        <v>0</v>
      </c>
      <c r="BG341" s="225">
        <f>IF(O341="zákl. přenesená",K341,0)</f>
        <v>0</v>
      </c>
      <c r="BH341" s="225">
        <f>IF(O341="sníž. přenesená",K341,0)</f>
        <v>0</v>
      </c>
      <c r="BI341" s="225">
        <f>IF(O341="nulová",K341,0)</f>
        <v>0</v>
      </c>
      <c r="BJ341" s="26" t="s">
        <v>85</v>
      </c>
      <c r="BK341" s="225">
        <f>ROUND(P341*H341,2)</f>
        <v>0</v>
      </c>
      <c r="BL341" s="26" t="s">
        <v>166</v>
      </c>
      <c r="BM341" s="26" t="s">
        <v>619</v>
      </c>
    </row>
    <row r="342" spans="2:65" s="12" customFormat="1" ht="12">
      <c r="B342" s="226"/>
      <c r="C342" s="227"/>
      <c r="D342" s="228" t="s">
        <v>168</v>
      </c>
      <c r="E342" s="229" t="s">
        <v>24</v>
      </c>
      <c r="F342" s="230" t="s">
        <v>182</v>
      </c>
      <c r="G342" s="227"/>
      <c r="H342" s="231">
        <v>6</v>
      </c>
      <c r="I342" s="232"/>
      <c r="J342" s="232"/>
      <c r="K342" s="227"/>
      <c r="L342" s="227"/>
      <c r="M342" s="233"/>
      <c r="N342" s="234"/>
      <c r="O342" s="235"/>
      <c r="P342" s="235"/>
      <c r="Q342" s="235"/>
      <c r="R342" s="235"/>
      <c r="S342" s="235"/>
      <c r="T342" s="235"/>
      <c r="U342" s="235"/>
      <c r="V342" s="235"/>
      <c r="W342" s="235"/>
      <c r="X342" s="236"/>
      <c r="AT342" s="237" t="s">
        <v>168</v>
      </c>
      <c r="AU342" s="237" t="s">
        <v>87</v>
      </c>
      <c r="AV342" s="12" t="s">
        <v>87</v>
      </c>
      <c r="AW342" s="12" t="s">
        <v>7</v>
      </c>
      <c r="AX342" s="12" t="s">
        <v>85</v>
      </c>
      <c r="AY342" s="237" t="s">
        <v>156</v>
      </c>
    </row>
    <row r="343" spans="2:65" s="1" customFormat="1" ht="38.25" customHeight="1">
      <c r="B343" s="43"/>
      <c r="C343" s="214" t="s">
        <v>620</v>
      </c>
      <c r="D343" s="214" t="s">
        <v>161</v>
      </c>
      <c r="E343" s="215" t="s">
        <v>621</v>
      </c>
      <c r="F343" s="216" t="s">
        <v>622</v>
      </c>
      <c r="G343" s="217" t="s">
        <v>200</v>
      </c>
      <c r="H343" s="218">
        <v>1310.8</v>
      </c>
      <c r="I343" s="219"/>
      <c r="J343" s="219"/>
      <c r="K343" s="220">
        <f>ROUND(P343*H343,2)</f>
        <v>0</v>
      </c>
      <c r="L343" s="216" t="s">
        <v>165</v>
      </c>
      <c r="M343" s="63"/>
      <c r="N343" s="221" t="s">
        <v>24</v>
      </c>
      <c r="O343" s="222" t="s">
        <v>47</v>
      </c>
      <c r="P343" s="145">
        <f>I343+J343</f>
        <v>0</v>
      </c>
      <c r="Q343" s="145">
        <f>ROUND(I343*H343,2)</f>
        <v>0</v>
      </c>
      <c r="R343" s="145">
        <f>ROUND(J343*H343,2)</f>
        <v>0</v>
      </c>
      <c r="S343" s="44"/>
      <c r="T343" s="223">
        <f>S343*H343</f>
        <v>0</v>
      </c>
      <c r="U343" s="223">
        <v>0.1295</v>
      </c>
      <c r="V343" s="223">
        <f>U343*H343</f>
        <v>169.74860000000001</v>
      </c>
      <c r="W343" s="223">
        <v>0</v>
      </c>
      <c r="X343" s="224">
        <f>W343*H343</f>
        <v>0</v>
      </c>
      <c r="AR343" s="26" t="s">
        <v>166</v>
      </c>
      <c r="AT343" s="26" t="s">
        <v>161</v>
      </c>
      <c r="AU343" s="26" t="s">
        <v>87</v>
      </c>
      <c r="AY343" s="26" t="s">
        <v>156</v>
      </c>
      <c r="BE343" s="225">
        <f>IF(O343="základní",K343,0)</f>
        <v>0</v>
      </c>
      <c r="BF343" s="225">
        <f>IF(O343="snížená",K343,0)</f>
        <v>0</v>
      </c>
      <c r="BG343" s="225">
        <f>IF(O343="zákl. přenesená",K343,0)</f>
        <v>0</v>
      </c>
      <c r="BH343" s="225">
        <f>IF(O343="sníž. přenesená",K343,0)</f>
        <v>0</v>
      </c>
      <c r="BI343" s="225">
        <f>IF(O343="nulová",K343,0)</f>
        <v>0</v>
      </c>
      <c r="BJ343" s="26" t="s">
        <v>85</v>
      </c>
      <c r="BK343" s="225">
        <f>ROUND(P343*H343,2)</f>
        <v>0</v>
      </c>
      <c r="BL343" s="26" t="s">
        <v>166</v>
      </c>
      <c r="BM343" s="26" t="s">
        <v>623</v>
      </c>
    </row>
    <row r="344" spans="2:65" s="13" customFormat="1" ht="12">
      <c r="B344" s="238"/>
      <c r="C344" s="239"/>
      <c r="D344" s="228" t="s">
        <v>168</v>
      </c>
      <c r="E344" s="240" t="s">
        <v>24</v>
      </c>
      <c r="F344" s="241" t="s">
        <v>624</v>
      </c>
      <c r="G344" s="239"/>
      <c r="H344" s="240" t="s">
        <v>24</v>
      </c>
      <c r="I344" s="242"/>
      <c r="J344" s="242"/>
      <c r="K344" s="239"/>
      <c r="L344" s="239"/>
      <c r="M344" s="243"/>
      <c r="N344" s="244"/>
      <c r="O344" s="245"/>
      <c r="P344" s="245"/>
      <c r="Q344" s="245"/>
      <c r="R344" s="245"/>
      <c r="S344" s="245"/>
      <c r="T344" s="245"/>
      <c r="U344" s="245"/>
      <c r="V344" s="245"/>
      <c r="W344" s="245"/>
      <c r="X344" s="246"/>
      <c r="AT344" s="247" t="s">
        <v>168</v>
      </c>
      <c r="AU344" s="247" t="s">
        <v>87</v>
      </c>
      <c r="AV344" s="13" t="s">
        <v>85</v>
      </c>
      <c r="AW344" s="13" t="s">
        <v>7</v>
      </c>
      <c r="AX344" s="13" t="s">
        <v>78</v>
      </c>
      <c r="AY344" s="247" t="s">
        <v>156</v>
      </c>
    </row>
    <row r="345" spans="2:65" s="12" customFormat="1" ht="12">
      <c r="B345" s="226"/>
      <c r="C345" s="227"/>
      <c r="D345" s="228" t="s">
        <v>168</v>
      </c>
      <c r="E345" s="229" t="s">
        <v>24</v>
      </c>
      <c r="F345" s="230" t="s">
        <v>625</v>
      </c>
      <c r="G345" s="227"/>
      <c r="H345" s="231">
        <v>236.6</v>
      </c>
      <c r="I345" s="232"/>
      <c r="J345" s="232"/>
      <c r="K345" s="227"/>
      <c r="L345" s="227"/>
      <c r="M345" s="233"/>
      <c r="N345" s="234"/>
      <c r="O345" s="235"/>
      <c r="P345" s="235"/>
      <c r="Q345" s="235"/>
      <c r="R345" s="235"/>
      <c r="S345" s="235"/>
      <c r="T345" s="235"/>
      <c r="U345" s="235"/>
      <c r="V345" s="235"/>
      <c r="W345" s="235"/>
      <c r="X345" s="236"/>
      <c r="AT345" s="237" t="s">
        <v>168</v>
      </c>
      <c r="AU345" s="237" t="s">
        <v>87</v>
      </c>
      <c r="AV345" s="12" t="s">
        <v>87</v>
      </c>
      <c r="AW345" s="12" t="s">
        <v>7</v>
      </c>
      <c r="AX345" s="12" t="s">
        <v>78</v>
      </c>
      <c r="AY345" s="237" t="s">
        <v>156</v>
      </c>
    </row>
    <row r="346" spans="2:65" s="12" customFormat="1" ht="12">
      <c r="B346" s="226"/>
      <c r="C346" s="227"/>
      <c r="D346" s="228" t="s">
        <v>168</v>
      </c>
      <c r="E346" s="229" t="s">
        <v>24</v>
      </c>
      <c r="F346" s="230" t="s">
        <v>626</v>
      </c>
      <c r="G346" s="227"/>
      <c r="H346" s="231">
        <v>184.7</v>
      </c>
      <c r="I346" s="232"/>
      <c r="J346" s="232"/>
      <c r="K346" s="227"/>
      <c r="L346" s="227"/>
      <c r="M346" s="233"/>
      <c r="N346" s="234"/>
      <c r="O346" s="235"/>
      <c r="P346" s="235"/>
      <c r="Q346" s="235"/>
      <c r="R346" s="235"/>
      <c r="S346" s="235"/>
      <c r="T346" s="235"/>
      <c r="U346" s="235"/>
      <c r="V346" s="235"/>
      <c r="W346" s="235"/>
      <c r="X346" s="236"/>
      <c r="AT346" s="237" t="s">
        <v>168</v>
      </c>
      <c r="AU346" s="237" t="s">
        <v>87</v>
      </c>
      <c r="AV346" s="12" t="s">
        <v>87</v>
      </c>
      <c r="AW346" s="12" t="s">
        <v>7</v>
      </c>
      <c r="AX346" s="12" t="s">
        <v>78</v>
      </c>
      <c r="AY346" s="237" t="s">
        <v>156</v>
      </c>
    </row>
    <row r="347" spans="2:65" s="12" customFormat="1" ht="12">
      <c r="B347" s="226"/>
      <c r="C347" s="227"/>
      <c r="D347" s="228" t="s">
        <v>168</v>
      </c>
      <c r="E347" s="229" t="s">
        <v>24</v>
      </c>
      <c r="F347" s="230" t="s">
        <v>627</v>
      </c>
      <c r="G347" s="227"/>
      <c r="H347" s="231">
        <v>140</v>
      </c>
      <c r="I347" s="232"/>
      <c r="J347" s="232"/>
      <c r="K347" s="227"/>
      <c r="L347" s="227"/>
      <c r="M347" s="233"/>
      <c r="N347" s="234"/>
      <c r="O347" s="235"/>
      <c r="P347" s="235"/>
      <c r="Q347" s="235"/>
      <c r="R347" s="235"/>
      <c r="S347" s="235"/>
      <c r="T347" s="235"/>
      <c r="U347" s="235"/>
      <c r="V347" s="235"/>
      <c r="W347" s="235"/>
      <c r="X347" s="236"/>
      <c r="AT347" s="237" t="s">
        <v>168</v>
      </c>
      <c r="AU347" s="237" t="s">
        <v>87</v>
      </c>
      <c r="AV347" s="12" t="s">
        <v>87</v>
      </c>
      <c r="AW347" s="12" t="s">
        <v>7</v>
      </c>
      <c r="AX347" s="12" t="s">
        <v>78</v>
      </c>
      <c r="AY347" s="237" t="s">
        <v>156</v>
      </c>
    </row>
    <row r="348" spans="2:65" s="12" customFormat="1" ht="12">
      <c r="B348" s="226"/>
      <c r="C348" s="227"/>
      <c r="D348" s="228" t="s">
        <v>168</v>
      </c>
      <c r="E348" s="229" t="s">
        <v>24</v>
      </c>
      <c r="F348" s="230" t="s">
        <v>628</v>
      </c>
      <c r="G348" s="227"/>
      <c r="H348" s="231">
        <v>81.599999999999994</v>
      </c>
      <c r="I348" s="232"/>
      <c r="J348" s="232"/>
      <c r="K348" s="227"/>
      <c r="L348" s="227"/>
      <c r="M348" s="233"/>
      <c r="N348" s="234"/>
      <c r="O348" s="235"/>
      <c r="P348" s="235"/>
      <c r="Q348" s="235"/>
      <c r="R348" s="235"/>
      <c r="S348" s="235"/>
      <c r="T348" s="235"/>
      <c r="U348" s="235"/>
      <c r="V348" s="235"/>
      <c r="W348" s="235"/>
      <c r="X348" s="236"/>
      <c r="AT348" s="237" t="s">
        <v>168</v>
      </c>
      <c r="AU348" s="237" t="s">
        <v>87</v>
      </c>
      <c r="AV348" s="12" t="s">
        <v>87</v>
      </c>
      <c r="AW348" s="12" t="s">
        <v>7</v>
      </c>
      <c r="AX348" s="12" t="s">
        <v>78</v>
      </c>
      <c r="AY348" s="237" t="s">
        <v>156</v>
      </c>
    </row>
    <row r="349" spans="2:65" s="15" customFormat="1" ht="12">
      <c r="B349" s="269"/>
      <c r="C349" s="270"/>
      <c r="D349" s="228" t="s">
        <v>168</v>
      </c>
      <c r="E349" s="271" t="s">
        <v>24</v>
      </c>
      <c r="F349" s="272" t="s">
        <v>629</v>
      </c>
      <c r="G349" s="270"/>
      <c r="H349" s="273">
        <v>642.9</v>
      </c>
      <c r="I349" s="274"/>
      <c r="J349" s="274"/>
      <c r="K349" s="270"/>
      <c r="L349" s="270"/>
      <c r="M349" s="275"/>
      <c r="N349" s="276"/>
      <c r="O349" s="277"/>
      <c r="P349" s="277"/>
      <c r="Q349" s="277"/>
      <c r="R349" s="277"/>
      <c r="S349" s="277"/>
      <c r="T349" s="277"/>
      <c r="U349" s="277"/>
      <c r="V349" s="277"/>
      <c r="W349" s="277"/>
      <c r="X349" s="278"/>
      <c r="AT349" s="279" t="s">
        <v>168</v>
      </c>
      <c r="AU349" s="279" t="s">
        <v>87</v>
      </c>
      <c r="AV349" s="15" t="s">
        <v>160</v>
      </c>
      <c r="AW349" s="15" t="s">
        <v>7</v>
      </c>
      <c r="AX349" s="15" t="s">
        <v>78</v>
      </c>
      <c r="AY349" s="279" t="s">
        <v>156</v>
      </c>
    </row>
    <row r="350" spans="2:65" s="13" customFormat="1" ht="12">
      <c r="B350" s="238"/>
      <c r="C350" s="239"/>
      <c r="D350" s="228" t="s">
        <v>168</v>
      </c>
      <c r="E350" s="240" t="s">
        <v>24</v>
      </c>
      <c r="F350" s="241" t="s">
        <v>630</v>
      </c>
      <c r="G350" s="239"/>
      <c r="H350" s="240" t="s">
        <v>24</v>
      </c>
      <c r="I350" s="242"/>
      <c r="J350" s="242"/>
      <c r="K350" s="239"/>
      <c r="L350" s="239"/>
      <c r="M350" s="243"/>
      <c r="N350" s="244"/>
      <c r="O350" s="245"/>
      <c r="P350" s="245"/>
      <c r="Q350" s="245"/>
      <c r="R350" s="245"/>
      <c r="S350" s="245"/>
      <c r="T350" s="245"/>
      <c r="U350" s="245"/>
      <c r="V350" s="245"/>
      <c r="W350" s="245"/>
      <c r="X350" s="246"/>
      <c r="AT350" s="247" t="s">
        <v>168</v>
      </c>
      <c r="AU350" s="247" t="s">
        <v>87</v>
      </c>
      <c r="AV350" s="13" t="s">
        <v>85</v>
      </c>
      <c r="AW350" s="13" t="s">
        <v>7</v>
      </c>
      <c r="AX350" s="13" t="s">
        <v>78</v>
      </c>
      <c r="AY350" s="247" t="s">
        <v>156</v>
      </c>
    </row>
    <row r="351" spans="2:65" s="12" customFormat="1" ht="12">
      <c r="B351" s="226"/>
      <c r="C351" s="227"/>
      <c r="D351" s="228" t="s">
        <v>168</v>
      </c>
      <c r="E351" s="229" t="s">
        <v>24</v>
      </c>
      <c r="F351" s="230" t="s">
        <v>631</v>
      </c>
      <c r="G351" s="227"/>
      <c r="H351" s="231">
        <v>59.4</v>
      </c>
      <c r="I351" s="232"/>
      <c r="J351" s="232"/>
      <c r="K351" s="227"/>
      <c r="L351" s="227"/>
      <c r="M351" s="233"/>
      <c r="N351" s="234"/>
      <c r="O351" s="235"/>
      <c r="P351" s="235"/>
      <c r="Q351" s="235"/>
      <c r="R351" s="235"/>
      <c r="S351" s="235"/>
      <c r="T351" s="235"/>
      <c r="U351" s="235"/>
      <c r="V351" s="235"/>
      <c r="W351" s="235"/>
      <c r="X351" s="236"/>
      <c r="AT351" s="237" t="s">
        <v>168</v>
      </c>
      <c r="AU351" s="237" t="s">
        <v>87</v>
      </c>
      <c r="AV351" s="12" t="s">
        <v>87</v>
      </c>
      <c r="AW351" s="12" t="s">
        <v>7</v>
      </c>
      <c r="AX351" s="12" t="s">
        <v>78</v>
      </c>
      <c r="AY351" s="237" t="s">
        <v>156</v>
      </c>
    </row>
    <row r="352" spans="2:65" s="12" customFormat="1" ht="12">
      <c r="B352" s="226"/>
      <c r="C352" s="227"/>
      <c r="D352" s="228" t="s">
        <v>168</v>
      </c>
      <c r="E352" s="229" t="s">
        <v>24</v>
      </c>
      <c r="F352" s="230" t="s">
        <v>632</v>
      </c>
      <c r="G352" s="227"/>
      <c r="H352" s="231">
        <v>104.6</v>
      </c>
      <c r="I352" s="232"/>
      <c r="J352" s="232"/>
      <c r="K352" s="227"/>
      <c r="L352" s="227"/>
      <c r="M352" s="233"/>
      <c r="N352" s="234"/>
      <c r="O352" s="235"/>
      <c r="P352" s="235"/>
      <c r="Q352" s="235"/>
      <c r="R352" s="235"/>
      <c r="S352" s="235"/>
      <c r="T352" s="235"/>
      <c r="U352" s="235"/>
      <c r="V352" s="235"/>
      <c r="W352" s="235"/>
      <c r="X352" s="236"/>
      <c r="AT352" s="237" t="s">
        <v>168</v>
      </c>
      <c r="AU352" s="237" t="s">
        <v>87</v>
      </c>
      <c r="AV352" s="12" t="s">
        <v>87</v>
      </c>
      <c r="AW352" s="12" t="s">
        <v>7</v>
      </c>
      <c r="AX352" s="12" t="s">
        <v>78</v>
      </c>
      <c r="AY352" s="237" t="s">
        <v>156</v>
      </c>
    </row>
    <row r="353" spans="2:65" s="12" customFormat="1" ht="12">
      <c r="B353" s="226"/>
      <c r="C353" s="227"/>
      <c r="D353" s="228" t="s">
        <v>168</v>
      </c>
      <c r="E353" s="229" t="s">
        <v>24</v>
      </c>
      <c r="F353" s="230" t="s">
        <v>633</v>
      </c>
      <c r="G353" s="227"/>
      <c r="H353" s="231">
        <v>144.4</v>
      </c>
      <c r="I353" s="232"/>
      <c r="J353" s="232"/>
      <c r="K353" s="227"/>
      <c r="L353" s="227"/>
      <c r="M353" s="233"/>
      <c r="N353" s="234"/>
      <c r="O353" s="235"/>
      <c r="P353" s="235"/>
      <c r="Q353" s="235"/>
      <c r="R353" s="235"/>
      <c r="S353" s="235"/>
      <c r="T353" s="235"/>
      <c r="U353" s="235"/>
      <c r="V353" s="235"/>
      <c r="W353" s="235"/>
      <c r="X353" s="236"/>
      <c r="AT353" s="237" t="s">
        <v>168</v>
      </c>
      <c r="AU353" s="237" t="s">
        <v>87</v>
      </c>
      <c r="AV353" s="12" t="s">
        <v>87</v>
      </c>
      <c r="AW353" s="12" t="s">
        <v>7</v>
      </c>
      <c r="AX353" s="12" t="s">
        <v>78</v>
      </c>
      <c r="AY353" s="237" t="s">
        <v>156</v>
      </c>
    </row>
    <row r="354" spans="2:65" s="12" customFormat="1" ht="12">
      <c r="B354" s="226"/>
      <c r="C354" s="227"/>
      <c r="D354" s="228" t="s">
        <v>168</v>
      </c>
      <c r="E354" s="229" t="s">
        <v>24</v>
      </c>
      <c r="F354" s="230" t="s">
        <v>634</v>
      </c>
      <c r="G354" s="227"/>
      <c r="H354" s="231">
        <v>22.9</v>
      </c>
      <c r="I354" s="232"/>
      <c r="J354" s="232"/>
      <c r="K354" s="227"/>
      <c r="L354" s="227"/>
      <c r="M354" s="233"/>
      <c r="N354" s="234"/>
      <c r="O354" s="235"/>
      <c r="P354" s="235"/>
      <c r="Q354" s="235"/>
      <c r="R354" s="235"/>
      <c r="S354" s="235"/>
      <c r="T354" s="235"/>
      <c r="U354" s="235"/>
      <c r="V354" s="235"/>
      <c r="W354" s="235"/>
      <c r="X354" s="236"/>
      <c r="AT354" s="237" t="s">
        <v>168</v>
      </c>
      <c r="AU354" s="237" t="s">
        <v>87</v>
      </c>
      <c r="AV354" s="12" t="s">
        <v>87</v>
      </c>
      <c r="AW354" s="12" t="s">
        <v>7</v>
      </c>
      <c r="AX354" s="12" t="s">
        <v>78</v>
      </c>
      <c r="AY354" s="237" t="s">
        <v>156</v>
      </c>
    </row>
    <row r="355" spans="2:65" s="15" customFormat="1" ht="12">
      <c r="B355" s="269"/>
      <c r="C355" s="270"/>
      <c r="D355" s="228" t="s">
        <v>168</v>
      </c>
      <c r="E355" s="271" t="s">
        <v>24</v>
      </c>
      <c r="F355" s="272" t="s">
        <v>629</v>
      </c>
      <c r="G355" s="270"/>
      <c r="H355" s="273">
        <v>331.3</v>
      </c>
      <c r="I355" s="274"/>
      <c r="J355" s="274"/>
      <c r="K355" s="270"/>
      <c r="L355" s="270"/>
      <c r="M355" s="275"/>
      <c r="N355" s="276"/>
      <c r="O355" s="277"/>
      <c r="P355" s="277"/>
      <c r="Q355" s="277"/>
      <c r="R355" s="277"/>
      <c r="S355" s="277"/>
      <c r="T355" s="277"/>
      <c r="U355" s="277"/>
      <c r="V355" s="277"/>
      <c r="W355" s="277"/>
      <c r="X355" s="278"/>
      <c r="AT355" s="279" t="s">
        <v>168</v>
      </c>
      <c r="AU355" s="279" t="s">
        <v>87</v>
      </c>
      <c r="AV355" s="15" t="s">
        <v>160</v>
      </c>
      <c r="AW355" s="15" t="s">
        <v>7</v>
      </c>
      <c r="AX355" s="15" t="s">
        <v>78</v>
      </c>
      <c r="AY355" s="279" t="s">
        <v>156</v>
      </c>
    </row>
    <row r="356" spans="2:65" s="13" customFormat="1" ht="12">
      <c r="B356" s="238"/>
      <c r="C356" s="239"/>
      <c r="D356" s="228" t="s">
        <v>168</v>
      </c>
      <c r="E356" s="240" t="s">
        <v>24</v>
      </c>
      <c r="F356" s="241" t="s">
        <v>635</v>
      </c>
      <c r="G356" s="239"/>
      <c r="H356" s="240" t="s">
        <v>24</v>
      </c>
      <c r="I356" s="242"/>
      <c r="J356" s="242"/>
      <c r="K356" s="239"/>
      <c r="L356" s="239"/>
      <c r="M356" s="243"/>
      <c r="N356" s="244"/>
      <c r="O356" s="245"/>
      <c r="P356" s="245"/>
      <c r="Q356" s="245"/>
      <c r="R356" s="245"/>
      <c r="S356" s="245"/>
      <c r="T356" s="245"/>
      <c r="U356" s="245"/>
      <c r="V356" s="245"/>
      <c r="W356" s="245"/>
      <c r="X356" s="246"/>
      <c r="AT356" s="247" t="s">
        <v>168</v>
      </c>
      <c r="AU356" s="247" t="s">
        <v>87</v>
      </c>
      <c r="AV356" s="13" t="s">
        <v>85</v>
      </c>
      <c r="AW356" s="13" t="s">
        <v>7</v>
      </c>
      <c r="AX356" s="13" t="s">
        <v>78</v>
      </c>
      <c r="AY356" s="247" t="s">
        <v>156</v>
      </c>
    </row>
    <row r="357" spans="2:65" s="12" customFormat="1" ht="12">
      <c r="B357" s="226"/>
      <c r="C357" s="227"/>
      <c r="D357" s="228" t="s">
        <v>168</v>
      </c>
      <c r="E357" s="229" t="s">
        <v>24</v>
      </c>
      <c r="F357" s="230" t="s">
        <v>636</v>
      </c>
      <c r="G357" s="227"/>
      <c r="H357" s="231">
        <v>310.60000000000002</v>
      </c>
      <c r="I357" s="232"/>
      <c r="J357" s="232"/>
      <c r="K357" s="227"/>
      <c r="L357" s="227"/>
      <c r="M357" s="233"/>
      <c r="N357" s="234"/>
      <c r="O357" s="235"/>
      <c r="P357" s="235"/>
      <c r="Q357" s="235"/>
      <c r="R357" s="235"/>
      <c r="S357" s="235"/>
      <c r="T357" s="235"/>
      <c r="U357" s="235"/>
      <c r="V357" s="235"/>
      <c r="W357" s="235"/>
      <c r="X357" s="236"/>
      <c r="AT357" s="237" t="s">
        <v>168</v>
      </c>
      <c r="AU357" s="237" t="s">
        <v>87</v>
      </c>
      <c r="AV357" s="12" t="s">
        <v>87</v>
      </c>
      <c r="AW357" s="12" t="s">
        <v>7</v>
      </c>
      <c r="AX357" s="12" t="s">
        <v>78</v>
      </c>
      <c r="AY357" s="237" t="s">
        <v>156</v>
      </c>
    </row>
    <row r="358" spans="2:65" s="13" customFormat="1" ht="12">
      <c r="B358" s="238"/>
      <c r="C358" s="239"/>
      <c r="D358" s="228" t="s">
        <v>168</v>
      </c>
      <c r="E358" s="240" t="s">
        <v>24</v>
      </c>
      <c r="F358" s="241" t="s">
        <v>637</v>
      </c>
      <c r="G358" s="239"/>
      <c r="H358" s="240" t="s">
        <v>24</v>
      </c>
      <c r="I358" s="242"/>
      <c r="J358" s="242"/>
      <c r="K358" s="239"/>
      <c r="L358" s="239"/>
      <c r="M358" s="243"/>
      <c r="N358" s="244"/>
      <c r="O358" s="245"/>
      <c r="P358" s="245"/>
      <c r="Q358" s="245"/>
      <c r="R358" s="245"/>
      <c r="S358" s="245"/>
      <c r="T358" s="245"/>
      <c r="U358" s="245"/>
      <c r="V358" s="245"/>
      <c r="W358" s="245"/>
      <c r="X358" s="246"/>
      <c r="AT358" s="247" t="s">
        <v>168</v>
      </c>
      <c r="AU358" s="247" t="s">
        <v>87</v>
      </c>
      <c r="AV358" s="13" t="s">
        <v>85</v>
      </c>
      <c r="AW358" s="13" t="s">
        <v>7</v>
      </c>
      <c r="AX358" s="13" t="s">
        <v>78</v>
      </c>
      <c r="AY358" s="247" t="s">
        <v>156</v>
      </c>
    </row>
    <row r="359" spans="2:65" s="12" customFormat="1" ht="12">
      <c r="B359" s="226"/>
      <c r="C359" s="227"/>
      <c r="D359" s="228" t="s">
        <v>168</v>
      </c>
      <c r="E359" s="229" t="s">
        <v>24</v>
      </c>
      <c r="F359" s="230" t="s">
        <v>213</v>
      </c>
      <c r="G359" s="227"/>
      <c r="H359" s="231">
        <v>13</v>
      </c>
      <c r="I359" s="232"/>
      <c r="J359" s="232"/>
      <c r="K359" s="227"/>
      <c r="L359" s="227"/>
      <c r="M359" s="233"/>
      <c r="N359" s="234"/>
      <c r="O359" s="235"/>
      <c r="P359" s="235"/>
      <c r="Q359" s="235"/>
      <c r="R359" s="235"/>
      <c r="S359" s="235"/>
      <c r="T359" s="235"/>
      <c r="U359" s="235"/>
      <c r="V359" s="235"/>
      <c r="W359" s="235"/>
      <c r="X359" s="236"/>
      <c r="AT359" s="237" t="s">
        <v>168</v>
      </c>
      <c r="AU359" s="237" t="s">
        <v>87</v>
      </c>
      <c r="AV359" s="12" t="s">
        <v>87</v>
      </c>
      <c r="AW359" s="12" t="s">
        <v>7</v>
      </c>
      <c r="AX359" s="12" t="s">
        <v>78</v>
      </c>
      <c r="AY359" s="237" t="s">
        <v>156</v>
      </c>
    </row>
    <row r="360" spans="2:65" s="13" customFormat="1" ht="12">
      <c r="B360" s="238"/>
      <c r="C360" s="239"/>
      <c r="D360" s="228" t="s">
        <v>168</v>
      </c>
      <c r="E360" s="240" t="s">
        <v>24</v>
      </c>
      <c r="F360" s="241" t="s">
        <v>638</v>
      </c>
      <c r="G360" s="239"/>
      <c r="H360" s="240" t="s">
        <v>24</v>
      </c>
      <c r="I360" s="242"/>
      <c r="J360" s="242"/>
      <c r="K360" s="239"/>
      <c r="L360" s="239"/>
      <c r="M360" s="243"/>
      <c r="N360" s="244"/>
      <c r="O360" s="245"/>
      <c r="P360" s="245"/>
      <c r="Q360" s="245"/>
      <c r="R360" s="245"/>
      <c r="S360" s="245"/>
      <c r="T360" s="245"/>
      <c r="U360" s="245"/>
      <c r="V360" s="245"/>
      <c r="W360" s="245"/>
      <c r="X360" s="246"/>
      <c r="AT360" s="247" t="s">
        <v>168</v>
      </c>
      <c r="AU360" s="247" t="s">
        <v>87</v>
      </c>
      <c r="AV360" s="13" t="s">
        <v>85</v>
      </c>
      <c r="AW360" s="13" t="s">
        <v>7</v>
      </c>
      <c r="AX360" s="13" t="s">
        <v>78</v>
      </c>
      <c r="AY360" s="247" t="s">
        <v>156</v>
      </c>
    </row>
    <row r="361" spans="2:65" s="12" customFormat="1" ht="12">
      <c r="B361" s="226"/>
      <c r="C361" s="227"/>
      <c r="D361" s="228" t="s">
        <v>168</v>
      </c>
      <c r="E361" s="229" t="s">
        <v>24</v>
      </c>
      <c r="F361" s="230" t="s">
        <v>213</v>
      </c>
      <c r="G361" s="227"/>
      <c r="H361" s="231">
        <v>13</v>
      </c>
      <c r="I361" s="232"/>
      <c r="J361" s="232"/>
      <c r="K361" s="227"/>
      <c r="L361" s="227"/>
      <c r="M361" s="233"/>
      <c r="N361" s="234"/>
      <c r="O361" s="235"/>
      <c r="P361" s="235"/>
      <c r="Q361" s="235"/>
      <c r="R361" s="235"/>
      <c r="S361" s="235"/>
      <c r="T361" s="235"/>
      <c r="U361" s="235"/>
      <c r="V361" s="235"/>
      <c r="W361" s="235"/>
      <c r="X361" s="236"/>
      <c r="AT361" s="237" t="s">
        <v>168</v>
      </c>
      <c r="AU361" s="237" t="s">
        <v>87</v>
      </c>
      <c r="AV361" s="12" t="s">
        <v>87</v>
      </c>
      <c r="AW361" s="12" t="s">
        <v>7</v>
      </c>
      <c r="AX361" s="12" t="s">
        <v>78</v>
      </c>
      <c r="AY361" s="237" t="s">
        <v>156</v>
      </c>
    </row>
    <row r="362" spans="2:65" s="14" customFormat="1" ht="12">
      <c r="B362" s="248"/>
      <c r="C362" s="249"/>
      <c r="D362" s="228" t="s">
        <v>168</v>
      </c>
      <c r="E362" s="250" t="s">
        <v>24</v>
      </c>
      <c r="F362" s="251" t="s">
        <v>172</v>
      </c>
      <c r="G362" s="249"/>
      <c r="H362" s="252">
        <v>1310.8</v>
      </c>
      <c r="I362" s="253"/>
      <c r="J362" s="253"/>
      <c r="K362" s="249"/>
      <c r="L362" s="249"/>
      <c r="M362" s="254"/>
      <c r="N362" s="255"/>
      <c r="O362" s="256"/>
      <c r="P362" s="256"/>
      <c r="Q362" s="256"/>
      <c r="R362" s="256"/>
      <c r="S362" s="256"/>
      <c r="T362" s="256"/>
      <c r="U362" s="256"/>
      <c r="V362" s="256"/>
      <c r="W362" s="256"/>
      <c r="X362" s="257"/>
      <c r="AT362" s="258" t="s">
        <v>168</v>
      </c>
      <c r="AU362" s="258" t="s">
        <v>87</v>
      </c>
      <c r="AV362" s="14" t="s">
        <v>166</v>
      </c>
      <c r="AW362" s="14" t="s">
        <v>7</v>
      </c>
      <c r="AX362" s="14" t="s">
        <v>85</v>
      </c>
      <c r="AY362" s="258" t="s">
        <v>156</v>
      </c>
    </row>
    <row r="363" spans="2:65" s="1" customFormat="1" ht="16.5" customHeight="1">
      <c r="B363" s="43"/>
      <c r="C363" s="259" t="s">
        <v>639</v>
      </c>
      <c r="D363" s="259" t="s">
        <v>237</v>
      </c>
      <c r="E363" s="260" t="s">
        <v>640</v>
      </c>
      <c r="F363" s="261" t="s">
        <v>641</v>
      </c>
      <c r="G363" s="262" t="s">
        <v>216</v>
      </c>
      <c r="H363" s="263">
        <v>669.226</v>
      </c>
      <c r="I363" s="264"/>
      <c r="J363" s="265"/>
      <c r="K363" s="266">
        <f>ROUND(P363*H363,2)</f>
        <v>0</v>
      </c>
      <c r="L363" s="261" t="s">
        <v>165</v>
      </c>
      <c r="M363" s="267"/>
      <c r="N363" s="268" t="s">
        <v>24</v>
      </c>
      <c r="O363" s="222" t="s">
        <v>47</v>
      </c>
      <c r="P363" s="145">
        <f>I363+J363</f>
        <v>0</v>
      </c>
      <c r="Q363" s="145">
        <f>ROUND(I363*H363,2)</f>
        <v>0</v>
      </c>
      <c r="R363" s="145">
        <f>ROUND(J363*H363,2)</f>
        <v>0</v>
      </c>
      <c r="S363" s="44"/>
      <c r="T363" s="223">
        <f>S363*H363</f>
        <v>0</v>
      </c>
      <c r="U363" s="223">
        <v>0.01</v>
      </c>
      <c r="V363" s="223">
        <f>U363*H363</f>
        <v>6.6922600000000001</v>
      </c>
      <c r="W363" s="223">
        <v>0</v>
      </c>
      <c r="X363" s="224">
        <f>W363*H363</f>
        <v>0</v>
      </c>
      <c r="AR363" s="26" t="s">
        <v>187</v>
      </c>
      <c r="AT363" s="26" t="s">
        <v>237</v>
      </c>
      <c r="AU363" s="26" t="s">
        <v>87</v>
      </c>
      <c r="AY363" s="26" t="s">
        <v>156</v>
      </c>
      <c r="BE363" s="225">
        <f>IF(O363="základní",K363,0)</f>
        <v>0</v>
      </c>
      <c r="BF363" s="225">
        <f>IF(O363="snížená",K363,0)</f>
        <v>0</v>
      </c>
      <c r="BG363" s="225">
        <f>IF(O363="zákl. přenesená",K363,0)</f>
        <v>0</v>
      </c>
      <c r="BH363" s="225">
        <f>IF(O363="sníž. přenesená",K363,0)</f>
        <v>0</v>
      </c>
      <c r="BI363" s="225">
        <f>IF(O363="nulová",K363,0)</f>
        <v>0</v>
      </c>
      <c r="BJ363" s="26" t="s">
        <v>85</v>
      </c>
      <c r="BK363" s="225">
        <f>ROUND(P363*H363,2)</f>
        <v>0</v>
      </c>
      <c r="BL363" s="26" t="s">
        <v>166</v>
      </c>
      <c r="BM363" s="26" t="s">
        <v>642</v>
      </c>
    </row>
    <row r="364" spans="2:65" s="12" customFormat="1" ht="12">
      <c r="B364" s="226"/>
      <c r="C364" s="227"/>
      <c r="D364" s="228" t="s">
        <v>168</v>
      </c>
      <c r="E364" s="229" t="s">
        <v>24</v>
      </c>
      <c r="F364" s="230" t="s">
        <v>643</v>
      </c>
      <c r="G364" s="227"/>
      <c r="H364" s="231">
        <v>669.226</v>
      </c>
      <c r="I364" s="232"/>
      <c r="J364" s="232"/>
      <c r="K364" s="227"/>
      <c r="L364" s="227"/>
      <c r="M364" s="233"/>
      <c r="N364" s="234"/>
      <c r="O364" s="235"/>
      <c r="P364" s="235"/>
      <c r="Q364" s="235"/>
      <c r="R364" s="235"/>
      <c r="S364" s="235"/>
      <c r="T364" s="235"/>
      <c r="U364" s="235"/>
      <c r="V364" s="235"/>
      <c r="W364" s="235"/>
      <c r="X364" s="236"/>
      <c r="AT364" s="237" t="s">
        <v>168</v>
      </c>
      <c r="AU364" s="237" t="s">
        <v>87</v>
      </c>
      <c r="AV364" s="12" t="s">
        <v>87</v>
      </c>
      <c r="AW364" s="12" t="s">
        <v>7</v>
      </c>
      <c r="AX364" s="12" t="s">
        <v>85</v>
      </c>
      <c r="AY364" s="237" t="s">
        <v>156</v>
      </c>
    </row>
    <row r="365" spans="2:65" s="1" customFormat="1" ht="16.5" customHeight="1">
      <c r="B365" s="43"/>
      <c r="C365" s="259" t="s">
        <v>644</v>
      </c>
      <c r="D365" s="259" t="s">
        <v>237</v>
      </c>
      <c r="E365" s="260" t="s">
        <v>645</v>
      </c>
      <c r="F365" s="261" t="s">
        <v>646</v>
      </c>
      <c r="G365" s="262" t="s">
        <v>216</v>
      </c>
      <c r="H365" s="263">
        <v>649.32899999999995</v>
      </c>
      <c r="I365" s="264"/>
      <c r="J365" s="265"/>
      <c r="K365" s="266">
        <f>ROUND(P365*H365,2)</f>
        <v>0</v>
      </c>
      <c r="L365" s="261" t="s">
        <v>165</v>
      </c>
      <c r="M365" s="267"/>
      <c r="N365" s="268" t="s">
        <v>24</v>
      </c>
      <c r="O365" s="222" t="s">
        <v>47</v>
      </c>
      <c r="P365" s="145">
        <f>I365+J365</f>
        <v>0</v>
      </c>
      <c r="Q365" s="145">
        <f>ROUND(I365*H365,2)</f>
        <v>0</v>
      </c>
      <c r="R365" s="145">
        <f>ROUND(J365*H365,2)</f>
        <v>0</v>
      </c>
      <c r="S365" s="44"/>
      <c r="T365" s="223">
        <f>S365*H365</f>
        <v>0</v>
      </c>
      <c r="U365" s="223">
        <v>8.2100000000000006E-2</v>
      </c>
      <c r="V365" s="223">
        <f>U365*H365</f>
        <v>53.309910899999998</v>
      </c>
      <c r="W365" s="223">
        <v>0</v>
      </c>
      <c r="X365" s="224">
        <f>W365*H365</f>
        <v>0</v>
      </c>
      <c r="AR365" s="26" t="s">
        <v>187</v>
      </c>
      <c r="AT365" s="26" t="s">
        <v>237</v>
      </c>
      <c r="AU365" s="26" t="s">
        <v>87</v>
      </c>
      <c r="AY365" s="26" t="s">
        <v>156</v>
      </c>
      <c r="BE365" s="225">
        <f>IF(O365="základní",K365,0)</f>
        <v>0</v>
      </c>
      <c r="BF365" s="225">
        <f>IF(O365="snížená",K365,0)</f>
        <v>0</v>
      </c>
      <c r="BG365" s="225">
        <f>IF(O365="zákl. přenesená",K365,0)</f>
        <v>0</v>
      </c>
      <c r="BH365" s="225">
        <f>IF(O365="sníž. přenesená",K365,0)</f>
        <v>0</v>
      </c>
      <c r="BI365" s="225">
        <f>IF(O365="nulová",K365,0)</f>
        <v>0</v>
      </c>
      <c r="BJ365" s="26" t="s">
        <v>85</v>
      </c>
      <c r="BK365" s="225">
        <f>ROUND(P365*H365,2)</f>
        <v>0</v>
      </c>
      <c r="BL365" s="26" t="s">
        <v>166</v>
      </c>
      <c r="BM365" s="26" t="s">
        <v>647</v>
      </c>
    </row>
    <row r="366" spans="2:65" s="12" customFormat="1" ht="12">
      <c r="B366" s="226"/>
      <c r="C366" s="227"/>
      <c r="D366" s="228" t="s">
        <v>168</v>
      </c>
      <c r="E366" s="229" t="s">
        <v>24</v>
      </c>
      <c r="F366" s="230" t="s">
        <v>648</v>
      </c>
      <c r="G366" s="227"/>
      <c r="H366" s="231">
        <v>649.32899999999995</v>
      </c>
      <c r="I366" s="232"/>
      <c r="J366" s="232"/>
      <c r="K366" s="227"/>
      <c r="L366" s="227"/>
      <c r="M366" s="233"/>
      <c r="N366" s="234"/>
      <c r="O366" s="235"/>
      <c r="P366" s="235"/>
      <c r="Q366" s="235"/>
      <c r="R366" s="235"/>
      <c r="S366" s="235"/>
      <c r="T366" s="235"/>
      <c r="U366" s="235"/>
      <c r="V366" s="235"/>
      <c r="W366" s="235"/>
      <c r="X366" s="236"/>
      <c r="AT366" s="237" t="s">
        <v>168</v>
      </c>
      <c r="AU366" s="237" t="s">
        <v>87</v>
      </c>
      <c r="AV366" s="12" t="s">
        <v>87</v>
      </c>
      <c r="AW366" s="12" t="s">
        <v>7</v>
      </c>
      <c r="AX366" s="12" t="s">
        <v>85</v>
      </c>
      <c r="AY366" s="237" t="s">
        <v>156</v>
      </c>
    </row>
    <row r="367" spans="2:65" s="1" customFormat="1" ht="16.5" customHeight="1">
      <c r="B367" s="43"/>
      <c r="C367" s="259" t="s">
        <v>649</v>
      </c>
      <c r="D367" s="259" t="s">
        <v>237</v>
      </c>
      <c r="E367" s="260" t="s">
        <v>650</v>
      </c>
      <c r="F367" s="261" t="s">
        <v>651</v>
      </c>
      <c r="G367" s="262" t="s">
        <v>216</v>
      </c>
      <c r="H367" s="263">
        <v>313.70600000000002</v>
      </c>
      <c r="I367" s="264"/>
      <c r="J367" s="265"/>
      <c r="K367" s="266">
        <f>ROUND(P367*H367,2)</f>
        <v>0</v>
      </c>
      <c r="L367" s="261" t="s">
        <v>165</v>
      </c>
      <c r="M367" s="267"/>
      <c r="N367" s="268" t="s">
        <v>24</v>
      </c>
      <c r="O367" s="222" t="s">
        <v>47</v>
      </c>
      <c r="P367" s="145">
        <f>I367+J367</f>
        <v>0</v>
      </c>
      <c r="Q367" s="145">
        <f>ROUND(I367*H367,2)</f>
        <v>0</v>
      </c>
      <c r="R367" s="145">
        <f>ROUND(J367*H367,2)</f>
        <v>0</v>
      </c>
      <c r="S367" s="44"/>
      <c r="T367" s="223">
        <f>S367*H367</f>
        <v>0</v>
      </c>
      <c r="U367" s="223">
        <v>4.8300000000000003E-2</v>
      </c>
      <c r="V367" s="223">
        <f>U367*H367</f>
        <v>15.151999800000002</v>
      </c>
      <c r="W367" s="223">
        <v>0</v>
      </c>
      <c r="X367" s="224">
        <f>W367*H367</f>
        <v>0</v>
      </c>
      <c r="AR367" s="26" t="s">
        <v>187</v>
      </c>
      <c r="AT367" s="26" t="s">
        <v>237</v>
      </c>
      <c r="AU367" s="26" t="s">
        <v>87</v>
      </c>
      <c r="AY367" s="26" t="s">
        <v>156</v>
      </c>
      <c r="BE367" s="225">
        <f>IF(O367="základní",K367,0)</f>
        <v>0</v>
      </c>
      <c r="BF367" s="225">
        <f>IF(O367="snížená",K367,0)</f>
        <v>0</v>
      </c>
      <c r="BG367" s="225">
        <f>IF(O367="zákl. přenesená",K367,0)</f>
        <v>0</v>
      </c>
      <c r="BH367" s="225">
        <f>IF(O367="sníž. přenesená",K367,0)</f>
        <v>0</v>
      </c>
      <c r="BI367" s="225">
        <f>IF(O367="nulová",K367,0)</f>
        <v>0</v>
      </c>
      <c r="BJ367" s="26" t="s">
        <v>85</v>
      </c>
      <c r="BK367" s="225">
        <f>ROUND(P367*H367,2)</f>
        <v>0</v>
      </c>
      <c r="BL367" s="26" t="s">
        <v>166</v>
      </c>
      <c r="BM367" s="26" t="s">
        <v>652</v>
      </c>
    </row>
    <row r="368" spans="2:65" s="12" customFormat="1" ht="12">
      <c r="B368" s="226"/>
      <c r="C368" s="227"/>
      <c r="D368" s="228" t="s">
        <v>168</v>
      </c>
      <c r="E368" s="229" t="s">
        <v>24</v>
      </c>
      <c r="F368" s="230" t="s">
        <v>653</v>
      </c>
      <c r="G368" s="227"/>
      <c r="H368" s="231">
        <v>313.70600000000002</v>
      </c>
      <c r="I368" s="232"/>
      <c r="J368" s="232"/>
      <c r="K368" s="227"/>
      <c r="L368" s="227"/>
      <c r="M368" s="233"/>
      <c r="N368" s="234"/>
      <c r="O368" s="235"/>
      <c r="P368" s="235"/>
      <c r="Q368" s="235"/>
      <c r="R368" s="235"/>
      <c r="S368" s="235"/>
      <c r="T368" s="235"/>
      <c r="U368" s="235"/>
      <c r="V368" s="235"/>
      <c r="W368" s="235"/>
      <c r="X368" s="236"/>
      <c r="AT368" s="237" t="s">
        <v>168</v>
      </c>
      <c r="AU368" s="237" t="s">
        <v>87</v>
      </c>
      <c r="AV368" s="12" t="s">
        <v>87</v>
      </c>
      <c r="AW368" s="12" t="s">
        <v>7</v>
      </c>
      <c r="AX368" s="12" t="s">
        <v>85</v>
      </c>
      <c r="AY368" s="237" t="s">
        <v>156</v>
      </c>
    </row>
    <row r="369" spans="2:65" s="1" customFormat="1" ht="16.5" customHeight="1">
      <c r="B369" s="43"/>
      <c r="C369" s="259" t="s">
        <v>654</v>
      </c>
      <c r="D369" s="259" t="s">
        <v>237</v>
      </c>
      <c r="E369" s="260" t="s">
        <v>655</v>
      </c>
      <c r="F369" s="261" t="s">
        <v>656</v>
      </c>
      <c r="G369" s="262" t="s">
        <v>216</v>
      </c>
      <c r="H369" s="263">
        <v>26.26</v>
      </c>
      <c r="I369" s="264"/>
      <c r="J369" s="265"/>
      <c r="K369" s="266">
        <f>ROUND(P369*H369,2)</f>
        <v>0</v>
      </c>
      <c r="L369" s="261" t="s">
        <v>165</v>
      </c>
      <c r="M369" s="267"/>
      <c r="N369" s="268" t="s">
        <v>24</v>
      </c>
      <c r="O369" s="222" t="s">
        <v>47</v>
      </c>
      <c r="P369" s="145">
        <f>I369+J369</f>
        <v>0</v>
      </c>
      <c r="Q369" s="145">
        <f>ROUND(I369*H369,2)</f>
        <v>0</v>
      </c>
      <c r="R369" s="145">
        <f>ROUND(J369*H369,2)</f>
        <v>0</v>
      </c>
      <c r="S369" s="44"/>
      <c r="T369" s="223">
        <f>S369*H369</f>
        <v>0</v>
      </c>
      <c r="U369" s="223">
        <v>6.4000000000000001E-2</v>
      </c>
      <c r="V369" s="223">
        <f>U369*H369</f>
        <v>1.6806400000000001</v>
      </c>
      <c r="W369" s="223">
        <v>0</v>
      </c>
      <c r="X369" s="224">
        <f>W369*H369</f>
        <v>0</v>
      </c>
      <c r="AR369" s="26" t="s">
        <v>187</v>
      </c>
      <c r="AT369" s="26" t="s">
        <v>237</v>
      </c>
      <c r="AU369" s="26" t="s">
        <v>87</v>
      </c>
      <c r="AY369" s="26" t="s">
        <v>156</v>
      </c>
      <c r="BE369" s="225">
        <f>IF(O369="základní",K369,0)</f>
        <v>0</v>
      </c>
      <c r="BF369" s="225">
        <f>IF(O369="snížená",K369,0)</f>
        <v>0</v>
      </c>
      <c r="BG369" s="225">
        <f>IF(O369="zákl. přenesená",K369,0)</f>
        <v>0</v>
      </c>
      <c r="BH369" s="225">
        <f>IF(O369="sníž. přenesená",K369,0)</f>
        <v>0</v>
      </c>
      <c r="BI369" s="225">
        <f>IF(O369="nulová",K369,0)</f>
        <v>0</v>
      </c>
      <c r="BJ369" s="26" t="s">
        <v>85</v>
      </c>
      <c r="BK369" s="225">
        <f>ROUND(P369*H369,2)</f>
        <v>0</v>
      </c>
      <c r="BL369" s="26" t="s">
        <v>166</v>
      </c>
      <c r="BM369" s="26" t="s">
        <v>657</v>
      </c>
    </row>
    <row r="370" spans="2:65" s="12" customFormat="1" ht="12">
      <c r="B370" s="226"/>
      <c r="C370" s="227"/>
      <c r="D370" s="228" t="s">
        <v>168</v>
      </c>
      <c r="E370" s="229" t="s">
        <v>24</v>
      </c>
      <c r="F370" s="230" t="s">
        <v>658</v>
      </c>
      <c r="G370" s="227"/>
      <c r="H370" s="231">
        <v>26.26</v>
      </c>
      <c r="I370" s="232"/>
      <c r="J370" s="232"/>
      <c r="K370" s="227"/>
      <c r="L370" s="227"/>
      <c r="M370" s="233"/>
      <c r="N370" s="234"/>
      <c r="O370" s="235"/>
      <c r="P370" s="235"/>
      <c r="Q370" s="235"/>
      <c r="R370" s="235"/>
      <c r="S370" s="235"/>
      <c r="T370" s="235"/>
      <c r="U370" s="235"/>
      <c r="V370" s="235"/>
      <c r="W370" s="235"/>
      <c r="X370" s="236"/>
      <c r="AT370" s="237" t="s">
        <v>168</v>
      </c>
      <c r="AU370" s="237" t="s">
        <v>87</v>
      </c>
      <c r="AV370" s="12" t="s">
        <v>87</v>
      </c>
      <c r="AW370" s="12" t="s">
        <v>7</v>
      </c>
      <c r="AX370" s="12" t="s">
        <v>85</v>
      </c>
      <c r="AY370" s="237" t="s">
        <v>156</v>
      </c>
    </row>
    <row r="371" spans="2:65" s="1" customFormat="1" ht="16.5" customHeight="1">
      <c r="B371" s="43"/>
      <c r="C371" s="214" t="s">
        <v>659</v>
      </c>
      <c r="D371" s="214" t="s">
        <v>161</v>
      </c>
      <c r="E371" s="215" t="s">
        <v>660</v>
      </c>
      <c r="F371" s="216" t="s">
        <v>661</v>
      </c>
      <c r="G371" s="217" t="s">
        <v>200</v>
      </c>
      <c r="H371" s="218">
        <v>5.43</v>
      </c>
      <c r="I371" s="219"/>
      <c r="J371" s="219"/>
      <c r="K371" s="220">
        <f>ROUND(P371*H371,2)</f>
        <v>0</v>
      </c>
      <c r="L371" s="216" t="s">
        <v>165</v>
      </c>
      <c r="M371" s="63"/>
      <c r="N371" s="221" t="s">
        <v>24</v>
      </c>
      <c r="O371" s="222" t="s">
        <v>47</v>
      </c>
      <c r="P371" s="145">
        <f>I371+J371</f>
        <v>0</v>
      </c>
      <c r="Q371" s="145">
        <f>ROUND(I371*H371,2)</f>
        <v>0</v>
      </c>
      <c r="R371" s="145">
        <f>ROUND(J371*H371,2)</f>
        <v>0</v>
      </c>
      <c r="S371" s="44"/>
      <c r="T371" s="223">
        <f>S371*H371</f>
        <v>0</v>
      </c>
      <c r="U371" s="223">
        <v>3.5409999999999997E-2</v>
      </c>
      <c r="V371" s="223">
        <f>U371*H371</f>
        <v>0.19227629999999998</v>
      </c>
      <c r="W371" s="223">
        <v>0</v>
      </c>
      <c r="X371" s="224">
        <f>W371*H371</f>
        <v>0</v>
      </c>
      <c r="AR371" s="26" t="s">
        <v>166</v>
      </c>
      <c r="AT371" s="26" t="s">
        <v>161</v>
      </c>
      <c r="AU371" s="26" t="s">
        <v>87</v>
      </c>
      <c r="AY371" s="26" t="s">
        <v>156</v>
      </c>
      <c r="BE371" s="225">
        <f>IF(O371="základní",K371,0)</f>
        <v>0</v>
      </c>
      <c r="BF371" s="225">
        <f>IF(O371="snížená",K371,0)</f>
        <v>0</v>
      </c>
      <c r="BG371" s="225">
        <f>IF(O371="zákl. přenesená",K371,0)</f>
        <v>0</v>
      </c>
      <c r="BH371" s="225">
        <f>IF(O371="sníž. přenesená",K371,0)</f>
        <v>0</v>
      </c>
      <c r="BI371" s="225">
        <f>IF(O371="nulová",K371,0)</f>
        <v>0</v>
      </c>
      <c r="BJ371" s="26" t="s">
        <v>85</v>
      </c>
      <c r="BK371" s="225">
        <f>ROUND(P371*H371,2)</f>
        <v>0</v>
      </c>
      <c r="BL371" s="26" t="s">
        <v>166</v>
      </c>
      <c r="BM371" s="26" t="s">
        <v>662</v>
      </c>
    </row>
    <row r="372" spans="2:65" s="13" customFormat="1" ht="12">
      <c r="B372" s="238"/>
      <c r="C372" s="239"/>
      <c r="D372" s="228" t="s">
        <v>168</v>
      </c>
      <c r="E372" s="240" t="s">
        <v>24</v>
      </c>
      <c r="F372" s="241" t="s">
        <v>663</v>
      </c>
      <c r="G372" s="239"/>
      <c r="H372" s="240" t="s">
        <v>24</v>
      </c>
      <c r="I372" s="242"/>
      <c r="J372" s="242"/>
      <c r="K372" s="239"/>
      <c r="L372" s="239"/>
      <c r="M372" s="243"/>
      <c r="N372" s="244"/>
      <c r="O372" s="245"/>
      <c r="P372" s="245"/>
      <c r="Q372" s="245"/>
      <c r="R372" s="245"/>
      <c r="S372" s="245"/>
      <c r="T372" s="245"/>
      <c r="U372" s="245"/>
      <c r="V372" s="245"/>
      <c r="W372" s="245"/>
      <c r="X372" s="246"/>
      <c r="AT372" s="247" t="s">
        <v>168</v>
      </c>
      <c r="AU372" s="247" t="s">
        <v>87</v>
      </c>
      <c r="AV372" s="13" t="s">
        <v>85</v>
      </c>
      <c r="AW372" s="13" t="s">
        <v>7</v>
      </c>
      <c r="AX372" s="13" t="s">
        <v>78</v>
      </c>
      <c r="AY372" s="247" t="s">
        <v>156</v>
      </c>
    </row>
    <row r="373" spans="2:65" s="13" customFormat="1" ht="12">
      <c r="B373" s="238"/>
      <c r="C373" s="239"/>
      <c r="D373" s="228" t="s">
        <v>168</v>
      </c>
      <c r="E373" s="240" t="s">
        <v>24</v>
      </c>
      <c r="F373" s="241" t="s">
        <v>664</v>
      </c>
      <c r="G373" s="239"/>
      <c r="H373" s="240" t="s">
        <v>24</v>
      </c>
      <c r="I373" s="242"/>
      <c r="J373" s="242"/>
      <c r="K373" s="239"/>
      <c r="L373" s="239"/>
      <c r="M373" s="243"/>
      <c r="N373" s="244"/>
      <c r="O373" s="245"/>
      <c r="P373" s="245"/>
      <c r="Q373" s="245"/>
      <c r="R373" s="245"/>
      <c r="S373" s="245"/>
      <c r="T373" s="245"/>
      <c r="U373" s="245"/>
      <c r="V373" s="245"/>
      <c r="W373" s="245"/>
      <c r="X373" s="246"/>
      <c r="AT373" s="247" t="s">
        <v>168</v>
      </c>
      <c r="AU373" s="247" t="s">
        <v>87</v>
      </c>
      <c r="AV373" s="13" t="s">
        <v>85</v>
      </c>
      <c r="AW373" s="13" t="s">
        <v>7</v>
      </c>
      <c r="AX373" s="13" t="s">
        <v>78</v>
      </c>
      <c r="AY373" s="247" t="s">
        <v>156</v>
      </c>
    </row>
    <row r="374" spans="2:65" s="13" customFormat="1" ht="12">
      <c r="B374" s="238"/>
      <c r="C374" s="239"/>
      <c r="D374" s="228" t="s">
        <v>168</v>
      </c>
      <c r="E374" s="240" t="s">
        <v>24</v>
      </c>
      <c r="F374" s="241" t="s">
        <v>665</v>
      </c>
      <c r="G374" s="239"/>
      <c r="H374" s="240" t="s">
        <v>24</v>
      </c>
      <c r="I374" s="242"/>
      <c r="J374" s="242"/>
      <c r="K374" s="239"/>
      <c r="L374" s="239"/>
      <c r="M374" s="243"/>
      <c r="N374" s="244"/>
      <c r="O374" s="245"/>
      <c r="P374" s="245"/>
      <c r="Q374" s="245"/>
      <c r="R374" s="245"/>
      <c r="S374" s="245"/>
      <c r="T374" s="245"/>
      <c r="U374" s="245"/>
      <c r="V374" s="245"/>
      <c r="W374" s="245"/>
      <c r="X374" s="246"/>
      <c r="AT374" s="247" t="s">
        <v>168</v>
      </c>
      <c r="AU374" s="247" t="s">
        <v>87</v>
      </c>
      <c r="AV374" s="13" t="s">
        <v>85</v>
      </c>
      <c r="AW374" s="13" t="s">
        <v>7</v>
      </c>
      <c r="AX374" s="13" t="s">
        <v>78</v>
      </c>
      <c r="AY374" s="247" t="s">
        <v>156</v>
      </c>
    </row>
    <row r="375" spans="2:65" s="13" customFormat="1" ht="12">
      <c r="B375" s="238"/>
      <c r="C375" s="239"/>
      <c r="D375" s="228" t="s">
        <v>168</v>
      </c>
      <c r="E375" s="240" t="s">
        <v>24</v>
      </c>
      <c r="F375" s="241" t="s">
        <v>666</v>
      </c>
      <c r="G375" s="239"/>
      <c r="H375" s="240" t="s">
        <v>24</v>
      </c>
      <c r="I375" s="242"/>
      <c r="J375" s="242"/>
      <c r="K375" s="239"/>
      <c r="L375" s="239"/>
      <c r="M375" s="243"/>
      <c r="N375" s="244"/>
      <c r="O375" s="245"/>
      <c r="P375" s="245"/>
      <c r="Q375" s="245"/>
      <c r="R375" s="245"/>
      <c r="S375" s="245"/>
      <c r="T375" s="245"/>
      <c r="U375" s="245"/>
      <c r="V375" s="245"/>
      <c r="W375" s="245"/>
      <c r="X375" s="246"/>
      <c r="AT375" s="247" t="s">
        <v>168</v>
      </c>
      <c r="AU375" s="247" t="s">
        <v>87</v>
      </c>
      <c r="AV375" s="13" t="s">
        <v>85</v>
      </c>
      <c r="AW375" s="13" t="s">
        <v>7</v>
      </c>
      <c r="AX375" s="13" t="s">
        <v>78</v>
      </c>
      <c r="AY375" s="247" t="s">
        <v>156</v>
      </c>
    </row>
    <row r="376" spans="2:65" s="12" customFormat="1" ht="12">
      <c r="B376" s="226"/>
      <c r="C376" s="227"/>
      <c r="D376" s="228" t="s">
        <v>168</v>
      </c>
      <c r="E376" s="229" t="s">
        <v>24</v>
      </c>
      <c r="F376" s="230" t="s">
        <v>667</v>
      </c>
      <c r="G376" s="227"/>
      <c r="H376" s="231">
        <v>5.43</v>
      </c>
      <c r="I376" s="232"/>
      <c r="J376" s="232"/>
      <c r="K376" s="227"/>
      <c r="L376" s="227"/>
      <c r="M376" s="233"/>
      <c r="N376" s="234"/>
      <c r="O376" s="235"/>
      <c r="P376" s="235"/>
      <c r="Q376" s="235"/>
      <c r="R376" s="235"/>
      <c r="S376" s="235"/>
      <c r="T376" s="235"/>
      <c r="U376" s="235"/>
      <c r="V376" s="235"/>
      <c r="W376" s="235"/>
      <c r="X376" s="236"/>
      <c r="AT376" s="237" t="s">
        <v>168</v>
      </c>
      <c r="AU376" s="237" t="s">
        <v>87</v>
      </c>
      <c r="AV376" s="12" t="s">
        <v>87</v>
      </c>
      <c r="AW376" s="12" t="s">
        <v>7</v>
      </c>
      <c r="AX376" s="12" t="s">
        <v>85</v>
      </c>
      <c r="AY376" s="237" t="s">
        <v>156</v>
      </c>
    </row>
    <row r="377" spans="2:65" s="1" customFormat="1" ht="38.25" customHeight="1">
      <c r="B377" s="43"/>
      <c r="C377" s="214" t="s">
        <v>668</v>
      </c>
      <c r="D377" s="214" t="s">
        <v>161</v>
      </c>
      <c r="E377" s="215" t="s">
        <v>669</v>
      </c>
      <c r="F377" s="216" t="s">
        <v>670</v>
      </c>
      <c r="G377" s="217" t="s">
        <v>200</v>
      </c>
      <c r="H377" s="218">
        <v>96.7</v>
      </c>
      <c r="I377" s="219"/>
      <c r="J377" s="219"/>
      <c r="K377" s="220">
        <f>ROUND(P377*H377,2)</f>
        <v>0</v>
      </c>
      <c r="L377" s="216" t="s">
        <v>165</v>
      </c>
      <c r="M377" s="63"/>
      <c r="N377" s="221" t="s">
        <v>24</v>
      </c>
      <c r="O377" s="222" t="s">
        <v>47</v>
      </c>
      <c r="P377" s="145">
        <f>I377+J377</f>
        <v>0</v>
      </c>
      <c r="Q377" s="145">
        <f>ROUND(I377*H377,2)</f>
        <v>0</v>
      </c>
      <c r="R377" s="145">
        <f>ROUND(J377*H377,2)</f>
        <v>0</v>
      </c>
      <c r="S377" s="44"/>
      <c r="T377" s="223">
        <f>S377*H377</f>
        <v>0</v>
      </c>
      <c r="U377" s="223">
        <v>1.8000000000000001E-4</v>
      </c>
      <c r="V377" s="223">
        <f>U377*H377</f>
        <v>1.7406000000000001E-2</v>
      </c>
      <c r="W377" s="223">
        <v>0</v>
      </c>
      <c r="X377" s="224">
        <f>W377*H377</f>
        <v>0</v>
      </c>
      <c r="AR377" s="26" t="s">
        <v>166</v>
      </c>
      <c r="AT377" s="26" t="s">
        <v>161</v>
      </c>
      <c r="AU377" s="26" t="s">
        <v>87</v>
      </c>
      <c r="AY377" s="26" t="s">
        <v>156</v>
      </c>
      <c r="BE377" s="225">
        <f>IF(O377="základní",K377,0)</f>
        <v>0</v>
      </c>
      <c r="BF377" s="225">
        <f>IF(O377="snížená",K377,0)</f>
        <v>0</v>
      </c>
      <c r="BG377" s="225">
        <f>IF(O377="zákl. přenesená",K377,0)</f>
        <v>0</v>
      </c>
      <c r="BH377" s="225">
        <f>IF(O377="sníž. přenesená",K377,0)</f>
        <v>0</v>
      </c>
      <c r="BI377" s="225">
        <f>IF(O377="nulová",K377,0)</f>
        <v>0</v>
      </c>
      <c r="BJ377" s="26" t="s">
        <v>85</v>
      </c>
      <c r="BK377" s="225">
        <f>ROUND(P377*H377,2)</f>
        <v>0</v>
      </c>
      <c r="BL377" s="26" t="s">
        <v>166</v>
      </c>
      <c r="BM377" s="26" t="s">
        <v>671</v>
      </c>
    </row>
    <row r="378" spans="2:65" s="12" customFormat="1" ht="12">
      <c r="B378" s="226"/>
      <c r="C378" s="227"/>
      <c r="D378" s="228" t="s">
        <v>168</v>
      </c>
      <c r="E378" s="229" t="s">
        <v>24</v>
      </c>
      <c r="F378" s="230" t="s">
        <v>672</v>
      </c>
      <c r="G378" s="227"/>
      <c r="H378" s="231">
        <v>96.7</v>
      </c>
      <c r="I378" s="232"/>
      <c r="J378" s="232"/>
      <c r="K378" s="227"/>
      <c r="L378" s="227"/>
      <c r="M378" s="233"/>
      <c r="N378" s="234"/>
      <c r="O378" s="235"/>
      <c r="P378" s="235"/>
      <c r="Q378" s="235"/>
      <c r="R378" s="235"/>
      <c r="S378" s="235"/>
      <c r="T378" s="235"/>
      <c r="U378" s="235"/>
      <c r="V378" s="235"/>
      <c r="W378" s="235"/>
      <c r="X378" s="236"/>
      <c r="AT378" s="237" t="s">
        <v>168</v>
      </c>
      <c r="AU378" s="237" t="s">
        <v>87</v>
      </c>
      <c r="AV378" s="12" t="s">
        <v>87</v>
      </c>
      <c r="AW378" s="12" t="s">
        <v>7</v>
      </c>
      <c r="AX378" s="12" t="s">
        <v>85</v>
      </c>
      <c r="AY378" s="237" t="s">
        <v>156</v>
      </c>
    </row>
    <row r="379" spans="2:65" s="1" customFormat="1" ht="16.5" customHeight="1">
      <c r="B379" s="43"/>
      <c r="C379" s="214" t="s">
        <v>673</v>
      </c>
      <c r="D379" s="214" t="s">
        <v>161</v>
      </c>
      <c r="E379" s="215" t="s">
        <v>674</v>
      </c>
      <c r="F379" s="216" t="s">
        <v>675</v>
      </c>
      <c r="G379" s="217" t="s">
        <v>200</v>
      </c>
      <c r="H379" s="218">
        <v>96.7</v>
      </c>
      <c r="I379" s="219"/>
      <c r="J379" s="219"/>
      <c r="K379" s="220">
        <f>ROUND(P379*H379,2)</f>
        <v>0</v>
      </c>
      <c r="L379" s="216" t="s">
        <v>165</v>
      </c>
      <c r="M379" s="63"/>
      <c r="N379" s="221" t="s">
        <v>24</v>
      </c>
      <c r="O379" s="222" t="s">
        <v>47</v>
      </c>
      <c r="P379" s="145">
        <f>I379+J379</f>
        <v>0</v>
      </c>
      <c r="Q379" s="145">
        <f>ROUND(I379*H379,2)</f>
        <v>0</v>
      </c>
      <c r="R379" s="145">
        <f>ROUND(J379*H379,2)</f>
        <v>0</v>
      </c>
      <c r="S379" s="44"/>
      <c r="T379" s="223">
        <f>S379*H379</f>
        <v>0</v>
      </c>
      <c r="U379" s="223">
        <v>0</v>
      </c>
      <c r="V379" s="223">
        <f>U379*H379</f>
        <v>0</v>
      </c>
      <c r="W379" s="223">
        <v>0</v>
      </c>
      <c r="X379" s="224">
        <f>W379*H379</f>
        <v>0</v>
      </c>
      <c r="AR379" s="26" t="s">
        <v>166</v>
      </c>
      <c r="AT379" s="26" t="s">
        <v>161</v>
      </c>
      <c r="AU379" s="26" t="s">
        <v>87</v>
      </c>
      <c r="AY379" s="26" t="s">
        <v>156</v>
      </c>
      <c r="BE379" s="225">
        <f>IF(O379="základní",K379,0)</f>
        <v>0</v>
      </c>
      <c r="BF379" s="225">
        <f>IF(O379="snížená",K379,0)</f>
        <v>0</v>
      </c>
      <c r="BG379" s="225">
        <f>IF(O379="zákl. přenesená",K379,0)</f>
        <v>0</v>
      </c>
      <c r="BH379" s="225">
        <f>IF(O379="sníž. přenesená",K379,0)</f>
        <v>0</v>
      </c>
      <c r="BI379" s="225">
        <f>IF(O379="nulová",K379,0)</f>
        <v>0</v>
      </c>
      <c r="BJ379" s="26" t="s">
        <v>85</v>
      </c>
      <c r="BK379" s="225">
        <f>ROUND(P379*H379,2)</f>
        <v>0</v>
      </c>
      <c r="BL379" s="26" t="s">
        <v>166</v>
      </c>
      <c r="BM379" s="26" t="s">
        <v>676</v>
      </c>
    </row>
    <row r="380" spans="2:65" s="12" customFormat="1" ht="12">
      <c r="B380" s="226"/>
      <c r="C380" s="227"/>
      <c r="D380" s="228" t="s">
        <v>168</v>
      </c>
      <c r="E380" s="229" t="s">
        <v>24</v>
      </c>
      <c r="F380" s="230" t="s">
        <v>672</v>
      </c>
      <c r="G380" s="227"/>
      <c r="H380" s="231">
        <v>96.7</v>
      </c>
      <c r="I380" s="232"/>
      <c r="J380" s="232"/>
      <c r="K380" s="227"/>
      <c r="L380" s="227"/>
      <c r="M380" s="233"/>
      <c r="N380" s="234"/>
      <c r="O380" s="235"/>
      <c r="P380" s="235"/>
      <c r="Q380" s="235"/>
      <c r="R380" s="235"/>
      <c r="S380" s="235"/>
      <c r="T380" s="235"/>
      <c r="U380" s="235"/>
      <c r="V380" s="235"/>
      <c r="W380" s="235"/>
      <c r="X380" s="236"/>
      <c r="AT380" s="237" t="s">
        <v>168</v>
      </c>
      <c r="AU380" s="237" t="s">
        <v>87</v>
      </c>
      <c r="AV380" s="12" t="s">
        <v>87</v>
      </c>
      <c r="AW380" s="12" t="s">
        <v>7</v>
      </c>
      <c r="AX380" s="12" t="s">
        <v>85</v>
      </c>
      <c r="AY380" s="237" t="s">
        <v>156</v>
      </c>
    </row>
    <row r="381" spans="2:65" s="11" customFormat="1" ht="22.25" customHeight="1">
      <c r="B381" s="197"/>
      <c r="C381" s="198"/>
      <c r="D381" s="199" t="s">
        <v>77</v>
      </c>
      <c r="E381" s="212" t="s">
        <v>577</v>
      </c>
      <c r="F381" s="212" t="s">
        <v>677</v>
      </c>
      <c r="G381" s="198"/>
      <c r="H381" s="198"/>
      <c r="I381" s="201"/>
      <c r="J381" s="201"/>
      <c r="K381" s="213">
        <f>BK381</f>
        <v>0</v>
      </c>
      <c r="L381" s="198"/>
      <c r="M381" s="203"/>
      <c r="N381" s="204"/>
      <c r="O381" s="205"/>
      <c r="P381" s="205"/>
      <c r="Q381" s="206">
        <f>Q382+SUM(Q383:Q392)</f>
        <v>0</v>
      </c>
      <c r="R381" s="206">
        <f>R382+SUM(R383:R392)</f>
        <v>0</v>
      </c>
      <c r="S381" s="205"/>
      <c r="T381" s="207">
        <f>T382+SUM(T383:T392)</f>
        <v>0</v>
      </c>
      <c r="U381" s="205"/>
      <c r="V381" s="207">
        <f>V382+SUM(V383:V392)</f>
        <v>0</v>
      </c>
      <c r="W381" s="205"/>
      <c r="X381" s="208">
        <f>X382+SUM(X383:X392)</f>
        <v>0</v>
      </c>
      <c r="AR381" s="209" t="s">
        <v>85</v>
      </c>
      <c r="AT381" s="210" t="s">
        <v>77</v>
      </c>
      <c r="AU381" s="210" t="s">
        <v>87</v>
      </c>
      <c r="AY381" s="209" t="s">
        <v>156</v>
      </c>
      <c r="BK381" s="211">
        <f>BK382+SUM(BK383:BK392)</f>
        <v>0</v>
      </c>
    </row>
    <row r="382" spans="2:65" s="1" customFormat="1" ht="25.5" customHeight="1">
      <c r="B382" s="43"/>
      <c r="C382" s="214" t="s">
        <v>678</v>
      </c>
      <c r="D382" s="214" t="s">
        <v>161</v>
      </c>
      <c r="E382" s="215" t="s">
        <v>679</v>
      </c>
      <c r="F382" s="216" t="s">
        <v>680</v>
      </c>
      <c r="G382" s="217" t="s">
        <v>240</v>
      </c>
      <c r="H382" s="218">
        <v>2206.61</v>
      </c>
      <c r="I382" s="219"/>
      <c r="J382" s="219"/>
      <c r="K382" s="220">
        <f>ROUND(P382*H382,2)</f>
        <v>0</v>
      </c>
      <c r="L382" s="216" t="s">
        <v>165</v>
      </c>
      <c r="M382" s="63"/>
      <c r="N382" s="221" t="s">
        <v>24</v>
      </c>
      <c r="O382" s="222" t="s">
        <v>47</v>
      </c>
      <c r="P382" s="145">
        <f>I382+J382</f>
        <v>0</v>
      </c>
      <c r="Q382" s="145">
        <f>ROUND(I382*H382,2)</f>
        <v>0</v>
      </c>
      <c r="R382" s="145">
        <f>ROUND(J382*H382,2)</f>
        <v>0</v>
      </c>
      <c r="S382" s="44"/>
      <c r="T382" s="223">
        <f>S382*H382</f>
        <v>0</v>
      </c>
      <c r="U382" s="223">
        <v>0</v>
      </c>
      <c r="V382" s="223">
        <f>U382*H382</f>
        <v>0</v>
      </c>
      <c r="W382" s="223">
        <v>0</v>
      </c>
      <c r="X382" s="224">
        <f>W382*H382</f>
        <v>0</v>
      </c>
      <c r="AR382" s="26" t="s">
        <v>166</v>
      </c>
      <c r="AT382" s="26" t="s">
        <v>161</v>
      </c>
      <c r="AU382" s="26" t="s">
        <v>160</v>
      </c>
      <c r="AY382" s="26" t="s">
        <v>156</v>
      </c>
      <c r="BE382" s="225">
        <f>IF(O382="základní",K382,0)</f>
        <v>0</v>
      </c>
      <c r="BF382" s="225">
        <f>IF(O382="snížená",K382,0)</f>
        <v>0</v>
      </c>
      <c r="BG382" s="225">
        <f>IF(O382="zákl. přenesená",K382,0)</f>
        <v>0</v>
      </c>
      <c r="BH382" s="225">
        <f>IF(O382="sníž. přenesená",K382,0)</f>
        <v>0</v>
      </c>
      <c r="BI382" s="225">
        <f>IF(O382="nulová",K382,0)</f>
        <v>0</v>
      </c>
      <c r="BJ382" s="26" t="s">
        <v>85</v>
      </c>
      <c r="BK382" s="225">
        <f>ROUND(P382*H382,2)</f>
        <v>0</v>
      </c>
      <c r="BL382" s="26" t="s">
        <v>166</v>
      </c>
      <c r="BM382" s="26" t="s">
        <v>681</v>
      </c>
    </row>
    <row r="383" spans="2:65" s="1" customFormat="1" ht="25.5" customHeight="1">
      <c r="B383" s="43"/>
      <c r="C383" s="214" t="s">
        <v>682</v>
      </c>
      <c r="D383" s="214" t="s">
        <v>161</v>
      </c>
      <c r="E383" s="215" t="s">
        <v>683</v>
      </c>
      <c r="F383" s="216" t="s">
        <v>684</v>
      </c>
      <c r="G383" s="217" t="s">
        <v>240</v>
      </c>
      <c r="H383" s="218">
        <v>19859.490000000002</v>
      </c>
      <c r="I383" s="219"/>
      <c r="J383" s="219"/>
      <c r="K383" s="220">
        <f>ROUND(P383*H383,2)</f>
        <v>0</v>
      </c>
      <c r="L383" s="216" t="s">
        <v>165</v>
      </c>
      <c r="M383" s="63"/>
      <c r="N383" s="221" t="s">
        <v>24</v>
      </c>
      <c r="O383" s="222" t="s">
        <v>47</v>
      </c>
      <c r="P383" s="145">
        <f>I383+J383</f>
        <v>0</v>
      </c>
      <c r="Q383" s="145">
        <f>ROUND(I383*H383,2)</f>
        <v>0</v>
      </c>
      <c r="R383" s="145">
        <f>ROUND(J383*H383,2)</f>
        <v>0</v>
      </c>
      <c r="S383" s="44"/>
      <c r="T383" s="223">
        <f>S383*H383</f>
        <v>0</v>
      </c>
      <c r="U383" s="223">
        <v>0</v>
      </c>
      <c r="V383" s="223">
        <f>U383*H383</f>
        <v>0</v>
      </c>
      <c r="W383" s="223">
        <v>0</v>
      </c>
      <c r="X383" s="224">
        <f>W383*H383</f>
        <v>0</v>
      </c>
      <c r="AR383" s="26" t="s">
        <v>166</v>
      </c>
      <c r="AT383" s="26" t="s">
        <v>161</v>
      </c>
      <c r="AU383" s="26" t="s">
        <v>160</v>
      </c>
      <c r="AY383" s="26" t="s">
        <v>156</v>
      </c>
      <c r="BE383" s="225">
        <f>IF(O383="základní",K383,0)</f>
        <v>0</v>
      </c>
      <c r="BF383" s="225">
        <f>IF(O383="snížená",K383,0)</f>
        <v>0</v>
      </c>
      <c r="BG383" s="225">
        <f>IF(O383="zákl. přenesená",K383,0)</f>
        <v>0</v>
      </c>
      <c r="BH383" s="225">
        <f>IF(O383="sníž. přenesená",K383,0)</f>
        <v>0</v>
      </c>
      <c r="BI383" s="225">
        <f>IF(O383="nulová",K383,0)</f>
        <v>0</v>
      </c>
      <c r="BJ383" s="26" t="s">
        <v>85</v>
      </c>
      <c r="BK383" s="225">
        <f>ROUND(P383*H383,2)</f>
        <v>0</v>
      </c>
      <c r="BL383" s="26" t="s">
        <v>166</v>
      </c>
      <c r="BM383" s="26" t="s">
        <v>685</v>
      </c>
    </row>
    <row r="384" spans="2:65" s="12" customFormat="1" ht="12">
      <c r="B384" s="226"/>
      <c r="C384" s="227"/>
      <c r="D384" s="228" t="s">
        <v>168</v>
      </c>
      <c r="E384" s="229" t="s">
        <v>24</v>
      </c>
      <c r="F384" s="230" t="s">
        <v>686</v>
      </c>
      <c r="G384" s="227"/>
      <c r="H384" s="231">
        <v>19859.490000000002</v>
      </c>
      <c r="I384" s="232"/>
      <c r="J384" s="232"/>
      <c r="K384" s="227"/>
      <c r="L384" s="227"/>
      <c r="M384" s="233"/>
      <c r="N384" s="234"/>
      <c r="O384" s="235"/>
      <c r="P384" s="235"/>
      <c r="Q384" s="235"/>
      <c r="R384" s="235"/>
      <c r="S384" s="235"/>
      <c r="T384" s="235"/>
      <c r="U384" s="235"/>
      <c r="V384" s="235"/>
      <c r="W384" s="235"/>
      <c r="X384" s="236"/>
      <c r="AT384" s="237" t="s">
        <v>168</v>
      </c>
      <c r="AU384" s="237" t="s">
        <v>160</v>
      </c>
      <c r="AV384" s="12" t="s">
        <v>87</v>
      </c>
      <c r="AW384" s="12" t="s">
        <v>7</v>
      </c>
      <c r="AX384" s="12" t="s">
        <v>85</v>
      </c>
      <c r="AY384" s="237" t="s">
        <v>156</v>
      </c>
    </row>
    <row r="385" spans="2:65" s="1" customFormat="1" ht="16.5" customHeight="1">
      <c r="B385" s="43"/>
      <c r="C385" s="214" t="s">
        <v>687</v>
      </c>
      <c r="D385" s="214" t="s">
        <v>161</v>
      </c>
      <c r="E385" s="215" t="s">
        <v>688</v>
      </c>
      <c r="F385" s="216" t="s">
        <v>689</v>
      </c>
      <c r="G385" s="217" t="s">
        <v>240</v>
      </c>
      <c r="H385" s="218">
        <v>2206.61</v>
      </c>
      <c r="I385" s="219"/>
      <c r="J385" s="219"/>
      <c r="K385" s="220">
        <f>ROUND(P385*H385,2)</f>
        <v>0</v>
      </c>
      <c r="L385" s="216" t="s">
        <v>165</v>
      </c>
      <c r="M385" s="63"/>
      <c r="N385" s="221" t="s">
        <v>24</v>
      </c>
      <c r="O385" s="222" t="s">
        <v>47</v>
      </c>
      <c r="P385" s="145">
        <f>I385+J385</f>
        <v>0</v>
      </c>
      <c r="Q385" s="145">
        <f>ROUND(I385*H385,2)</f>
        <v>0</v>
      </c>
      <c r="R385" s="145">
        <f>ROUND(J385*H385,2)</f>
        <v>0</v>
      </c>
      <c r="S385" s="44"/>
      <c r="T385" s="223">
        <f>S385*H385</f>
        <v>0</v>
      </c>
      <c r="U385" s="223">
        <v>0</v>
      </c>
      <c r="V385" s="223">
        <f>U385*H385</f>
        <v>0</v>
      </c>
      <c r="W385" s="223">
        <v>0</v>
      </c>
      <c r="X385" s="224">
        <f>W385*H385</f>
        <v>0</v>
      </c>
      <c r="AR385" s="26" t="s">
        <v>166</v>
      </c>
      <c r="AT385" s="26" t="s">
        <v>161</v>
      </c>
      <c r="AU385" s="26" t="s">
        <v>160</v>
      </c>
      <c r="AY385" s="26" t="s">
        <v>156</v>
      </c>
      <c r="BE385" s="225">
        <f>IF(O385="základní",K385,0)</f>
        <v>0</v>
      </c>
      <c r="BF385" s="225">
        <f>IF(O385="snížená",K385,0)</f>
        <v>0</v>
      </c>
      <c r="BG385" s="225">
        <f>IF(O385="zákl. přenesená",K385,0)</f>
        <v>0</v>
      </c>
      <c r="BH385" s="225">
        <f>IF(O385="sníž. přenesená",K385,0)</f>
        <v>0</v>
      </c>
      <c r="BI385" s="225">
        <f>IF(O385="nulová",K385,0)</f>
        <v>0</v>
      </c>
      <c r="BJ385" s="26" t="s">
        <v>85</v>
      </c>
      <c r="BK385" s="225">
        <f>ROUND(P385*H385,2)</f>
        <v>0</v>
      </c>
      <c r="BL385" s="26" t="s">
        <v>166</v>
      </c>
      <c r="BM385" s="26" t="s">
        <v>690</v>
      </c>
    </row>
    <row r="386" spans="2:65" s="1" customFormat="1" ht="16.5" customHeight="1">
      <c r="B386" s="43"/>
      <c r="C386" s="214" t="s">
        <v>691</v>
      </c>
      <c r="D386" s="214" t="s">
        <v>161</v>
      </c>
      <c r="E386" s="215" t="s">
        <v>692</v>
      </c>
      <c r="F386" s="216" t="s">
        <v>693</v>
      </c>
      <c r="G386" s="217" t="s">
        <v>240</v>
      </c>
      <c r="H386" s="218">
        <v>251.73400000000001</v>
      </c>
      <c r="I386" s="219"/>
      <c r="J386" s="219"/>
      <c r="K386" s="220">
        <f>ROUND(P386*H386,2)</f>
        <v>0</v>
      </c>
      <c r="L386" s="216" t="s">
        <v>165</v>
      </c>
      <c r="M386" s="63"/>
      <c r="N386" s="221" t="s">
        <v>24</v>
      </c>
      <c r="O386" s="222" t="s">
        <v>47</v>
      </c>
      <c r="P386" s="145">
        <f>I386+J386</f>
        <v>0</v>
      </c>
      <c r="Q386" s="145">
        <f>ROUND(I386*H386,2)</f>
        <v>0</v>
      </c>
      <c r="R386" s="145">
        <f>ROUND(J386*H386,2)</f>
        <v>0</v>
      </c>
      <c r="S386" s="44"/>
      <c r="T386" s="223">
        <f>S386*H386</f>
        <v>0</v>
      </c>
      <c r="U386" s="223">
        <v>0</v>
      </c>
      <c r="V386" s="223">
        <f>U386*H386</f>
        <v>0</v>
      </c>
      <c r="W386" s="223">
        <v>0</v>
      </c>
      <c r="X386" s="224">
        <f>W386*H386</f>
        <v>0</v>
      </c>
      <c r="AR386" s="26" t="s">
        <v>166</v>
      </c>
      <c r="AT386" s="26" t="s">
        <v>161</v>
      </c>
      <c r="AU386" s="26" t="s">
        <v>160</v>
      </c>
      <c r="AY386" s="26" t="s">
        <v>156</v>
      </c>
      <c r="BE386" s="225">
        <f>IF(O386="základní",K386,0)</f>
        <v>0</v>
      </c>
      <c r="BF386" s="225">
        <f>IF(O386="snížená",K386,0)</f>
        <v>0</v>
      </c>
      <c r="BG386" s="225">
        <f>IF(O386="zákl. přenesená",K386,0)</f>
        <v>0</v>
      </c>
      <c r="BH386" s="225">
        <f>IF(O386="sníž. přenesená",K386,0)</f>
        <v>0</v>
      </c>
      <c r="BI386" s="225">
        <f>IF(O386="nulová",K386,0)</f>
        <v>0</v>
      </c>
      <c r="BJ386" s="26" t="s">
        <v>85</v>
      </c>
      <c r="BK386" s="225">
        <f>ROUND(P386*H386,2)</f>
        <v>0</v>
      </c>
      <c r="BL386" s="26" t="s">
        <v>166</v>
      </c>
      <c r="BM386" s="26" t="s">
        <v>694</v>
      </c>
    </row>
    <row r="387" spans="2:65" s="12" customFormat="1" ht="12">
      <c r="B387" s="226"/>
      <c r="C387" s="227"/>
      <c r="D387" s="228" t="s">
        <v>168</v>
      </c>
      <c r="E387" s="229" t="s">
        <v>24</v>
      </c>
      <c r="F387" s="230" t="s">
        <v>695</v>
      </c>
      <c r="G387" s="227"/>
      <c r="H387" s="231">
        <v>251.73400000000001</v>
      </c>
      <c r="I387" s="232"/>
      <c r="J387" s="232"/>
      <c r="K387" s="227"/>
      <c r="L387" s="227"/>
      <c r="M387" s="233"/>
      <c r="N387" s="234"/>
      <c r="O387" s="235"/>
      <c r="P387" s="235"/>
      <c r="Q387" s="235"/>
      <c r="R387" s="235"/>
      <c r="S387" s="235"/>
      <c r="T387" s="235"/>
      <c r="U387" s="235"/>
      <c r="V387" s="235"/>
      <c r="W387" s="235"/>
      <c r="X387" s="236"/>
      <c r="AT387" s="237" t="s">
        <v>168</v>
      </c>
      <c r="AU387" s="237" t="s">
        <v>160</v>
      </c>
      <c r="AV387" s="12" t="s">
        <v>87</v>
      </c>
      <c r="AW387" s="12" t="s">
        <v>7</v>
      </c>
      <c r="AX387" s="12" t="s">
        <v>85</v>
      </c>
      <c r="AY387" s="237" t="s">
        <v>156</v>
      </c>
    </row>
    <row r="388" spans="2:65" s="1" customFormat="1" ht="25.5" customHeight="1">
      <c r="B388" s="43"/>
      <c r="C388" s="214" t="s">
        <v>696</v>
      </c>
      <c r="D388" s="214" t="s">
        <v>161</v>
      </c>
      <c r="E388" s="215" t="s">
        <v>697</v>
      </c>
      <c r="F388" s="216" t="s">
        <v>698</v>
      </c>
      <c r="G388" s="217" t="s">
        <v>240</v>
      </c>
      <c r="H388" s="218">
        <v>1192.5250000000001</v>
      </c>
      <c r="I388" s="219"/>
      <c r="J388" s="219"/>
      <c r="K388" s="220">
        <f>ROUND(P388*H388,2)</f>
        <v>0</v>
      </c>
      <c r="L388" s="216" t="s">
        <v>165</v>
      </c>
      <c r="M388" s="63"/>
      <c r="N388" s="221" t="s">
        <v>24</v>
      </c>
      <c r="O388" s="222" t="s">
        <v>47</v>
      </c>
      <c r="P388" s="145">
        <f>I388+J388</f>
        <v>0</v>
      </c>
      <c r="Q388" s="145">
        <f>ROUND(I388*H388,2)</f>
        <v>0</v>
      </c>
      <c r="R388" s="145">
        <f>ROUND(J388*H388,2)</f>
        <v>0</v>
      </c>
      <c r="S388" s="44"/>
      <c r="T388" s="223">
        <f>S388*H388</f>
        <v>0</v>
      </c>
      <c r="U388" s="223">
        <v>0</v>
      </c>
      <c r="V388" s="223">
        <f>U388*H388</f>
        <v>0</v>
      </c>
      <c r="W388" s="223">
        <v>0</v>
      </c>
      <c r="X388" s="224">
        <f>W388*H388</f>
        <v>0</v>
      </c>
      <c r="AR388" s="26" t="s">
        <v>166</v>
      </c>
      <c r="AT388" s="26" t="s">
        <v>161</v>
      </c>
      <c r="AU388" s="26" t="s">
        <v>160</v>
      </c>
      <c r="AY388" s="26" t="s">
        <v>156</v>
      </c>
      <c r="BE388" s="225">
        <f>IF(O388="základní",K388,0)</f>
        <v>0</v>
      </c>
      <c r="BF388" s="225">
        <f>IF(O388="snížená",K388,0)</f>
        <v>0</v>
      </c>
      <c r="BG388" s="225">
        <f>IF(O388="zákl. přenesená",K388,0)</f>
        <v>0</v>
      </c>
      <c r="BH388" s="225">
        <f>IF(O388="sníž. přenesená",K388,0)</f>
        <v>0</v>
      </c>
      <c r="BI388" s="225">
        <f>IF(O388="nulová",K388,0)</f>
        <v>0</v>
      </c>
      <c r="BJ388" s="26" t="s">
        <v>85</v>
      </c>
      <c r="BK388" s="225">
        <f>ROUND(P388*H388,2)</f>
        <v>0</v>
      </c>
      <c r="BL388" s="26" t="s">
        <v>166</v>
      </c>
      <c r="BM388" s="26" t="s">
        <v>699</v>
      </c>
    </row>
    <row r="389" spans="2:65" s="12" customFormat="1" ht="12">
      <c r="B389" s="226"/>
      <c r="C389" s="227"/>
      <c r="D389" s="228" t="s">
        <v>168</v>
      </c>
      <c r="E389" s="229" t="s">
        <v>24</v>
      </c>
      <c r="F389" s="230" t="s">
        <v>700</v>
      </c>
      <c r="G389" s="227"/>
      <c r="H389" s="231">
        <v>1192.5250000000001</v>
      </c>
      <c r="I389" s="232"/>
      <c r="J389" s="232"/>
      <c r="K389" s="227"/>
      <c r="L389" s="227"/>
      <c r="M389" s="233"/>
      <c r="N389" s="234"/>
      <c r="O389" s="235"/>
      <c r="P389" s="235"/>
      <c r="Q389" s="235"/>
      <c r="R389" s="235"/>
      <c r="S389" s="235"/>
      <c r="T389" s="235"/>
      <c r="U389" s="235"/>
      <c r="V389" s="235"/>
      <c r="W389" s="235"/>
      <c r="X389" s="236"/>
      <c r="AT389" s="237" t="s">
        <v>168</v>
      </c>
      <c r="AU389" s="237" t="s">
        <v>160</v>
      </c>
      <c r="AV389" s="12" t="s">
        <v>87</v>
      </c>
      <c r="AW389" s="12" t="s">
        <v>7</v>
      </c>
      <c r="AX389" s="12" t="s">
        <v>85</v>
      </c>
      <c r="AY389" s="237" t="s">
        <v>156</v>
      </c>
    </row>
    <row r="390" spans="2:65" s="1" customFormat="1" ht="16.5" customHeight="1">
      <c r="B390" s="43"/>
      <c r="C390" s="214" t="s">
        <v>701</v>
      </c>
      <c r="D390" s="214" t="s">
        <v>161</v>
      </c>
      <c r="E390" s="215" t="s">
        <v>702</v>
      </c>
      <c r="F390" s="216" t="s">
        <v>703</v>
      </c>
      <c r="G390" s="217" t="s">
        <v>240</v>
      </c>
      <c r="H390" s="218">
        <v>761.94200000000001</v>
      </c>
      <c r="I390" s="219"/>
      <c r="J390" s="219"/>
      <c r="K390" s="220">
        <f>ROUND(P390*H390,2)</f>
        <v>0</v>
      </c>
      <c r="L390" s="216" t="s">
        <v>165</v>
      </c>
      <c r="M390" s="63"/>
      <c r="N390" s="221" t="s">
        <v>24</v>
      </c>
      <c r="O390" s="222" t="s">
        <v>47</v>
      </c>
      <c r="P390" s="145">
        <f>I390+J390</f>
        <v>0</v>
      </c>
      <c r="Q390" s="145">
        <f>ROUND(I390*H390,2)</f>
        <v>0</v>
      </c>
      <c r="R390" s="145">
        <f>ROUND(J390*H390,2)</f>
        <v>0</v>
      </c>
      <c r="S390" s="44"/>
      <c r="T390" s="223">
        <f>S390*H390</f>
        <v>0</v>
      </c>
      <c r="U390" s="223">
        <v>0</v>
      </c>
      <c r="V390" s="223">
        <f>U390*H390</f>
        <v>0</v>
      </c>
      <c r="W390" s="223">
        <v>0</v>
      </c>
      <c r="X390" s="224">
        <f>W390*H390</f>
        <v>0</v>
      </c>
      <c r="AR390" s="26" t="s">
        <v>166</v>
      </c>
      <c r="AT390" s="26" t="s">
        <v>161</v>
      </c>
      <c r="AU390" s="26" t="s">
        <v>160</v>
      </c>
      <c r="AY390" s="26" t="s">
        <v>156</v>
      </c>
      <c r="BE390" s="225">
        <f>IF(O390="základní",K390,0)</f>
        <v>0</v>
      </c>
      <c r="BF390" s="225">
        <f>IF(O390="snížená",K390,0)</f>
        <v>0</v>
      </c>
      <c r="BG390" s="225">
        <f>IF(O390="zákl. přenesená",K390,0)</f>
        <v>0</v>
      </c>
      <c r="BH390" s="225">
        <f>IF(O390="sníž. přenesená",K390,0)</f>
        <v>0</v>
      </c>
      <c r="BI390" s="225">
        <f>IF(O390="nulová",K390,0)</f>
        <v>0</v>
      </c>
      <c r="BJ390" s="26" t="s">
        <v>85</v>
      </c>
      <c r="BK390" s="225">
        <f>ROUND(P390*H390,2)</f>
        <v>0</v>
      </c>
      <c r="BL390" s="26" t="s">
        <v>166</v>
      </c>
      <c r="BM390" s="26" t="s">
        <v>704</v>
      </c>
    </row>
    <row r="391" spans="2:65" s="12" customFormat="1" ht="12">
      <c r="B391" s="226"/>
      <c r="C391" s="227"/>
      <c r="D391" s="228" t="s">
        <v>168</v>
      </c>
      <c r="E391" s="229" t="s">
        <v>24</v>
      </c>
      <c r="F391" s="230" t="s">
        <v>705</v>
      </c>
      <c r="G391" s="227"/>
      <c r="H391" s="231">
        <v>761.94200000000001</v>
      </c>
      <c r="I391" s="232"/>
      <c r="J391" s="232"/>
      <c r="K391" s="227"/>
      <c r="L391" s="227"/>
      <c r="M391" s="233"/>
      <c r="N391" s="234"/>
      <c r="O391" s="235"/>
      <c r="P391" s="235"/>
      <c r="Q391" s="235"/>
      <c r="R391" s="235"/>
      <c r="S391" s="235"/>
      <c r="T391" s="235"/>
      <c r="U391" s="235"/>
      <c r="V391" s="235"/>
      <c r="W391" s="235"/>
      <c r="X391" s="236"/>
      <c r="AT391" s="237" t="s">
        <v>168</v>
      </c>
      <c r="AU391" s="237" t="s">
        <v>160</v>
      </c>
      <c r="AV391" s="12" t="s">
        <v>87</v>
      </c>
      <c r="AW391" s="12" t="s">
        <v>7</v>
      </c>
      <c r="AX391" s="12" t="s">
        <v>85</v>
      </c>
      <c r="AY391" s="237" t="s">
        <v>156</v>
      </c>
    </row>
    <row r="392" spans="2:65" s="16" customFormat="1" ht="21.65" customHeight="1">
      <c r="B392" s="280"/>
      <c r="C392" s="281"/>
      <c r="D392" s="282" t="s">
        <v>77</v>
      </c>
      <c r="E392" s="282" t="s">
        <v>706</v>
      </c>
      <c r="F392" s="282" t="s">
        <v>707</v>
      </c>
      <c r="G392" s="281"/>
      <c r="H392" s="281"/>
      <c r="I392" s="283"/>
      <c r="J392" s="283"/>
      <c r="K392" s="284">
        <f>BK392</f>
        <v>0</v>
      </c>
      <c r="L392" s="281"/>
      <c r="M392" s="285"/>
      <c r="N392" s="286"/>
      <c r="O392" s="287"/>
      <c r="P392" s="287"/>
      <c r="Q392" s="288">
        <f>Q393</f>
        <v>0</v>
      </c>
      <c r="R392" s="288">
        <f>R393</f>
        <v>0</v>
      </c>
      <c r="S392" s="287"/>
      <c r="T392" s="289">
        <f>T393</f>
        <v>0</v>
      </c>
      <c r="U392" s="287"/>
      <c r="V392" s="289">
        <f>V393</f>
        <v>0</v>
      </c>
      <c r="W392" s="287"/>
      <c r="X392" s="290">
        <f>X393</f>
        <v>0</v>
      </c>
      <c r="AR392" s="291" t="s">
        <v>85</v>
      </c>
      <c r="AT392" s="292" t="s">
        <v>77</v>
      </c>
      <c r="AU392" s="292" t="s">
        <v>160</v>
      </c>
      <c r="AY392" s="291" t="s">
        <v>156</v>
      </c>
      <c r="BK392" s="293">
        <f>BK393</f>
        <v>0</v>
      </c>
    </row>
    <row r="393" spans="2:65" s="1" customFormat="1" ht="25.5" customHeight="1">
      <c r="B393" s="43"/>
      <c r="C393" s="214" t="s">
        <v>708</v>
      </c>
      <c r="D393" s="214" t="s">
        <v>161</v>
      </c>
      <c r="E393" s="215" t="s">
        <v>709</v>
      </c>
      <c r="F393" s="216" t="s">
        <v>710</v>
      </c>
      <c r="G393" s="217" t="s">
        <v>240</v>
      </c>
      <c r="H393" s="218">
        <v>2463.23</v>
      </c>
      <c r="I393" s="219"/>
      <c r="J393" s="219"/>
      <c r="K393" s="220">
        <f>ROUND(P393*H393,2)</f>
        <v>0</v>
      </c>
      <c r="L393" s="216" t="s">
        <v>165</v>
      </c>
      <c r="M393" s="63"/>
      <c r="N393" s="221" t="s">
        <v>24</v>
      </c>
      <c r="O393" s="294" t="s">
        <v>47</v>
      </c>
      <c r="P393" s="295">
        <f>I393+J393</f>
        <v>0</v>
      </c>
      <c r="Q393" s="295">
        <f>ROUND(I393*H393,2)</f>
        <v>0</v>
      </c>
      <c r="R393" s="295">
        <f>ROUND(J393*H393,2)</f>
        <v>0</v>
      </c>
      <c r="S393" s="296"/>
      <c r="T393" s="297">
        <f>S393*H393</f>
        <v>0</v>
      </c>
      <c r="U393" s="297">
        <v>0</v>
      </c>
      <c r="V393" s="297">
        <f>U393*H393</f>
        <v>0</v>
      </c>
      <c r="W393" s="297">
        <v>0</v>
      </c>
      <c r="X393" s="298">
        <f>W393*H393</f>
        <v>0</v>
      </c>
      <c r="AR393" s="26" t="s">
        <v>166</v>
      </c>
      <c r="AT393" s="26" t="s">
        <v>161</v>
      </c>
      <c r="AU393" s="26" t="s">
        <v>166</v>
      </c>
      <c r="AY393" s="26" t="s">
        <v>156</v>
      </c>
      <c r="BE393" s="225">
        <f>IF(O393="základní",K393,0)</f>
        <v>0</v>
      </c>
      <c r="BF393" s="225">
        <f>IF(O393="snížená",K393,0)</f>
        <v>0</v>
      </c>
      <c r="BG393" s="225">
        <f>IF(O393="zákl. přenesená",K393,0)</f>
        <v>0</v>
      </c>
      <c r="BH393" s="225">
        <f>IF(O393="sníž. přenesená",K393,0)</f>
        <v>0</v>
      </c>
      <c r="BI393" s="225">
        <f>IF(O393="nulová",K393,0)</f>
        <v>0</v>
      </c>
      <c r="BJ393" s="26" t="s">
        <v>85</v>
      </c>
      <c r="BK393" s="225">
        <f>ROUND(P393*H393,2)</f>
        <v>0</v>
      </c>
      <c r="BL393" s="26" t="s">
        <v>166</v>
      </c>
      <c r="BM393" s="26" t="s">
        <v>711</v>
      </c>
    </row>
    <row r="394" spans="2:65" s="1" customFormat="1" ht="7" customHeight="1">
      <c r="B394" s="58"/>
      <c r="C394" s="59"/>
      <c r="D394" s="59"/>
      <c r="E394" s="59"/>
      <c r="F394" s="59"/>
      <c r="G394" s="59"/>
      <c r="H394" s="59"/>
      <c r="I394" s="154"/>
      <c r="J394" s="154"/>
      <c r="K394" s="59"/>
      <c r="L394" s="59"/>
      <c r="M394" s="63"/>
    </row>
  </sheetData>
  <sheetProtection algorithmName="SHA-512" hashValue="quoyO5Dhxbl2GoOX1SlphAjYFEKWmxkS01dqKApUizd4i45tpO+DTIE83TDRKzX53zm8k3Z8mD7UTTX0odW76w==" saltValue="z90zPKcRzTyN7PX70BOHp9Vfx9BePmpom+uiLZTpoqbmUbGQaptAnVijwScnLgY5ImsZ3nKM1ieLGvTErYhPVw==" spinCount="100000" sheet="1" objects="1" scenarios="1" formatColumns="0" formatRows="0" autoFilter="0"/>
  <autoFilter ref="C103:L393"/>
  <mergeCells count="13">
    <mergeCell ref="E96:H96"/>
    <mergeCell ref="G1:H1"/>
    <mergeCell ref="M2:Z2"/>
    <mergeCell ref="E51:H51"/>
    <mergeCell ref="E53:H53"/>
    <mergeCell ref="J57:J58"/>
    <mergeCell ref="E92:H92"/>
    <mergeCell ref="E94:H94"/>
    <mergeCell ref="E7:H7"/>
    <mergeCell ref="E9:H9"/>
    <mergeCell ref="E11:H11"/>
    <mergeCell ref="E26:H26"/>
    <mergeCell ref="E49:H49"/>
  </mergeCells>
  <hyperlinks>
    <hyperlink ref="F1:G1" location="C2" display="1) Krycí list soupisu"/>
    <hyperlink ref="G1:H1" location="C60" display="2) Rekapitulace"/>
    <hyperlink ref="J1" location="C10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5"/>
  <sheetViews>
    <sheetView showGridLines="0" workbookViewId="0">
      <pane ySplit="1" topLeftCell="A2" activePane="bottomLeft" state="frozen"/>
      <selection pane="bottomLeft"/>
    </sheetView>
  </sheetViews>
  <sheetFormatPr defaultRowHeight="13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6" width="75" customWidth="1"/>
    <col min="7" max="7" width="8.625" customWidth="1"/>
    <col min="8" max="8" width="11.125" customWidth="1"/>
    <col min="9" max="10" width="23.5" style="123" customWidth="1"/>
    <col min="11" max="11" width="23.5" customWidth="1"/>
    <col min="12" max="12" width="15.5" customWidth="1"/>
    <col min="14" max="18" width="9.375" hidden="1"/>
    <col min="19" max="19" width="8.125" hidden="1" customWidth="1"/>
    <col min="20" max="20" width="29.625" hidden="1" customWidth="1"/>
    <col min="21" max="21" width="16.375" hidden="1" customWidth="1"/>
    <col min="22" max="24" width="20" hidden="1" customWidth="1"/>
    <col min="25" max="25" width="12.375" hidden="1" customWidth="1"/>
    <col min="26" max="26" width="16.375" customWidth="1"/>
    <col min="27" max="27" width="12.375" customWidth="1"/>
    <col min="28" max="28" width="15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70" ht="21.75" customHeight="1">
      <c r="A1" s="23"/>
      <c r="B1" s="124"/>
      <c r="C1" s="124"/>
      <c r="D1" s="125" t="s">
        <v>1</v>
      </c>
      <c r="E1" s="124"/>
      <c r="F1" s="126" t="s">
        <v>97</v>
      </c>
      <c r="G1" s="431" t="s">
        <v>98</v>
      </c>
      <c r="H1" s="431"/>
      <c r="I1" s="127"/>
      <c r="J1" s="128" t="s">
        <v>99</v>
      </c>
      <c r="K1" s="125" t="s">
        <v>100</v>
      </c>
      <c r="L1" s="126" t="s">
        <v>101</v>
      </c>
      <c r="M1" s="126"/>
      <c r="N1" s="126"/>
      <c r="O1" s="126"/>
      <c r="P1" s="126"/>
      <c r="Q1" s="126"/>
      <c r="R1" s="126"/>
      <c r="S1" s="126"/>
      <c r="T1" s="126"/>
      <c r="U1" s="22"/>
      <c r="V1" s="22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</row>
    <row r="2" spans="1:70" ht="37" customHeight="1"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T2" s="26" t="s">
        <v>96</v>
      </c>
    </row>
    <row r="3" spans="1:70" ht="7" customHeight="1">
      <c r="B3" s="27"/>
      <c r="C3" s="28"/>
      <c r="D3" s="28"/>
      <c r="E3" s="28"/>
      <c r="F3" s="28"/>
      <c r="G3" s="28"/>
      <c r="H3" s="28"/>
      <c r="I3" s="129"/>
      <c r="J3" s="129"/>
      <c r="K3" s="28"/>
      <c r="L3" s="29"/>
      <c r="AT3" s="26" t="s">
        <v>87</v>
      </c>
    </row>
    <row r="4" spans="1:70" ht="37" customHeight="1">
      <c r="B4" s="30"/>
      <c r="C4" s="31"/>
      <c r="D4" s="32" t="s">
        <v>102</v>
      </c>
      <c r="E4" s="31"/>
      <c r="F4" s="31"/>
      <c r="G4" s="31"/>
      <c r="H4" s="31"/>
      <c r="I4" s="130"/>
      <c r="J4" s="130"/>
      <c r="K4" s="31"/>
      <c r="L4" s="33"/>
      <c r="N4" s="34" t="s">
        <v>13</v>
      </c>
      <c r="AT4" s="26" t="s">
        <v>6</v>
      </c>
    </row>
    <row r="5" spans="1:70" ht="7" customHeight="1">
      <c r="B5" s="30"/>
      <c r="C5" s="31"/>
      <c r="D5" s="31"/>
      <c r="E5" s="31"/>
      <c r="F5" s="31"/>
      <c r="G5" s="31"/>
      <c r="H5" s="31"/>
      <c r="I5" s="130"/>
      <c r="J5" s="130"/>
      <c r="K5" s="31"/>
      <c r="L5" s="33"/>
    </row>
    <row r="6" spans="1:70" ht="12">
      <c r="B6" s="30"/>
      <c r="C6" s="31"/>
      <c r="D6" s="39" t="s">
        <v>19</v>
      </c>
      <c r="E6" s="31"/>
      <c r="F6" s="31"/>
      <c r="G6" s="31"/>
      <c r="H6" s="31"/>
      <c r="I6" s="130"/>
      <c r="J6" s="130"/>
      <c r="K6" s="31"/>
      <c r="L6" s="33"/>
    </row>
    <row r="7" spans="1:70" ht="16.5" customHeight="1">
      <c r="B7" s="30"/>
      <c r="C7" s="31"/>
      <c r="D7" s="31"/>
      <c r="E7" s="422" t="str">
        <f>'Rekapitulace stavby'!K6</f>
        <v>Stavební úpravy MK na ulici I. Sekaniny v Ostravě - Porubě</v>
      </c>
      <c r="F7" s="423"/>
      <c r="G7" s="423"/>
      <c r="H7" s="423"/>
      <c r="I7" s="130"/>
      <c r="J7" s="130"/>
      <c r="K7" s="31"/>
      <c r="L7" s="33"/>
    </row>
    <row r="8" spans="1:70" ht="12">
      <c r="B8" s="30"/>
      <c r="C8" s="31"/>
      <c r="D8" s="39" t="s">
        <v>103</v>
      </c>
      <c r="E8" s="31"/>
      <c r="F8" s="31"/>
      <c r="G8" s="31"/>
      <c r="H8" s="31"/>
      <c r="I8" s="130"/>
      <c r="J8" s="130"/>
      <c r="K8" s="31"/>
      <c r="L8" s="33"/>
    </row>
    <row r="9" spans="1:70" s="1" customFormat="1" ht="16.5" customHeight="1">
      <c r="B9" s="43"/>
      <c r="C9" s="44"/>
      <c r="D9" s="44"/>
      <c r="E9" s="422" t="s">
        <v>712</v>
      </c>
      <c r="F9" s="424"/>
      <c r="G9" s="424"/>
      <c r="H9" s="424"/>
      <c r="I9" s="131"/>
      <c r="J9" s="131"/>
      <c r="K9" s="44"/>
      <c r="L9" s="47"/>
    </row>
    <row r="10" spans="1:70" s="1" customFormat="1" ht="12">
      <c r="B10" s="43"/>
      <c r="C10" s="44"/>
      <c r="D10" s="39" t="s">
        <v>105</v>
      </c>
      <c r="E10" s="44"/>
      <c r="F10" s="44"/>
      <c r="G10" s="44"/>
      <c r="H10" s="44"/>
      <c r="I10" s="131"/>
      <c r="J10" s="131"/>
      <c r="K10" s="44"/>
      <c r="L10" s="47"/>
    </row>
    <row r="11" spans="1:70" s="1" customFormat="1" ht="37" customHeight="1">
      <c r="B11" s="43"/>
      <c r="C11" s="44"/>
      <c r="D11" s="44"/>
      <c r="E11" s="425" t="s">
        <v>713</v>
      </c>
      <c r="F11" s="424"/>
      <c r="G11" s="424"/>
      <c r="H11" s="424"/>
      <c r="I11" s="131"/>
      <c r="J11" s="131"/>
      <c r="K11" s="44"/>
      <c r="L11" s="47"/>
    </row>
    <row r="12" spans="1:70" s="1" customFormat="1" ht="12">
      <c r="B12" s="43"/>
      <c r="C12" s="44"/>
      <c r="D12" s="44"/>
      <c r="E12" s="44"/>
      <c r="F12" s="44"/>
      <c r="G12" s="44"/>
      <c r="H12" s="44"/>
      <c r="I12" s="131"/>
      <c r="J12" s="131"/>
      <c r="K12" s="44"/>
      <c r="L12" s="47"/>
    </row>
    <row r="13" spans="1:70" s="1" customFormat="1" ht="14.4" customHeight="1">
      <c r="B13" s="43"/>
      <c r="C13" s="44"/>
      <c r="D13" s="39" t="s">
        <v>21</v>
      </c>
      <c r="E13" s="44"/>
      <c r="F13" s="37" t="s">
        <v>22</v>
      </c>
      <c r="G13" s="44"/>
      <c r="H13" s="44"/>
      <c r="I13" s="132" t="s">
        <v>23</v>
      </c>
      <c r="J13" s="133" t="s">
        <v>24</v>
      </c>
      <c r="K13" s="44"/>
      <c r="L13" s="47"/>
    </row>
    <row r="14" spans="1:70" s="1" customFormat="1" ht="14.4" customHeight="1">
      <c r="B14" s="43"/>
      <c r="C14" s="44"/>
      <c r="D14" s="39" t="s">
        <v>25</v>
      </c>
      <c r="E14" s="44"/>
      <c r="F14" s="37" t="s">
        <v>26</v>
      </c>
      <c r="G14" s="44"/>
      <c r="H14" s="44"/>
      <c r="I14" s="132" t="s">
        <v>27</v>
      </c>
      <c r="J14" s="134" t="str">
        <f>'Rekapitulace stavby'!AN8</f>
        <v>3. 8. 2017</v>
      </c>
      <c r="K14" s="44"/>
      <c r="L14" s="47"/>
    </row>
    <row r="15" spans="1:70" s="1" customFormat="1" ht="10.75" customHeight="1">
      <c r="B15" s="43"/>
      <c r="C15" s="44"/>
      <c r="D15" s="44"/>
      <c r="E15" s="44"/>
      <c r="F15" s="44"/>
      <c r="G15" s="44"/>
      <c r="H15" s="44"/>
      <c r="I15" s="131"/>
      <c r="J15" s="131"/>
      <c r="K15" s="44"/>
      <c r="L15" s="47"/>
    </row>
    <row r="16" spans="1:70" s="1" customFormat="1" ht="14.4" customHeight="1">
      <c r="B16" s="43"/>
      <c r="C16" s="44"/>
      <c r="D16" s="39" t="s">
        <v>29</v>
      </c>
      <c r="E16" s="44"/>
      <c r="F16" s="44"/>
      <c r="G16" s="44"/>
      <c r="H16" s="44"/>
      <c r="I16" s="132" t="s">
        <v>30</v>
      </c>
      <c r="J16" s="133" t="s">
        <v>31</v>
      </c>
      <c r="K16" s="44"/>
      <c r="L16" s="47"/>
    </row>
    <row r="17" spans="2:12" s="1" customFormat="1" ht="18" customHeight="1">
      <c r="B17" s="43"/>
      <c r="C17" s="44"/>
      <c r="D17" s="44"/>
      <c r="E17" s="37" t="s">
        <v>32</v>
      </c>
      <c r="F17" s="44"/>
      <c r="G17" s="44"/>
      <c r="H17" s="44"/>
      <c r="I17" s="132" t="s">
        <v>33</v>
      </c>
      <c r="J17" s="133" t="s">
        <v>34</v>
      </c>
      <c r="K17" s="44"/>
      <c r="L17" s="47"/>
    </row>
    <row r="18" spans="2:12" s="1" customFormat="1" ht="7" customHeight="1">
      <c r="B18" s="43"/>
      <c r="C18" s="44"/>
      <c r="D18" s="44"/>
      <c r="E18" s="44"/>
      <c r="F18" s="44"/>
      <c r="G18" s="44"/>
      <c r="H18" s="44"/>
      <c r="I18" s="131"/>
      <c r="J18" s="131"/>
      <c r="K18" s="44"/>
      <c r="L18" s="47"/>
    </row>
    <row r="19" spans="2:12" s="1" customFormat="1" ht="14.4" customHeight="1">
      <c r="B19" s="43"/>
      <c r="C19" s="44"/>
      <c r="D19" s="39" t="s">
        <v>35</v>
      </c>
      <c r="E19" s="44"/>
      <c r="F19" s="44"/>
      <c r="G19" s="44"/>
      <c r="H19" s="44"/>
      <c r="I19" s="132" t="s">
        <v>30</v>
      </c>
      <c r="J19" s="133" t="str">
        <f>IF('Rekapitulace stavby'!AN13="Vyplň údaj","",IF('Rekapitulace stavby'!AN13="","",'Rekapitulace stavby'!AN13))</f>
        <v/>
      </c>
      <c r="K19" s="44"/>
      <c r="L19" s="47"/>
    </row>
    <row r="20" spans="2:12" s="1" customFormat="1" ht="18" customHeight="1">
      <c r="B20" s="43"/>
      <c r="C20" s="44"/>
      <c r="D20" s="44"/>
      <c r="E20" s="37" t="str">
        <f>IF('Rekapitulace stavby'!E14="Vyplň údaj","",IF('Rekapitulace stavby'!E14="","",'Rekapitulace stavby'!E14))</f>
        <v/>
      </c>
      <c r="F20" s="44"/>
      <c r="G20" s="44"/>
      <c r="H20" s="44"/>
      <c r="I20" s="132" t="s">
        <v>33</v>
      </c>
      <c r="J20" s="133" t="str">
        <f>IF('Rekapitulace stavby'!AN14="Vyplň údaj","",IF('Rekapitulace stavby'!AN14="","",'Rekapitulace stavby'!AN14))</f>
        <v/>
      </c>
      <c r="K20" s="44"/>
      <c r="L20" s="47"/>
    </row>
    <row r="21" spans="2:12" s="1" customFormat="1" ht="7" customHeight="1">
      <c r="B21" s="43"/>
      <c r="C21" s="44"/>
      <c r="D21" s="44"/>
      <c r="E21" s="44"/>
      <c r="F21" s="44"/>
      <c r="G21" s="44"/>
      <c r="H21" s="44"/>
      <c r="I21" s="131"/>
      <c r="J21" s="131"/>
      <c r="K21" s="44"/>
      <c r="L21" s="47"/>
    </row>
    <row r="22" spans="2:12" s="1" customFormat="1" ht="14.4" customHeight="1">
      <c r="B22" s="43"/>
      <c r="C22" s="44"/>
      <c r="D22" s="39" t="s">
        <v>37</v>
      </c>
      <c r="E22" s="44"/>
      <c r="F22" s="44"/>
      <c r="G22" s="44"/>
      <c r="H22" s="44"/>
      <c r="I22" s="132" t="s">
        <v>30</v>
      </c>
      <c r="J22" s="133" t="s">
        <v>38</v>
      </c>
      <c r="K22" s="44"/>
      <c r="L22" s="47"/>
    </row>
    <row r="23" spans="2:12" s="1" customFormat="1" ht="18" customHeight="1">
      <c r="B23" s="43"/>
      <c r="C23" s="44"/>
      <c r="D23" s="44"/>
      <c r="E23" s="37" t="s">
        <v>39</v>
      </c>
      <c r="F23" s="44"/>
      <c r="G23" s="44"/>
      <c r="H23" s="44"/>
      <c r="I23" s="132" t="s">
        <v>33</v>
      </c>
      <c r="J23" s="133" t="s">
        <v>40</v>
      </c>
      <c r="K23" s="44"/>
      <c r="L23" s="47"/>
    </row>
    <row r="24" spans="2:12" s="1" customFormat="1" ht="7" customHeight="1">
      <c r="B24" s="43"/>
      <c r="C24" s="44"/>
      <c r="D24" s="44"/>
      <c r="E24" s="44"/>
      <c r="F24" s="44"/>
      <c r="G24" s="44"/>
      <c r="H24" s="44"/>
      <c r="I24" s="131"/>
      <c r="J24" s="131"/>
      <c r="K24" s="44"/>
      <c r="L24" s="47"/>
    </row>
    <row r="25" spans="2:12" s="1" customFormat="1" ht="14.4" customHeight="1">
      <c r="B25" s="43"/>
      <c r="C25" s="44"/>
      <c r="D25" s="39" t="s">
        <v>41</v>
      </c>
      <c r="E25" s="44"/>
      <c r="F25" s="44"/>
      <c r="G25" s="44"/>
      <c r="H25" s="44"/>
      <c r="I25" s="131"/>
      <c r="J25" s="131"/>
      <c r="K25" s="44"/>
      <c r="L25" s="47"/>
    </row>
    <row r="26" spans="2:12" s="7" customFormat="1" ht="16.5" customHeight="1">
      <c r="B26" s="135"/>
      <c r="C26" s="136"/>
      <c r="D26" s="136"/>
      <c r="E26" s="387" t="s">
        <v>24</v>
      </c>
      <c r="F26" s="387"/>
      <c r="G26" s="387"/>
      <c r="H26" s="387"/>
      <c r="I26" s="137"/>
      <c r="J26" s="137"/>
      <c r="K26" s="136"/>
      <c r="L26" s="138"/>
    </row>
    <row r="27" spans="2:12" s="1" customFormat="1" ht="7" customHeight="1">
      <c r="B27" s="43"/>
      <c r="C27" s="44"/>
      <c r="D27" s="44"/>
      <c r="E27" s="44"/>
      <c r="F27" s="44"/>
      <c r="G27" s="44"/>
      <c r="H27" s="44"/>
      <c r="I27" s="131"/>
      <c r="J27" s="131"/>
      <c r="K27" s="44"/>
      <c r="L27" s="47"/>
    </row>
    <row r="28" spans="2:12" s="1" customFormat="1" ht="7" customHeight="1">
      <c r="B28" s="43"/>
      <c r="C28" s="44"/>
      <c r="D28" s="86"/>
      <c r="E28" s="86"/>
      <c r="F28" s="86"/>
      <c r="G28" s="86"/>
      <c r="H28" s="86"/>
      <c r="I28" s="139"/>
      <c r="J28" s="139"/>
      <c r="K28" s="86"/>
      <c r="L28" s="140"/>
    </row>
    <row r="29" spans="2:12" s="1" customFormat="1" ht="12">
      <c r="B29" s="43"/>
      <c r="C29" s="44"/>
      <c r="D29" s="44"/>
      <c r="E29" s="39" t="s">
        <v>107</v>
      </c>
      <c r="F29" s="44"/>
      <c r="G29" s="44"/>
      <c r="H29" s="44"/>
      <c r="I29" s="131"/>
      <c r="J29" s="131"/>
      <c r="K29" s="141">
        <f>I62</f>
        <v>0</v>
      </c>
      <c r="L29" s="47"/>
    </row>
    <row r="30" spans="2:12" s="1" customFormat="1" ht="12">
      <c r="B30" s="43"/>
      <c r="C30" s="44"/>
      <c r="D30" s="44"/>
      <c r="E30" s="39" t="s">
        <v>108</v>
      </c>
      <c r="F30" s="44"/>
      <c r="G30" s="44"/>
      <c r="H30" s="44"/>
      <c r="I30" s="131"/>
      <c r="J30" s="131"/>
      <c r="K30" s="141">
        <f>J62</f>
        <v>0</v>
      </c>
      <c r="L30" s="47"/>
    </row>
    <row r="31" spans="2:12" s="1" customFormat="1" ht="25.4" customHeight="1">
      <c r="B31" s="43"/>
      <c r="C31" s="44"/>
      <c r="D31" s="142" t="s">
        <v>42</v>
      </c>
      <c r="E31" s="44"/>
      <c r="F31" s="44"/>
      <c r="G31" s="44"/>
      <c r="H31" s="44"/>
      <c r="I31" s="131"/>
      <c r="J31" s="131"/>
      <c r="K31" s="143">
        <f>ROUND(K88,2)</f>
        <v>0</v>
      </c>
      <c r="L31" s="47"/>
    </row>
    <row r="32" spans="2:12" s="1" customFormat="1" ht="7" customHeight="1">
      <c r="B32" s="43"/>
      <c r="C32" s="44"/>
      <c r="D32" s="86"/>
      <c r="E32" s="86"/>
      <c r="F32" s="86"/>
      <c r="G32" s="86"/>
      <c r="H32" s="86"/>
      <c r="I32" s="139"/>
      <c r="J32" s="139"/>
      <c r="K32" s="86"/>
      <c r="L32" s="140"/>
    </row>
    <row r="33" spans="2:12" s="1" customFormat="1" ht="14.4" customHeight="1">
      <c r="B33" s="43"/>
      <c r="C33" s="44"/>
      <c r="D33" s="44"/>
      <c r="E33" s="44"/>
      <c r="F33" s="48" t="s">
        <v>44</v>
      </c>
      <c r="G33" s="44"/>
      <c r="H33" s="44"/>
      <c r="I33" s="144" t="s">
        <v>43</v>
      </c>
      <c r="J33" s="131"/>
      <c r="K33" s="48" t="s">
        <v>45</v>
      </c>
      <c r="L33" s="47"/>
    </row>
    <row r="34" spans="2:12" s="1" customFormat="1" ht="14.4" customHeight="1">
      <c r="B34" s="43"/>
      <c r="C34" s="44"/>
      <c r="D34" s="51" t="s">
        <v>46</v>
      </c>
      <c r="E34" s="51" t="s">
        <v>47</v>
      </c>
      <c r="F34" s="145">
        <f>ROUND(SUM(BE88:BE114), 2)</f>
        <v>0</v>
      </c>
      <c r="G34" s="44"/>
      <c r="H34" s="44"/>
      <c r="I34" s="146">
        <v>0.21</v>
      </c>
      <c r="J34" s="131"/>
      <c r="K34" s="145">
        <f>ROUND(ROUND((SUM(BE88:BE114)), 2)*I34, 2)</f>
        <v>0</v>
      </c>
      <c r="L34" s="47"/>
    </row>
    <row r="35" spans="2:12" s="1" customFormat="1" ht="14.4" customHeight="1">
      <c r="B35" s="43"/>
      <c r="C35" s="44"/>
      <c r="D35" s="44"/>
      <c r="E35" s="51" t="s">
        <v>48</v>
      </c>
      <c r="F35" s="145">
        <f>ROUND(SUM(BF88:BF114), 2)</f>
        <v>0</v>
      </c>
      <c r="G35" s="44"/>
      <c r="H35" s="44"/>
      <c r="I35" s="146">
        <v>0.15</v>
      </c>
      <c r="J35" s="131"/>
      <c r="K35" s="145">
        <f>ROUND(ROUND((SUM(BF88:BF114)), 2)*I35, 2)</f>
        <v>0</v>
      </c>
      <c r="L35" s="47"/>
    </row>
    <row r="36" spans="2:12" s="1" customFormat="1" ht="14.4" hidden="1" customHeight="1">
      <c r="B36" s="43"/>
      <c r="C36" s="44"/>
      <c r="D36" s="44"/>
      <c r="E36" s="51" t="s">
        <v>49</v>
      </c>
      <c r="F36" s="145">
        <f>ROUND(SUM(BG88:BG114), 2)</f>
        <v>0</v>
      </c>
      <c r="G36" s="44"/>
      <c r="H36" s="44"/>
      <c r="I36" s="146">
        <v>0.21</v>
      </c>
      <c r="J36" s="131"/>
      <c r="K36" s="145">
        <v>0</v>
      </c>
      <c r="L36" s="47"/>
    </row>
    <row r="37" spans="2:12" s="1" customFormat="1" ht="14.4" hidden="1" customHeight="1">
      <c r="B37" s="43"/>
      <c r="C37" s="44"/>
      <c r="D37" s="44"/>
      <c r="E37" s="51" t="s">
        <v>50</v>
      </c>
      <c r="F37" s="145">
        <f>ROUND(SUM(BH88:BH114), 2)</f>
        <v>0</v>
      </c>
      <c r="G37" s="44"/>
      <c r="H37" s="44"/>
      <c r="I37" s="146">
        <v>0.15</v>
      </c>
      <c r="J37" s="131"/>
      <c r="K37" s="145">
        <v>0</v>
      </c>
      <c r="L37" s="47"/>
    </row>
    <row r="38" spans="2:12" s="1" customFormat="1" ht="14.4" hidden="1" customHeight="1">
      <c r="B38" s="43"/>
      <c r="C38" s="44"/>
      <c r="D38" s="44"/>
      <c r="E38" s="51" t="s">
        <v>51</v>
      </c>
      <c r="F38" s="145">
        <f>ROUND(SUM(BI88:BI114), 2)</f>
        <v>0</v>
      </c>
      <c r="G38" s="44"/>
      <c r="H38" s="44"/>
      <c r="I38" s="146">
        <v>0</v>
      </c>
      <c r="J38" s="131"/>
      <c r="K38" s="145">
        <v>0</v>
      </c>
      <c r="L38" s="47"/>
    </row>
    <row r="39" spans="2:12" s="1" customFormat="1" ht="7" customHeight="1">
      <c r="B39" s="43"/>
      <c r="C39" s="44"/>
      <c r="D39" s="44"/>
      <c r="E39" s="44"/>
      <c r="F39" s="44"/>
      <c r="G39" s="44"/>
      <c r="H39" s="44"/>
      <c r="I39" s="131"/>
      <c r="J39" s="131"/>
      <c r="K39" s="44"/>
      <c r="L39" s="47"/>
    </row>
    <row r="40" spans="2:12" s="1" customFormat="1" ht="25.4" customHeight="1">
      <c r="B40" s="43"/>
      <c r="C40" s="147"/>
      <c r="D40" s="148" t="s">
        <v>52</v>
      </c>
      <c r="E40" s="80"/>
      <c r="F40" s="80"/>
      <c r="G40" s="149" t="s">
        <v>53</v>
      </c>
      <c r="H40" s="150" t="s">
        <v>54</v>
      </c>
      <c r="I40" s="151"/>
      <c r="J40" s="151"/>
      <c r="K40" s="152">
        <f>SUM(K31:K38)</f>
        <v>0</v>
      </c>
      <c r="L40" s="153"/>
    </row>
    <row r="41" spans="2:12" s="1" customFormat="1" ht="14.4" customHeight="1">
      <c r="B41" s="58"/>
      <c r="C41" s="59"/>
      <c r="D41" s="59"/>
      <c r="E41" s="59"/>
      <c r="F41" s="59"/>
      <c r="G41" s="59"/>
      <c r="H41" s="59"/>
      <c r="I41" s="154"/>
      <c r="J41" s="154"/>
      <c r="K41" s="59"/>
      <c r="L41" s="60"/>
    </row>
    <row r="45" spans="2:12" s="1" customFormat="1" ht="7" customHeight="1">
      <c r="B45" s="155"/>
      <c r="C45" s="156"/>
      <c r="D45" s="156"/>
      <c r="E45" s="156"/>
      <c r="F45" s="156"/>
      <c r="G45" s="156"/>
      <c r="H45" s="156"/>
      <c r="I45" s="157"/>
      <c r="J45" s="157"/>
      <c r="K45" s="156"/>
      <c r="L45" s="158"/>
    </row>
    <row r="46" spans="2:12" s="1" customFormat="1" ht="37" customHeight="1">
      <c r="B46" s="43"/>
      <c r="C46" s="32" t="s">
        <v>109</v>
      </c>
      <c r="D46" s="44"/>
      <c r="E46" s="44"/>
      <c r="F46" s="44"/>
      <c r="G46" s="44"/>
      <c r="H46" s="44"/>
      <c r="I46" s="131"/>
      <c r="J46" s="131"/>
      <c r="K46" s="44"/>
      <c r="L46" s="47"/>
    </row>
    <row r="47" spans="2:12" s="1" customFormat="1" ht="7" customHeight="1">
      <c r="B47" s="43"/>
      <c r="C47" s="44"/>
      <c r="D47" s="44"/>
      <c r="E47" s="44"/>
      <c r="F47" s="44"/>
      <c r="G47" s="44"/>
      <c r="H47" s="44"/>
      <c r="I47" s="131"/>
      <c r="J47" s="131"/>
      <c r="K47" s="44"/>
      <c r="L47" s="47"/>
    </row>
    <row r="48" spans="2:12" s="1" customFormat="1" ht="14.4" customHeight="1">
      <c r="B48" s="43"/>
      <c r="C48" s="39" t="s">
        <v>19</v>
      </c>
      <c r="D48" s="44"/>
      <c r="E48" s="44"/>
      <c r="F48" s="44"/>
      <c r="G48" s="44"/>
      <c r="H48" s="44"/>
      <c r="I48" s="131"/>
      <c r="J48" s="131"/>
      <c r="K48" s="44"/>
      <c r="L48" s="47"/>
    </row>
    <row r="49" spans="2:47" s="1" customFormat="1" ht="16.5" customHeight="1">
      <c r="B49" s="43"/>
      <c r="C49" s="44"/>
      <c r="D49" s="44"/>
      <c r="E49" s="422" t="str">
        <f>E7</f>
        <v>Stavební úpravy MK na ulici I. Sekaniny v Ostravě - Porubě</v>
      </c>
      <c r="F49" s="423"/>
      <c r="G49" s="423"/>
      <c r="H49" s="423"/>
      <c r="I49" s="131"/>
      <c r="J49" s="131"/>
      <c r="K49" s="44"/>
      <c r="L49" s="47"/>
    </row>
    <row r="50" spans="2:47" ht="12">
      <c r="B50" s="30"/>
      <c r="C50" s="39" t="s">
        <v>103</v>
      </c>
      <c r="D50" s="31"/>
      <c r="E50" s="31"/>
      <c r="F50" s="31"/>
      <c r="G50" s="31"/>
      <c r="H50" s="31"/>
      <c r="I50" s="130"/>
      <c r="J50" s="130"/>
      <c r="K50" s="31"/>
      <c r="L50" s="33"/>
    </row>
    <row r="51" spans="2:47" s="1" customFormat="1" ht="16.5" customHeight="1">
      <c r="B51" s="43"/>
      <c r="C51" s="44"/>
      <c r="D51" s="44"/>
      <c r="E51" s="422" t="s">
        <v>712</v>
      </c>
      <c r="F51" s="424"/>
      <c r="G51" s="424"/>
      <c r="H51" s="424"/>
      <c r="I51" s="131"/>
      <c r="J51" s="131"/>
      <c r="K51" s="44"/>
      <c r="L51" s="47"/>
    </row>
    <row r="52" spans="2:47" s="1" customFormat="1" ht="14.4" customHeight="1">
      <c r="B52" s="43"/>
      <c r="C52" s="39" t="s">
        <v>105</v>
      </c>
      <c r="D52" s="44"/>
      <c r="E52" s="44"/>
      <c r="F52" s="44"/>
      <c r="G52" s="44"/>
      <c r="H52" s="44"/>
      <c r="I52" s="131"/>
      <c r="J52" s="131"/>
      <c r="K52" s="44"/>
      <c r="L52" s="47"/>
    </row>
    <row r="53" spans="2:47" s="1" customFormat="1" ht="17.25" customHeight="1">
      <c r="B53" s="43"/>
      <c r="C53" s="44"/>
      <c r="D53" s="44"/>
      <c r="E53" s="425" t="str">
        <f>E11</f>
        <v>VON - Soupis prací - Vedlejší a ostatní náklady</v>
      </c>
      <c r="F53" s="424"/>
      <c r="G53" s="424"/>
      <c r="H53" s="424"/>
      <c r="I53" s="131"/>
      <c r="J53" s="131"/>
      <c r="K53" s="44"/>
      <c r="L53" s="47"/>
    </row>
    <row r="54" spans="2:47" s="1" customFormat="1" ht="7" customHeight="1">
      <c r="B54" s="43"/>
      <c r="C54" s="44"/>
      <c r="D54" s="44"/>
      <c r="E54" s="44"/>
      <c r="F54" s="44"/>
      <c r="G54" s="44"/>
      <c r="H54" s="44"/>
      <c r="I54" s="131"/>
      <c r="J54" s="131"/>
      <c r="K54" s="44"/>
      <c r="L54" s="47"/>
    </row>
    <row r="55" spans="2:47" s="1" customFormat="1" ht="18" customHeight="1">
      <c r="B55" s="43"/>
      <c r="C55" s="39" t="s">
        <v>25</v>
      </c>
      <c r="D55" s="44"/>
      <c r="E55" s="44"/>
      <c r="F55" s="37" t="str">
        <f>F14</f>
        <v>Ostrava - Poruba</v>
      </c>
      <c r="G55" s="44"/>
      <c r="H55" s="44"/>
      <c r="I55" s="132" t="s">
        <v>27</v>
      </c>
      <c r="J55" s="134" t="str">
        <f>IF(J14="","",J14)</f>
        <v>3. 8. 2017</v>
      </c>
      <c r="K55" s="44"/>
      <c r="L55" s="47"/>
    </row>
    <row r="56" spans="2:47" s="1" customFormat="1" ht="7" customHeight="1">
      <c r="B56" s="43"/>
      <c r="C56" s="44"/>
      <c r="D56" s="44"/>
      <c r="E56" s="44"/>
      <c r="F56" s="44"/>
      <c r="G56" s="44"/>
      <c r="H56" s="44"/>
      <c r="I56" s="131"/>
      <c r="J56" s="131"/>
      <c r="K56" s="44"/>
      <c r="L56" s="47"/>
    </row>
    <row r="57" spans="2:47" s="1" customFormat="1" ht="12">
      <c r="B57" s="43"/>
      <c r="C57" s="39" t="s">
        <v>29</v>
      </c>
      <c r="D57" s="44"/>
      <c r="E57" s="44"/>
      <c r="F57" s="37" t="str">
        <f>E17</f>
        <v>SMO MOb Poruba,Klimkovická 28/55</v>
      </c>
      <c r="G57" s="44"/>
      <c r="H57" s="44"/>
      <c r="I57" s="132" t="s">
        <v>37</v>
      </c>
      <c r="J57" s="426" t="str">
        <f>E23</f>
        <v>Ateliér ESO spol.s r.o.,K.H.Máchy 5203/33</v>
      </c>
      <c r="K57" s="44"/>
      <c r="L57" s="47"/>
    </row>
    <row r="58" spans="2:47" s="1" customFormat="1" ht="14.4" customHeight="1">
      <c r="B58" s="43"/>
      <c r="C58" s="39" t="s">
        <v>35</v>
      </c>
      <c r="D58" s="44"/>
      <c r="E58" s="44"/>
      <c r="F58" s="37" t="str">
        <f>IF(E20="","",E20)</f>
        <v/>
      </c>
      <c r="G58" s="44"/>
      <c r="H58" s="44"/>
      <c r="I58" s="131"/>
      <c r="J58" s="427"/>
      <c r="K58" s="44"/>
      <c r="L58" s="47"/>
    </row>
    <row r="59" spans="2:47" s="1" customFormat="1" ht="10.25" customHeight="1">
      <c r="B59" s="43"/>
      <c r="C59" s="44"/>
      <c r="D59" s="44"/>
      <c r="E59" s="44"/>
      <c r="F59" s="44"/>
      <c r="G59" s="44"/>
      <c r="H59" s="44"/>
      <c r="I59" s="131"/>
      <c r="J59" s="131"/>
      <c r="K59" s="44"/>
      <c r="L59" s="47"/>
    </row>
    <row r="60" spans="2:47" s="1" customFormat="1" ht="29.25" customHeight="1">
      <c r="B60" s="43"/>
      <c r="C60" s="159" t="s">
        <v>110</v>
      </c>
      <c r="D60" s="147"/>
      <c r="E60" s="147"/>
      <c r="F60" s="147"/>
      <c r="G60" s="147"/>
      <c r="H60" s="147"/>
      <c r="I60" s="160" t="s">
        <v>111</v>
      </c>
      <c r="J60" s="160" t="s">
        <v>112</v>
      </c>
      <c r="K60" s="161" t="s">
        <v>113</v>
      </c>
      <c r="L60" s="162"/>
    </row>
    <row r="61" spans="2:47" s="1" customFormat="1" ht="10.25" customHeight="1">
      <c r="B61" s="43"/>
      <c r="C61" s="44"/>
      <c r="D61" s="44"/>
      <c r="E61" s="44"/>
      <c r="F61" s="44"/>
      <c r="G61" s="44"/>
      <c r="H61" s="44"/>
      <c r="I61" s="131"/>
      <c r="J61" s="131"/>
      <c r="K61" s="44"/>
      <c r="L61" s="47"/>
    </row>
    <row r="62" spans="2:47" s="1" customFormat="1" ht="29.25" customHeight="1">
      <c r="B62" s="43"/>
      <c r="C62" s="163" t="s">
        <v>114</v>
      </c>
      <c r="D62" s="44"/>
      <c r="E62" s="44"/>
      <c r="F62" s="44"/>
      <c r="G62" s="44"/>
      <c r="H62" s="44"/>
      <c r="I62" s="164">
        <f t="shared" ref="I62:J64" si="0">Q88</f>
        <v>0</v>
      </c>
      <c r="J62" s="164">
        <f t="shared" si="0"/>
        <v>0</v>
      </c>
      <c r="K62" s="143">
        <f>K88</f>
        <v>0</v>
      </c>
      <c r="L62" s="47"/>
      <c r="AU62" s="26" t="s">
        <v>115</v>
      </c>
    </row>
    <row r="63" spans="2:47" s="8" customFormat="1" ht="25" customHeight="1">
      <c r="B63" s="165"/>
      <c r="C63" s="166"/>
      <c r="D63" s="167" t="s">
        <v>714</v>
      </c>
      <c r="E63" s="168"/>
      <c r="F63" s="168"/>
      <c r="G63" s="168"/>
      <c r="H63" s="168"/>
      <c r="I63" s="169">
        <f t="shared" si="0"/>
        <v>0</v>
      </c>
      <c r="J63" s="169">
        <f t="shared" si="0"/>
        <v>0</v>
      </c>
      <c r="K63" s="170">
        <f>K89</f>
        <v>0</v>
      </c>
      <c r="L63" s="171"/>
    </row>
    <row r="64" spans="2:47" s="9" customFormat="1" ht="19.899999999999999" customHeight="1">
      <c r="B64" s="172"/>
      <c r="C64" s="173"/>
      <c r="D64" s="174" t="s">
        <v>715</v>
      </c>
      <c r="E64" s="175"/>
      <c r="F64" s="175"/>
      <c r="G64" s="175"/>
      <c r="H64" s="175"/>
      <c r="I64" s="176">
        <f t="shared" si="0"/>
        <v>0</v>
      </c>
      <c r="J64" s="176">
        <f t="shared" si="0"/>
        <v>0</v>
      </c>
      <c r="K64" s="177">
        <f>K90</f>
        <v>0</v>
      </c>
      <c r="L64" s="178"/>
    </row>
    <row r="65" spans="2:13" s="8" customFormat="1" ht="25" customHeight="1">
      <c r="B65" s="165"/>
      <c r="C65" s="166"/>
      <c r="D65" s="167" t="s">
        <v>716</v>
      </c>
      <c r="E65" s="168"/>
      <c r="F65" s="168"/>
      <c r="G65" s="168"/>
      <c r="H65" s="168"/>
      <c r="I65" s="169">
        <f>Q101</f>
        <v>0</v>
      </c>
      <c r="J65" s="169">
        <f>R101</f>
        <v>0</v>
      </c>
      <c r="K65" s="170">
        <f>K101</f>
        <v>0</v>
      </c>
      <c r="L65" s="171"/>
    </row>
    <row r="66" spans="2:13" s="9" customFormat="1" ht="19.899999999999999" customHeight="1">
      <c r="B66" s="172"/>
      <c r="C66" s="173"/>
      <c r="D66" s="174" t="s">
        <v>717</v>
      </c>
      <c r="E66" s="175"/>
      <c r="F66" s="175"/>
      <c r="G66" s="175"/>
      <c r="H66" s="175"/>
      <c r="I66" s="176">
        <f>Q102</f>
        <v>0</v>
      </c>
      <c r="J66" s="176">
        <f>R102</f>
        <v>0</v>
      </c>
      <c r="K66" s="177">
        <f>K102</f>
        <v>0</v>
      </c>
      <c r="L66" s="178"/>
    </row>
    <row r="67" spans="2:13" s="1" customFormat="1" ht="21.75" customHeight="1">
      <c r="B67" s="43"/>
      <c r="C67" s="44"/>
      <c r="D67" s="44"/>
      <c r="E67" s="44"/>
      <c r="F67" s="44"/>
      <c r="G67" s="44"/>
      <c r="H67" s="44"/>
      <c r="I67" s="131"/>
      <c r="J67" s="131"/>
      <c r="K67" s="44"/>
      <c r="L67" s="47"/>
    </row>
    <row r="68" spans="2:13" s="1" customFormat="1" ht="7" customHeight="1">
      <c r="B68" s="58"/>
      <c r="C68" s="59"/>
      <c r="D68" s="59"/>
      <c r="E68" s="59"/>
      <c r="F68" s="59"/>
      <c r="G68" s="59"/>
      <c r="H68" s="59"/>
      <c r="I68" s="154"/>
      <c r="J68" s="154"/>
      <c r="K68" s="59"/>
      <c r="L68" s="60"/>
    </row>
    <row r="72" spans="2:13" s="1" customFormat="1" ht="7" customHeight="1">
      <c r="B72" s="61"/>
      <c r="C72" s="62"/>
      <c r="D72" s="62"/>
      <c r="E72" s="62"/>
      <c r="F72" s="62"/>
      <c r="G72" s="62"/>
      <c r="H72" s="62"/>
      <c r="I72" s="157"/>
      <c r="J72" s="157"/>
      <c r="K72" s="62"/>
      <c r="L72" s="62"/>
      <c r="M72" s="63"/>
    </row>
    <row r="73" spans="2:13" s="1" customFormat="1" ht="37" customHeight="1">
      <c r="B73" s="43"/>
      <c r="C73" s="64" t="s">
        <v>136</v>
      </c>
      <c r="D73" s="65"/>
      <c r="E73" s="65"/>
      <c r="F73" s="65"/>
      <c r="G73" s="65"/>
      <c r="H73" s="65"/>
      <c r="I73" s="179"/>
      <c r="J73" s="179"/>
      <c r="K73" s="65"/>
      <c r="L73" s="65"/>
      <c r="M73" s="63"/>
    </row>
    <row r="74" spans="2:13" s="1" customFormat="1" ht="7" customHeight="1">
      <c r="B74" s="43"/>
      <c r="C74" s="65"/>
      <c r="D74" s="65"/>
      <c r="E74" s="65"/>
      <c r="F74" s="65"/>
      <c r="G74" s="65"/>
      <c r="H74" s="65"/>
      <c r="I74" s="179"/>
      <c r="J74" s="179"/>
      <c r="K74" s="65"/>
      <c r="L74" s="65"/>
      <c r="M74" s="63"/>
    </row>
    <row r="75" spans="2:13" s="1" customFormat="1" ht="14.4" customHeight="1">
      <c r="B75" s="43"/>
      <c r="C75" s="67" t="s">
        <v>19</v>
      </c>
      <c r="D75" s="65"/>
      <c r="E75" s="65"/>
      <c r="F75" s="65"/>
      <c r="G75" s="65"/>
      <c r="H75" s="65"/>
      <c r="I75" s="179"/>
      <c r="J75" s="179"/>
      <c r="K75" s="65"/>
      <c r="L75" s="65"/>
      <c r="M75" s="63"/>
    </row>
    <row r="76" spans="2:13" s="1" customFormat="1" ht="16.5" customHeight="1">
      <c r="B76" s="43"/>
      <c r="C76" s="65"/>
      <c r="D76" s="65"/>
      <c r="E76" s="428" t="str">
        <f>E7</f>
        <v>Stavební úpravy MK na ulici I. Sekaniny v Ostravě - Porubě</v>
      </c>
      <c r="F76" s="429"/>
      <c r="G76" s="429"/>
      <c r="H76" s="429"/>
      <c r="I76" s="179"/>
      <c r="J76" s="179"/>
      <c r="K76" s="65"/>
      <c r="L76" s="65"/>
      <c r="M76" s="63"/>
    </row>
    <row r="77" spans="2:13" ht="12">
      <c r="B77" s="30"/>
      <c r="C77" s="67" t="s">
        <v>103</v>
      </c>
      <c r="D77" s="180"/>
      <c r="E77" s="180"/>
      <c r="F77" s="180"/>
      <c r="G77" s="180"/>
      <c r="H77" s="180"/>
      <c r="K77" s="180"/>
      <c r="L77" s="180"/>
      <c r="M77" s="181"/>
    </row>
    <row r="78" spans="2:13" s="1" customFormat="1" ht="16.5" customHeight="1">
      <c r="B78" s="43"/>
      <c r="C78" s="65"/>
      <c r="D78" s="65"/>
      <c r="E78" s="428" t="s">
        <v>712</v>
      </c>
      <c r="F78" s="430"/>
      <c r="G78" s="430"/>
      <c r="H78" s="430"/>
      <c r="I78" s="179"/>
      <c r="J78" s="179"/>
      <c r="K78" s="65"/>
      <c r="L78" s="65"/>
      <c r="M78" s="63"/>
    </row>
    <row r="79" spans="2:13" s="1" customFormat="1" ht="14.4" customHeight="1">
      <c r="B79" s="43"/>
      <c r="C79" s="67" t="s">
        <v>105</v>
      </c>
      <c r="D79" s="65"/>
      <c r="E79" s="65"/>
      <c r="F79" s="65"/>
      <c r="G79" s="65"/>
      <c r="H79" s="65"/>
      <c r="I79" s="179"/>
      <c r="J79" s="179"/>
      <c r="K79" s="65"/>
      <c r="L79" s="65"/>
      <c r="M79" s="63"/>
    </row>
    <row r="80" spans="2:13" s="1" customFormat="1" ht="17.25" customHeight="1">
      <c r="B80" s="43"/>
      <c r="C80" s="65"/>
      <c r="D80" s="65"/>
      <c r="E80" s="398" t="str">
        <f>E11</f>
        <v>VON - Soupis prací - Vedlejší a ostatní náklady</v>
      </c>
      <c r="F80" s="430"/>
      <c r="G80" s="430"/>
      <c r="H80" s="430"/>
      <c r="I80" s="179"/>
      <c r="J80" s="179"/>
      <c r="K80" s="65"/>
      <c r="L80" s="65"/>
      <c r="M80" s="63"/>
    </row>
    <row r="81" spans="2:65" s="1" customFormat="1" ht="7" customHeight="1">
      <c r="B81" s="43"/>
      <c r="C81" s="65"/>
      <c r="D81" s="65"/>
      <c r="E81" s="65"/>
      <c r="F81" s="65"/>
      <c r="G81" s="65"/>
      <c r="H81" s="65"/>
      <c r="I81" s="179"/>
      <c r="J81" s="179"/>
      <c r="K81" s="65"/>
      <c r="L81" s="65"/>
      <c r="M81" s="63"/>
    </row>
    <row r="82" spans="2:65" s="1" customFormat="1" ht="18" customHeight="1">
      <c r="B82" s="43"/>
      <c r="C82" s="67" t="s">
        <v>25</v>
      </c>
      <c r="D82" s="65"/>
      <c r="E82" s="65"/>
      <c r="F82" s="182" t="str">
        <f>F14</f>
        <v>Ostrava - Poruba</v>
      </c>
      <c r="G82" s="65"/>
      <c r="H82" s="65"/>
      <c r="I82" s="183" t="s">
        <v>27</v>
      </c>
      <c r="J82" s="184" t="str">
        <f>IF(J14="","",J14)</f>
        <v>3. 8. 2017</v>
      </c>
      <c r="K82" s="65"/>
      <c r="L82" s="65"/>
      <c r="M82" s="63"/>
    </row>
    <row r="83" spans="2:65" s="1" customFormat="1" ht="7" customHeight="1">
      <c r="B83" s="43"/>
      <c r="C83" s="65"/>
      <c r="D83" s="65"/>
      <c r="E83" s="65"/>
      <c r="F83" s="65"/>
      <c r="G83" s="65"/>
      <c r="H83" s="65"/>
      <c r="I83" s="179"/>
      <c r="J83" s="179"/>
      <c r="K83" s="65"/>
      <c r="L83" s="65"/>
      <c r="M83" s="63"/>
    </row>
    <row r="84" spans="2:65" s="1" customFormat="1" ht="12">
      <c r="B84" s="43"/>
      <c r="C84" s="67" t="s">
        <v>29</v>
      </c>
      <c r="D84" s="65"/>
      <c r="E84" s="65"/>
      <c r="F84" s="182" t="str">
        <f>E17</f>
        <v>SMO MOb Poruba,Klimkovická 28/55</v>
      </c>
      <c r="G84" s="65"/>
      <c r="H84" s="65"/>
      <c r="I84" s="183" t="s">
        <v>37</v>
      </c>
      <c r="J84" s="185" t="str">
        <f>E23</f>
        <v>Ateliér ESO spol.s r.o.,K.H.Máchy 5203/33</v>
      </c>
      <c r="K84" s="65"/>
      <c r="L84" s="65"/>
      <c r="M84" s="63"/>
    </row>
    <row r="85" spans="2:65" s="1" customFormat="1" ht="14.4" customHeight="1">
      <c r="B85" s="43"/>
      <c r="C85" s="67" t="s">
        <v>35</v>
      </c>
      <c r="D85" s="65"/>
      <c r="E85" s="65"/>
      <c r="F85" s="182" t="str">
        <f>IF(E20="","",E20)</f>
        <v/>
      </c>
      <c r="G85" s="65"/>
      <c r="H85" s="65"/>
      <c r="I85" s="179"/>
      <c r="J85" s="179"/>
      <c r="K85" s="65"/>
      <c r="L85" s="65"/>
      <c r="M85" s="63"/>
    </row>
    <row r="86" spans="2:65" s="1" customFormat="1" ht="10.25" customHeight="1">
      <c r="B86" s="43"/>
      <c r="C86" s="65"/>
      <c r="D86" s="65"/>
      <c r="E86" s="65"/>
      <c r="F86" s="65"/>
      <c r="G86" s="65"/>
      <c r="H86" s="65"/>
      <c r="I86" s="179"/>
      <c r="J86" s="179"/>
      <c r="K86" s="65"/>
      <c r="L86" s="65"/>
      <c r="M86" s="63"/>
    </row>
    <row r="87" spans="2:65" s="10" customFormat="1" ht="29.25" customHeight="1">
      <c r="B87" s="186"/>
      <c r="C87" s="187" t="s">
        <v>137</v>
      </c>
      <c r="D87" s="188" t="s">
        <v>61</v>
      </c>
      <c r="E87" s="188" t="s">
        <v>57</v>
      </c>
      <c r="F87" s="188" t="s">
        <v>138</v>
      </c>
      <c r="G87" s="188" t="s">
        <v>139</v>
      </c>
      <c r="H87" s="188" t="s">
        <v>140</v>
      </c>
      <c r="I87" s="189" t="s">
        <v>141</v>
      </c>
      <c r="J87" s="189" t="s">
        <v>142</v>
      </c>
      <c r="K87" s="188" t="s">
        <v>113</v>
      </c>
      <c r="L87" s="190" t="s">
        <v>143</v>
      </c>
      <c r="M87" s="191"/>
      <c r="N87" s="82" t="s">
        <v>144</v>
      </c>
      <c r="O87" s="83" t="s">
        <v>46</v>
      </c>
      <c r="P87" s="83" t="s">
        <v>145</v>
      </c>
      <c r="Q87" s="83" t="s">
        <v>146</v>
      </c>
      <c r="R87" s="83" t="s">
        <v>147</v>
      </c>
      <c r="S87" s="83" t="s">
        <v>148</v>
      </c>
      <c r="T87" s="83" t="s">
        <v>149</v>
      </c>
      <c r="U87" s="83" t="s">
        <v>150</v>
      </c>
      <c r="V87" s="83" t="s">
        <v>151</v>
      </c>
      <c r="W87" s="83" t="s">
        <v>152</v>
      </c>
      <c r="X87" s="84" t="s">
        <v>153</v>
      </c>
    </row>
    <row r="88" spans="2:65" s="1" customFormat="1" ht="29.25" customHeight="1">
      <c r="B88" s="43"/>
      <c r="C88" s="88" t="s">
        <v>114</v>
      </c>
      <c r="D88" s="65"/>
      <c r="E88" s="65"/>
      <c r="F88" s="65"/>
      <c r="G88" s="65"/>
      <c r="H88" s="65"/>
      <c r="I88" s="179"/>
      <c r="J88" s="179"/>
      <c r="K88" s="192">
        <f>BK88</f>
        <v>0</v>
      </c>
      <c r="L88" s="65"/>
      <c r="M88" s="63"/>
      <c r="N88" s="85"/>
      <c r="O88" s="86"/>
      <c r="P88" s="86"/>
      <c r="Q88" s="193">
        <f>Q89+Q101</f>
        <v>0</v>
      </c>
      <c r="R88" s="193">
        <f>R89+R101</f>
        <v>0</v>
      </c>
      <c r="S88" s="86"/>
      <c r="T88" s="194">
        <f>T89+T101</f>
        <v>0</v>
      </c>
      <c r="U88" s="86"/>
      <c r="V88" s="194">
        <f>V89+V101</f>
        <v>0</v>
      </c>
      <c r="W88" s="86"/>
      <c r="X88" s="195">
        <f>X89+X101</f>
        <v>0</v>
      </c>
      <c r="AT88" s="26" t="s">
        <v>77</v>
      </c>
      <c r="AU88" s="26" t="s">
        <v>115</v>
      </c>
      <c r="BK88" s="196">
        <f>BK89+BK101</f>
        <v>0</v>
      </c>
    </row>
    <row r="89" spans="2:65" s="11" customFormat="1" ht="37.4" customHeight="1">
      <c r="B89" s="197"/>
      <c r="C89" s="198"/>
      <c r="D89" s="199" t="s">
        <v>77</v>
      </c>
      <c r="E89" s="200" t="s">
        <v>718</v>
      </c>
      <c r="F89" s="200" t="s">
        <v>719</v>
      </c>
      <c r="G89" s="198"/>
      <c r="H89" s="198"/>
      <c r="I89" s="201"/>
      <c r="J89" s="201"/>
      <c r="K89" s="202">
        <f>BK89</f>
        <v>0</v>
      </c>
      <c r="L89" s="198"/>
      <c r="M89" s="203"/>
      <c r="N89" s="204"/>
      <c r="O89" s="205"/>
      <c r="P89" s="205"/>
      <c r="Q89" s="206">
        <f>Q90</f>
        <v>0</v>
      </c>
      <c r="R89" s="206">
        <f>R90</f>
        <v>0</v>
      </c>
      <c r="S89" s="205"/>
      <c r="T89" s="207">
        <f>T90</f>
        <v>0</v>
      </c>
      <c r="U89" s="205"/>
      <c r="V89" s="207">
        <f>V90</f>
        <v>0</v>
      </c>
      <c r="W89" s="205"/>
      <c r="X89" s="208">
        <f>X90</f>
        <v>0</v>
      </c>
      <c r="AR89" s="209" t="s">
        <v>166</v>
      </c>
      <c r="AT89" s="210" t="s">
        <v>77</v>
      </c>
      <c r="AU89" s="210" t="s">
        <v>78</v>
      </c>
      <c r="AY89" s="209" t="s">
        <v>156</v>
      </c>
      <c r="BK89" s="211">
        <f>BK90</f>
        <v>0</v>
      </c>
    </row>
    <row r="90" spans="2:65" s="11" customFormat="1" ht="19.899999999999999" customHeight="1">
      <c r="B90" s="197"/>
      <c r="C90" s="198"/>
      <c r="D90" s="199" t="s">
        <v>77</v>
      </c>
      <c r="E90" s="212" t="s">
        <v>720</v>
      </c>
      <c r="F90" s="212" t="s">
        <v>719</v>
      </c>
      <c r="G90" s="198"/>
      <c r="H90" s="198"/>
      <c r="I90" s="201"/>
      <c r="J90" s="201"/>
      <c r="K90" s="213">
        <f>BK90</f>
        <v>0</v>
      </c>
      <c r="L90" s="198"/>
      <c r="M90" s="203"/>
      <c r="N90" s="204"/>
      <c r="O90" s="205"/>
      <c r="P90" s="205"/>
      <c r="Q90" s="206">
        <f>SUM(Q91:Q100)</f>
        <v>0</v>
      </c>
      <c r="R90" s="206">
        <f>SUM(R91:R100)</f>
        <v>0</v>
      </c>
      <c r="S90" s="205"/>
      <c r="T90" s="207">
        <f>SUM(T91:T100)</f>
        <v>0</v>
      </c>
      <c r="U90" s="205"/>
      <c r="V90" s="207">
        <f>SUM(V91:V100)</f>
        <v>0</v>
      </c>
      <c r="W90" s="205"/>
      <c r="X90" s="208">
        <f>SUM(X91:X100)</f>
        <v>0</v>
      </c>
      <c r="AR90" s="209" t="s">
        <v>166</v>
      </c>
      <c r="AT90" s="210" t="s">
        <v>77</v>
      </c>
      <c r="AU90" s="210" t="s">
        <v>85</v>
      </c>
      <c r="AY90" s="209" t="s">
        <v>156</v>
      </c>
      <c r="BK90" s="211">
        <f>SUM(BK91:BK100)</f>
        <v>0</v>
      </c>
    </row>
    <row r="91" spans="2:65" s="1" customFormat="1" ht="25.5" customHeight="1">
      <c r="B91" s="43"/>
      <c r="C91" s="214" t="s">
        <v>85</v>
      </c>
      <c r="D91" s="214" t="s">
        <v>161</v>
      </c>
      <c r="E91" s="215" t="s">
        <v>721</v>
      </c>
      <c r="F91" s="216" t="s">
        <v>722</v>
      </c>
      <c r="G91" s="217" t="s">
        <v>216</v>
      </c>
      <c r="H91" s="218">
        <v>1</v>
      </c>
      <c r="I91" s="219"/>
      <c r="J91" s="219"/>
      <c r="K91" s="220">
        <f>ROUND(P91*H91,2)</f>
        <v>0</v>
      </c>
      <c r="L91" s="216" t="s">
        <v>24</v>
      </c>
      <c r="M91" s="63"/>
      <c r="N91" s="221" t="s">
        <v>24</v>
      </c>
      <c r="O91" s="222" t="s">
        <v>47</v>
      </c>
      <c r="P91" s="145">
        <f>I91+J91</f>
        <v>0</v>
      </c>
      <c r="Q91" s="145">
        <f>ROUND(I91*H91,2)</f>
        <v>0</v>
      </c>
      <c r="R91" s="145">
        <f>ROUND(J91*H91,2)</f>
        <v>0</v>
      </c>
      <c r="S91" s="44"/>
      <c r="T91" s="223">
        <f>S91*H91</f>
        <v>0</v>
      </c>
      <c r="U91" s="223">
        <v>0</v>
      </c>
      <c r="V91" s="223">
        <f>U91*H91</f>
        <v>0</v>
      </c>
      <c r="W91" s="223">
        <v>0</v>
      </c>
      <c r="X91" s="224">
        <f>W91*H91</f>
        <v>0</v>
      </c>
      <c r="AR91" s="26" t="s">
        <v>166</v>
      </c>
      <c r="AT91" s="26" t="s">
        <v>161</v>
      </c>
      <c r="AU91" s="26" t="s">
        <v>87</v>
      </c>
      <c r="AY91" s="26" t="s">
        <v>156</v>
      </c>
      <c r="BE91" s="225">
        <f>IF(O91="základní",K91,0)</f>
        <v>0</v>
      </c>
      <c r="BF91" s="225">
        <f>IF(O91="snížená",K91,0)</f>
        <v>0</v>
      </c>
      <c r="BG91" s="225">
        <f>IF(O91="zákl. přenesená",K91,0)</f>
        <v>0</v>
      </c>
      <c r="BH91" s="225">
        <f>IF(O91="sníž. přenesená",K91,0)</f>
        <v>0</v>
      </c>
      <c r="BI91" s="225">
        <f>IF(O91="nulová",K91,0)</f>
        <v>0</v>
      </c>
      <c r="BJ91" s="26" t="s">
        <v>85</v>
      </c>
      <c r="BK91" s="225">
        <f>ROUND(P91*H91,2)</f>
        <v>0</v>
      </c>
      <c r="BL91" s="26" t="s">
        <v>166</v>
      </c>
      <c r="BM91" s="26" t="s">
        <v>723</v>
      </c>
    </row>
    <row r="92" spans="2:65" s="13" customFormat="1" ht="12">
      <c r="B92" s="238"/>
      <c r="C92" s="239"/>
      <c r="D92" s="228" t="s">
        <v>168</v>
      </c>
      <c r="E92" s="240" t="s">
        <v>24</v>
      </c>
      <c r="F92" s="241" t="s">
        <v>724</v>
      </c>
      <c r="G92" s="239"/>
      <c r="H92" s="240" t="s">
        <v>24</v>
      </c>
      <c r="I92" s="242"/>
      <c r="J92" s="242"/>
      <c r="K92" s="239"/>
      <c r="L92" s="239"/>
      <c r="M92" s="243"/>
      <c r="N92" s="244"/>
      <c r="O92" s="245"/>
      <c r="P92" s="245"/>
      <c r="Q92" s="245"/>
      <c r="R92" s="245"/>
      <c r="S92" s="245"/>
      <c r="T92" s="245"/>
      <c r="U92" s="245"/>
      <c r="V92" s="245"/>
      <c r="W92" s="245"/>
      <c r="X92" s="246"/>
      <c r="AT92" s="247" t="s">
        <v>168</v>
      </c>
      <c r="AU92" s="247" t="s">
        <v>87</v>
      </c>
      <c r="AV92" s="13" t="s">
        <v>85</v>
      </c>
      <c r="AW92" s="13" t="s">
        <v>7</v>
      </c>
      <c r="AX92" s="13" t="s">
        <v>78</v>
      </c>
      <c r="AY92" s="247" t="s">
        <v>156</v>
      </c>
    </row>
    <row r="93" spans="2:65" s="12" customFormat="1" ht="12">
      <c r="B93" s="226"/>
      <c r="C93" s="227"/>
      <c r="D93" s="228" t="s">
        <v>168</v>
      </c>
      <c r="E93" s="229" t="s">
        <v>24</v>
      </c>
      <c r="F93" s="230" t="s">
        <v>85</v>
      </c>
      <c r="G93" s="227"/>
      <c r="H93" s="231">
        <v>1</v>
      </c>
      <c r="I93" s="232"/>
      <c r="J93" s="232"/>
      <c r="K93" s="227"/>
      <c r="L93" s="227"/>
      <c r="M93" s="233"/>
      <c r="N93" s="234"/>
      <c r="O93" s="235"/>
      <c r="P93" s="235"/>
      <c r="Q93" s="235"/>
      <c r="R93" s="235"/>
      <c r="S93" s="235"/>
      <c r="T93" s="235"/>
      <c r="U93" s="235"/>
      <c r="V93" s="235"/>
      <c r="W93" s="235"/>
      <c r="X93" s="236"/>
      <c r="AT93" s="237" t="s">
        <v>168</v>
      </c>
      <c r="AU93" s="237" t="s">
        <v>87</v>
      </c>
      <c r="AV93" s="12" t="s">
        <v>87</v>
      </c>
      <c r="AW93" s="12" t="s">
        <v>7</v>
      </c>
      <c r="AX93" s="12" t="s">
        <v>85</v>
      </c>
      <c r="AY93" s="237" t="s">
        <v>156</v>
      </c>
    </row>
    <row r="94" spans="2:65" s="1" customFormat="1" ht="16.5" customHeight="1">
      <c r="B94" s="43"/>
      <c r="C94" s="214" t="s">
        <v>87</v>
      </c>
      <c r="D94" s="214" t="s">
        <v>161</v>
      </c>
      <c r="E94" s="215" t="s">
        <v>725</v>
      </c>
      <c r="F94" s="216" t="s">
        <v>726</v>
      </c>
      <c r="G94" s="217" t="s">
        <v>727</v>
      </c>
      <c r="H94" s="218">
        <v>1</v>
      </c>
      <c r="I94" s="219"/>
      <c r="J94" s="219"/>
      <c r="K94" s="220">
        <f>ROUND(P94*H94,2)</f>
        <v>0</v>
      </c>
      <c r="L94" s="216" t="s">
        <v>24</v>
      </c>
      <c r="M94" s="63"/>
      <c r="N94" s="221" t="s">
        <v>24</v>
      </c>
      <c r="O94" s="222" t="s">
        <v>47</v>
      </c>
      <c r="P94" s="145">
        <f>I94+J94</f>
        <v>0</v>
      </c>
      <c r="Q94" s="145">
        <f>ROUND(I94*H94,2)</f>
        <v>0</v>
      </c>
      <c r="R94" s="145">
        <f>ROUND(J94*H94,2)</f>
        <v>0</v>
      </c>
      <c r="S94" s="44"/>
      <c r="T94" s="223">
        <f>S94*H94</f>
        <v>0</v>
      </c>
      <c r="U94" s="223">
        <v>0</v>
      </c>
      <c r="V94" s="223">
        <f>U94*H94</f>
        <v>0</v>
      </c>
      <c r="W94" s="223">
        <v>0</v>
      </c>
      <c r="X94" s="224">
        <f>W94*H94</f>
        <v>0</v>
      </c>
      <c r="AR94" s="26" t="s">
        <v>166</v>
      </c>
      <c r="AT94" s="26" t="s">
        <v>161</v>
      </c>
      <c r="AU94" s="26" t="s">
        <v>87</v>
      </c>
      <c r="AY94" s="26" t="s">
        <v>156</v>
      </c>
      <c r="BE94" s="225">
        <f>IF(O94="základní",K94,0)</f>
        <v>0</v>
      </c>
      <c r="BF94" s="225">
        <f>IF(O94="snížená",K94,0)</f>
        <v>0</v>
      </c>
      <c r="BG94" s="225">
        <f>IF(O94="zákl. přenesená",K94,0)</f>
        <v>0</v>
      </c>
      <c r="BH94" s="225">
        <f>IF(O94="sníž. přenesená",K94,0)</f>
        <v>0</v>
      </c>
      <c r="BI94" s="225">
        <f>IF(O94="nulová",K94,0)</f>
        <v>0</v>
      </c>
      <c r="BJ94" s="26" t="s">
        <v>85</v>
      </c>
      <c r="BK94" s="225">
        <f>ROUND(P94*H94,2)</f>
        <v>0</v>
      </c>
      <c r="BL94" s="26" t="s">
        <v>166</v>
      </c>
      <c r="BM94" s="26" t="s">
        <v>728</v>
      </c>
    </row>
    <row r="95" spans="2:65" s="13" customFormat="1" ht="12">
      <c r="B95" s="238"/>
      <c r="C95" s="239"/>
      <c r="D95" s="228" t="s">
        <v>168</v>
      </c>
      <c r="E95" s="240" t="s">
        <v>24</v>
      </c>
      <c r="F95" s="241" t="s">
        <v>729</v>
      </c>
      <c r="G95" s="239"/>
      <c r="H95" s="240" t="s">
        <v>24</v>
      </c>
      <c r="I95" s="242"/>
      <c r="J95" s="242"/>
      <c r="K95" s="239"/>
      <c r="L95" s="239"/>
      <c r="M95" s="243"/>
      <c r="N95" s="244"/>
      <c r="O95" s="245"/>
      <c r="P95" s="245"/>
      <c r="Q95" s="245"/>
      <c r="R95" s="245"/>
      <c r="S95" s="245"/>
      <c r="T95" s="245"/>
      <c r="U95" s="245"/>
      <c r="V95" s="245"/>
      <c r="W95" s="245"/>
      <c r="X95" s="246"/>
      <c r="AT95" s="247" t="s">
        <v>168</v>
      </c>
      <c r="AU95" s="247" t="s">
        <v>87</v>
      </c>
      <c r="AV95" s="13" t="s">
        <v>85</v>
      </c>
      <c r="AW95" s="13" t="s">
        <v>7</v>
      </c>
      <c r="AX95" s="13" t="s">
        <v>78</v>
      </c>
      <c r="AY95" s="247" t="s">
        <v>156</v>
      </c>
    </row>
    <row r="96" spans="2:65" s="12" customFormat="1" ht="12">
      <c r="B96" s="226"/>
      <c r="C96" s="227"/>
      <c r="D96" s="228" t="s">
        <v>168</v>
      </c>
      <c r="E96" s="229" t="s">
        <v>24</v>
      </c>
      <c r="F96" s="230" t="s">
        <v>85</v>
      </c>
      <c r="G96" s="227"/>
      <c r="H96" s="231">
        <v>1</v>
      </c>
      <c r="I96" s="232"/>
      <c r="J96" s="232"/>
      <c r="K96" s="227"/>
      <c r="L96" s="227"/>
      <c r="M96" s="233"/>
      <c r="N96" s="234"/>
      <c r="O96" s="235"/>
      <c r="P96" s="235"/>
      <c r="Q96" s="235"/>
      <c r="R96" s="235"/>
      <c r="S96" s="235"/>
      <c r="T96" s="235"/>
      <c r="U96" s="235"/>
      <c r="V96" s="235"/>
      <c r="W96" s="235"/>
      <c r="X96" s="236"/>
      <c r="AT96" s="237" t="s">
        <v>168</v>
      </c>
      <c r="AU96" s="237" t="s">
        <v>87</v>
      </c>
      <c r="AV96" s="12" t="s">
        <v>87</v>
      </c>
      <c r="AW96" s="12" t="s">
        <v>7</v>
      </c>
      <c r="AX96" s="12" t="s">
        <v>85</v>
      </c>
      <c r="AY96" s="237" t="s">
        <v>156</v>
      </c>
    </row>
    <row r="97" spans="2:65" s="1" customFormat="1" ht="25.5" customHeight="1">
      <c r="B97" s="43"/>
      <c r="C97" s="214" t="s">
        <v>160</v>
      </c>
      <c r="D97" s="214" t="s">
        <v>161</v>
      </c>
      <c r="E97" s="215" t="s">
        <v>730</v>
      </c>
      <c r="F97" s="216" t="s">
        <v>731</v>
      </c>
      <c r="G97" s="217" t="s">
        <v>727</v>
      </c>
      <c r="H97" s="218">
        <v>1</v>
      </c>
      <c r="I97" s="219"/>
      <c r="J97" s="219"/>
      <c r="K97" s="220">
        <f>ROUND(P97*H97,2)</f>
        <v>0</v>
      </c>
      <c r="L97" s="216" t="s">
        <v>732</v>
      </c>
      <c r="M97" s="63"/>
      <c r="N97" s="221" t="s">
        <v>24</v>
      </c>
      <c r="O97" s="222" t="s">
        <v>47</v>
      </c>
      <c r="P97" s="145">
        <f>I97+J97</f>
        <v>0</v>
      </c>
      <c r="Q97" s="145">
        <f>ROUND(I97*H97,2)</f>
        <v>0</v>
      </c>
      <c r="R97" s="145">
        <f>ROUND(J97*H97,2)</f>
        <v>0</v>
      </c>
      <c r="S97" s="44"/>
      <c r="T97" s="223">
        <f>S97*H97</f>
        <v>0</v>
      </c>
      <c r="U97" s="223">
        <v>0</v>
      </c>
      <c r="V97" s="223">
        <f>U97*H97</f>
        <v>0</v>
      </c>
      <c r="W97" s="223">
        <v>0</v>
      </c>
      <c r="X97" s="224">
        <f>W97*H97</f>
        <v>0</v>
      </c>
      <c r="AR97" s="26" t="s">
        <v>166</v>
      </c>
      <c r="AT97" s="26" t="s">
        <v>161</v>
      </c>
      <c r="AU97" s="26" t="s">
        <v>87</v>
      </c>
      <c r="AY97" s="26" t="s">
        <v>156</v>
      </c>
      <c r="BE97" s="225">
        <f>IF(O97="základní",K97,0)</f>
        <v>0</v>
      </c>
      <c r="BF97" s="225">
        <f>IF(O97="snížená",K97,0)</f>
        <v>0</v>
      </c>
      <c r="BG97" s="225">
        <f>IF(O97="zákl. přenesená",K97,0)</f>
        <v>0</v>
      </c>
      <c r="BH97" s="225">
        <f>IF(O97="sníž. přenesená",K97,0)</f>
        <v>0</v>
      </c>
      <c r="BI97" s="225">
        <f>IF(O97="nulová",K97,0)</f>
        <v>0</v>
      </c>
      <c r="BJ97" s="26" t="s">
        <v>85</v>
      </c>
      <c r="BK97" s="225">
        <f>ROUND(P97*H97,2)</f>
        <v>0</v>
      </c>
      <c r="BL97" s="26" t="s">
        <v>166</v>
      </c>
      <c r="BM97" s="26" t="s">
        <v>733</v>
      </c>
    </row>
    <row r="98" spans="2:65" s="12" customFormat="1" ht="12">
      <c r="B98" s="226"/>
      <c r="C98" s="227"/>
      <c r="D98" s="228" t="s">
        <v>168</v>
      </c>
      <c r="E98" s="229" t="s">
        <v>24</v>
      </c>
      <c r="F98" s="230" t="s">
        <v>85</v>
      </c>
      <c r="G98" s="227"/>
      <c r="H98" s="231">
        <v>1</v>
      </c>
      <c r="I98" s="232"/>
      <c r="J98" s="232"/>
      <c r="K98" s="227"/>
      <c r="L98" s="227"/>
      <c r="M98" s="233"/>
      <c r="N98" s="234"/>
      <c r="O98" s="235"/>
      <c r="P98" s="235"/>
      <c r="Q98" s="235"/>
      <c r="R98" s="235"/>
      <c r="S98" s="235"/>
      <c r="T98" s="235"/>
      <c r="U98" s="235"/>
      <c r="V98" s="235"/>
      <c r="W98" s="235"/>
      <c r="X98" s="236"/>
      <c r="AT98" s="237" t="s">
        <v>168</v>
      </c>
      <c r="AU98" s="237" t="s">
        <v>87</v>
      </c>
      <c r="AV98" s="12" t="s">
        <v>87</v>
      </c>
      <c r="AW98" s="12" t="s">
        <v>7</v>
      </c>
      <c r="AX98" s="12" t="s">
        <v>85</v>
      </c>
      <c r="AY98" s="237" t="s">
        <v>156</v>
      </c>
    </row>
    <row r="99" spans="2:65" s="1" customFormat="1" ht="25.5" customHeight="1">
      <c r="B99" s="43"/>
      <c r="C99" s="214" t="s">
        <v>166</v>
      </c>
      <c r="D99" s="214" t="s">
        <v>161</v>
      </c>
      <c r="E99" s="215" t="s">
        <v>734</v>
      </c>
      <c r="F99" s="216" t="s">
        <v>735</v>
      </c>
      <c r="G99" s="217" t="s">
        <v>727</v>
      </c>
      <c r="H99" s="218">
        <v>1</v>
      </c>
      <c r="I99" s="219"/>
      <c r="J99" s="219"/>
      <c r="K99" s="220">
        <f>ROUND(P99*H99,2)</f>
        <v>0</v>
      </c>
      <c r="L99" s="216" t="s">
        <v>24</v>
      </c>
      <c r="M99" s="63"/>
      <c r="N99" s="221" t="s">
        <v>24</v>
      </c>
      <c r="O99" s="222" t="s">
        <v>47</v>
      </c>
      <c r="P99" s="145">
        <f>I99+J99</f>
        <v>0</v>
      </c>
      <c r="Q99" s="145">
        <f>ROUND(I99*H99,2)</f>
        <v>0</v>
      </c>
      <c r="R99" s="145">
        <f>ROUND(J99*H99,2)</f>
        <v>0</v>
      </c>
      <c r="S99" s="44"/>
      <c r="T99" s="223">
        <f>S99*H99</f>
        <v>0</v>
      </c>
      <c r="U99" s="223">
        <v>0</v>
      </c>
      <c r="V99" s="223">
        <f>U99*H99</f>
        <v>0</v>
      </c>
      <c r="W99" s="223">
        <v>0</v>
      </c>
      <c r="X99" s="224">
        <f>W99*H99</f>
        <v>0</v>
      </c>
      <c r="AR99" s="26" t="s">
        <v>166</v>
      </c>
      <c r="AT99" s="26" t="s">
        <v>161</v>
      </c>
      <c r="AU99" s="26" t="s">
        <v>87</v>
      </c>
      <c r="AY99" s="26" t="s">
        <v>156</v>
      </c>
      <c r="BE99" s="225">
        <f>IF(O99="základní",K99,0)</f>
        <v>0</v>
      </c>
      <c r="BF99" s="225">
        <f>IF(O99="snížená",K99,0)</f>
        <v>0</v>
      </c>
      <c r="BG99" s="225">
        <f>IF(O99="zákl. přenesená",K99,0)</f>
        <v>0</v>
      </c>
      <c r="BH99" s="225">
        <f>IF(O99="sníž. přenesená",K99,0)</f>
        <v>0</v>
      </c>
      <c r="BI99" s="225">
        <f>IF(O99="nulová",K99,0)</f>
        <v>0</v>
      </c>
      <c r="BJ99" s="26" t="s">
        <v>85</v>
      </c>
      <c r="BK99" s="225">
        <f>ROUND(P99*H99,2)</f>
        <v>0</v>
      </c>
      <c r="BL99" s="26" t="s">
        <v>166</v>
      </c>
      <c r="BM99" s="26" t="s">
        <v>736</v>
      </c>
    </row>
    <row r="100" spans="2:65" s="12" customFormat="1" ht="12">
      <c r="B100" s="226"/>
      <c r="C100" s="227"/>
      <c r="D100" s="228" t="s">
        <v>168</v>
      </c>
      <c r="E100" s="229" t="s">
        <v>24</v>
      </c>
      <c r="F100" s="230" t="s">
        <v>85</v>
      </c>
      <c r="G100" s="227"/>
      <c r="H100" s="231">
        <v>1</v>
      </c>
      <c r="I100" s="232"/>
      <c r="J100" s="232"/>
      <c r="K100" s="227"/>
      <c r="L100" s="227"/>
      <c r="M100" s="233"/>
      <c r="N100" s="234"/>
      <c r="O100" s="235"/>
      <c r="P100" s="235"/>
      <c r="Q100" s="235"/>
      <c r="R100" s="235"/>
      <c r="S100" s="235"/>
      <c r="T100" s="235"/>
      <c r="U100" s="235"/>
      <c r="V100" s="235"/>
      <c r="W100" s="235"/>
      <c r="X100" s="236"/>
      <c r="AT100" s="237" t="s">
        <v>168</v>
      </c>
      <c r="AU100" s="237" t="s">
        <v>87</v>
      </c>
      <c r="AV100" s="12" t="s">
        <v>87</v>
      </c>
      <c r="AW100" s="12" t="s">
        <v>7</v>
      </c>
      <c r="AX100" s="12" t="s">
        <v>85</v>
      </c>
      <c r="AY100" s="237" t="s">
        <v>156</v>
      </c>
    </row>
    <row r="101" spans="2:65" s="11" customFormat="1" ht="37.4" customHeight="1">
      <c r="B101" s="197"/>
      <c r="C101" s="198"/>
      <c r="D101" s="199" t="s">
        <v>77</v>
      </c>
      <c r="E101" s="200" t="s">
        <v>737</v>
      </c>
      <c r="F101" s="200" t="s">
        <v>738</v>
      </c>
      <c r="G101" s="198"/>
      <c r="H101" s="198"/>
      <c r="I101" s="201"/>
      <c r="J101" s="201"/>
      <c r="K101" s="202">
        <f>BK101</f>
        <v>0</v>
      </c>
      <c r="L101" s="198"/>
      <c r="M101" s="203"/>
      <c r="N101" s="204"/>
      <c r="O101" s="205"/>
      <c r="P101" s="205"/>
      <c r="Q101" s="206">
        <f>Q102</f>
        <v>0</v>
      </c>
      <c r="R101" s="206">
        <f>R102</f>
        <v>0</v>
      </c>
      <c r="S101" s="205"/>
      <c r="T101" s="207">
        <f>T102</f>
        <v>0</v>
      </c>
      <c r="U101" s="205"/>
      <c r="V101" s="207">
        <f>V102</f>
        <v>0</v>
      </c>
      <c r="W101" s="205"/>
      <c r="X101" s="208">
        <f>X102</f>
        <v>0</v>
      </c>
      <c r="AR101" s="209" t="s">
        <v>177</v>
      </c>
      <c r="AT101" s="210" t="s">
        <v>77</v>
      </c>
      <c r="AU101" s="210" t="s">
        <v>78</v>
      </c>
      <c r="AY101" s="209" t="s">
        <v>156</v>
      </c>
      <c r="BK101" s="211">
        <f>BK102</f>
        <v>0</v>
      </c>
    </row>
    <row r="102" spans="2:65" s="11" customFormat="1" ht="19.899999999999999" customHeight="1">
      <c r="B102" s="197"/>
      <c r="C102" s="198"/>
      <c r="D102" s="199" t="s">
        <v>77</v>
      </c>
      <c r="E102" s="212" t="s">
        <v>78</v>
      </c>
      <c r="F102" s="212" t="s">
        <v>738</v>
      </c>
      <c r="G102" s="198"/>
      <c r="H102" s="198"/>
      <c r="I102" s="201"/>
      <c r="J102" s="201"/>
      <c r="K102" s="213">
        <f>BK102</f>
        <v>0</v>
      </c>
      <c r="L102" s="198"/>
      <c r="M102" s="203"/>
      <c r="N102" s="204"/>
      <c r="O102" s="205"/>
      <c r="P102" s="205"/>
      <c r="Q102" s="206">
        <f>SUM(Q103:Q114)</f>
        <v>0</v>
      </c>
      <c r="R102" s="206">
        <f>SUM(R103:R114)</f>
        <v>0</v>
      </c>
      <c r="S102" s="205"/>
      <c r="T102" s="207">
        <f>SUM(T103:T114)</f>
        <v>0</v>
      </c>
      <c r="U102" s="205"/>
      <c r="V102" s="207">
        <f>SUM(V103:V114)</f>
        <v>0</v>
      </c>
      <c r="W102" s="205"/>
      <c r="X102" s="208">
        <f>SUM(X103:X114)</f>
        <v>0</v>
      </c>
      <c r="AR102" s="209" t="s">
        <v>177</v>
      </c>
      <c r="AT102" s="210" t="s">
        <v>77</v>
      </c>
      <c r="AU102" s="210" t="s">
        <v>85</v>
      </c>
      <c r="AY102" s="209" t="s">
        <v>156</v>
      </c>
      <c r="BK102" s="211">
        <f>SUM(BK103:BK114)</f>
        <v>0</v>
      </c>
    </row>
    <row r="103" spans="2:65" s="1" customFormat="1" ht="16.5" customHeight="1">
      <c r="B103" s="43"/>
      <c r="C103" s="214" t="s">
        <v>177</v>
      </c>
      <c r="D103" s="214" t="s">
        <v>161</v>
      </c>
      <c r="E103" s="215" t="s">
        <v>739</v>
      </c>
      <c r="F103" s="216" t="s">
        <v>740</v>
      </c>
      <c r="G103" s="217" t="s">
        <v>727</v>
      </c>
      <c r="H103" s="218">
        <v>1</v>
      </c>
      <c r="I103" s="219"/>
      <c r="J103" s="219"/>
      <c r="K103" s="220">
        <f>ROUND(P103*H103,2)</f>
        <v>0</v>
      </c>
      <c r="L103" s="216" t="s">
        <v>732</v>
      </c>
      <c r="M103" s="63"/>
      <c r="N103" s="221" t="s">
        <v>24</v>
      </c>
      <c r="O103" s="222" t="s">
        <v>47</v>
      </c>
      <c r="P103" s="145">
        <f>I103+J103</f>
        <v>0</v>
      </c>
      <c r="Q103" s="145">
        <f>ROUND(I103*H103,2)</f>
        <v>0</v>
      </c>
      <c r="R103" s="145">
        <f>ROUND(J103*H103,2)</f>
        <v>0</v>
      </c>
      <c r="S103" s="44"/>
      <c r="T103" s="223">
        <f>S103*H103</f>
        <v>0</v>
      </c>
      <c r="U103" s="223">
        <v>0</v>
      </c>
      <c r="V103" s="223">
        <f>U103*H103</f>
        <v>0</v>
      </c>
      <c r="W103" s="223">
        <v>0</v>
      </c>
      <c r="X103" s="224">
        <f>W103*H103</f>
        <v>0</v>
      </c>
      <c r="AR103" s="26" t="s">
        <v>741</v>
      </c>
      <c r="AT103" s="26" t="s">
        <v>161</v>
      </c>
      <c r="AU103" s="26" t="s">
        <v>87</v>
      </c>
      <c r="AY103" s="26" t="s">
        <v>156</v>
      </c>
      <c r="BE103" s="225">
        <f>IF(O103="základní",K103,0)</f>
        <v>0</v>
      </c>
      <c r="BF103" s="225">
        <f>IF(O103="snížená",K103,0)</f>
        <v>0</v>
      </c>
      <c r="BG103" s="225">
        <f>IF(O103="zákl. přenesená",K103,0)</f>
        <v>0</v>
      </c>
      <c r="BH103" s="225">
        <f>IF(O103="sníž. přenesená",K103,0)</f>
        <v>0</v>
      </c>
      <c r="BI103" s="225">
        <f>IF(O103="nulová",K103,0)</f>
        <v>0</v>
      </c>
      <c r="BJ103" s="26" t="s">
        <v>85</v>
      </c>
      <c r="BK103" s="225">
        <f>ROUND(P103*H103,2)</f>
        <v>0</v>
      </c>
      <c r="BL103" s="26" t="s">
        <v>741</v>
      </c>
      <c r="BM103" s="26" t="s">
        <v>742</v>
      </c>
    </row>
    <row r="104" spans="2:65" s="13" customFormat="1" ht="12">
      <c r="B104" s="238"/>
      <c r="C104" s="239"/>
      <c r="D104" s="228" t="s">
        <v>168</v>
      </c>
      <c r="E104" s="240" t="s">
        <v>24</v>
      </c>
      <c r="F104" s="241" t="s">
        <v>743</v>
      </c>
      <c r="G104" s="239"/>
      <c r="H104" s="240" t="s">
        <v>24</v>
      </c>
      <c r="I104" s="242"/>
      <c r="J104" s="242"/>
      <c r="K104" s="239"/>
      <c r="L104" s="239"/>
      <c r="M104" s="243"/>
      <c r="N104" s="244"/>
      <c r="O104" s="245"/>
      <c r="P104" s="245"/>
      <c r="Q104" s="245"/>
      <c r="R104" s="245"/>
      <c r="S104" s="245"/>
      <c r="T104" s="245"/>
      <c r="U104" s="245"/>
      <c r="V104" s="245"/>
      <c r="W104" s="245"/>
      <c r="X104" s="246"/>
      <c r="AT104" s="247" t="s">
        <v>168</v>
      </c>
      <c r="AU104" s="247" t="s">
        <v>87</v>
      </c>
      <c r="AV104" s="13" t="s">
        <v>85</v>
      </c>
      <c r="AW104" s="13" t="s">
        <v>7</v>
      </c>
      <c r="AX104" s="13" t="s">
        <v>78</v>
      </c>
      <c r="AY104" s="247" t="s">
        <v>156</v>
      </c>
    </row>
    <row r="105" spans="2:65" s="12" customFormat="1" ht="12">
      <c r="B105" s="226"/>
      <c r="C105" s="227"/>
      <c r="D105" s="228" t="s">
        <v>168</v>
      </c>
      <c r="E105" s="229" t="s">
        <v>24</v>
      </c>
      <c r="F105" s="230" t="s">
        <v>85</v>
      </c>
      <c r="G105" s="227"/>
      <c r="H105" s="231">
        <v>1</v>
      </c>
      <c r="I105" s="232"/>
      <c r="J105" s="232"/>
      <c r="K105" s="227"/>
      <c r="L105" s="227"/>
      <c r="M105" s="233"/>
      <c r="N105" s="234"/>
      <c r="O105" s="235"/>
      <c r="P105" s="235"/>
      <c r="Q105" s="235"/>
      <c r="R105" s="235"/>
      <c r="S105" s="235"/>
      <c r="T105" s="235"/>
      <c r="U105" s="235"/>
      <c r="V105" s="235"/>
      <c r="W105" s="235"/>
      <c r="X105" s="236"/>
      <c r="AT105" s="237" t="s">
        <v>168</v>
      </c>
      <c r="AU105" s="237" t="s">
        <v>87</v>
      </c>
      <c r="AV105" s="12" t="s">
        <v>87</v>
      </c>
      <c r="AW105" s="12" t="s">
        <v>7</v>
      </c>
      <c r="AX105" s="12" t="s">
        <v>85</v>
      </c>
      <c r="AY105" s="237" t="s">
        <v>156</v>
      </c>
    </row>
    <row r="106" spans="2:65" s="1" customFormat="1" ht="25.5" customHeight="1">
      <c r="B106" s="43"/>
      <c r="C106" s="214" t="s">
        <v>182</v>
      </c>
      <c r="D106" s="214" t="s">
        <v>161</v>
      </c>
      <c r="E106" s="215" t="s">
        <v>744</v>
      </c>
      <c r="F106" s="216" t="s">
        <v>745</v>
      </c>
      <c r="G106" s="217" t="s">
        <v>727</v>
      </c>
      <c r="H106" s="218">
        <v>1</v>
      </c>
      <c r="I106" s="219"/>
      <c r="J106" s="219"/>
      <c r="K106" s="220">
        <f>ROUND(P106*H106,2)</f>
        <v>0</v>
      </c>
      <c r="L106" s="216" t="s">
        <v>732</v>
      </c>
      <c r="M106" s="63"/>
      <c r="N106" s="221" t="s">
        <v>24</v>
      </c>
      <c r="O106" s="222" t="s">
        <v>47</v>
      </c>
      <c r="P106" s="145">
        <f>I106+J106</f>
        <v>0</v>
      </c>
      <c r="Q106" s="145">
        <f>ROUND(I106*H106,2)</f>
        <v>0</v>
      </c>
      <c r="R106" s="145">
        <f>ROUND(J106*H106,2)</f>
        <v>0</v>
      </c>
      <c r="S106" s="44"/>
      <c r="T106" s="223">
        <f>S106*H106</f>
        <v>0</v>
      </c>
      <c r="U106" s="223">
        <v>0</v>
      </c>
      <c r="V106" s="223">
        <f>U106*H106</f>
        <v>0</v>
      </c>
      <c r="W106" s="223">
        <v>0</v>
      </c>
      <c r="X106" s="224">
        <f>W106*H106</f>
        <v>0</v>
      </c>
      <c r="AR106" s="26" t="s">
        <v>741</v>
      </c>
      <c r="AT106" s="26" t="s">
        <v>161</v>
      </c>
      <c r="AU106" s="26" t="s">
        <v>87</v>
      </c>
      <c r="AY106" s="26" t="s">
        <v>156</v>
      </c>
      <c r="BE106" s="225">
        <f>IF(O106="základní",K106,0)</f>
        <v>0</v>
      </c>
      <c r="BF106" s="225">
        <f>IF(O106="snížená",K106,0)</f>
        <v>0</v>
      </c>
      <c r="BG106" s="225">
        <f>IF(O106="zákl. přenesená",K106,0)</f>
        <v>0</v>
      </c>
      <c r="BH106" s="225">
        <f>IF(O106="sníž. přenesená",K106,0)</f>
        <v>0</v>
      </c>
      <c r="BI106" s="225">
        <f>IF(O106="nulová",K106,0)</f>
        <v>0</v>
      </c>
      <c r="BJ106" s="26" t="s">
        <v>85</v>
      </c>
      <c r="BK106" s="225">
        <f>ROUND(P106*H106,2)</f>
        <v>0</v>
      </c>
      <c r="BL106" s="26" t="s">
        <v>741</v>
      </c>
      <c r="BM106" s="26" t="s">
        <v>746</v>
      </c>
    </row>
    <row r="107" spans="2:65" s="12" customFormat="1" ht="12">
      <c r="B107" s="226"/>
      <c r="C107" s="227"/>
      <c r="D107" s="228" t="s">
        <v>168</v>
      </c>
      <c r="E107" s="229" t="s">
        <v>24</v>
      </c>
      <c r="F107" s="230" t="s">
        <v>85</v>
      </c>
      <c r="G107" s="227"/>
      <c r="H107" s="231">
        <v>1</v>
      </c>
      <c r="I107" s="232"/>
      <c r="J107" s="232"/>
      <c r="K107" s="227"/>
      <c r="L107" s="227"/>
      <c r="M107" s="233"/>
      <c r="N107" s="234"/>
      <c r="O107" s="235"/>
      <c r="P107" s="235"/>
      <c r="Q107" s="235"/>
      <c r="R107" s="235"/>
      <c r="S107" s="235"/>
      <c r="T107" s="235"/>
      <c r="U107" s="235"/>
      <c r="V107" s="235"/>
      <c r="W107" s="235"/>
      <c r="X107" s="236"/>
      <c r="AT107" s="237" t="s">
        <v>168</v>
      </c>
      <c r="AU107" s="237" t="s">
        <v>87</v>
      </c>
      <c r="AV107" s="12" t="s">
        <v>87</v>
      </c>
      <c r="AW107" s="12" t="s">
        <v>7</v>
      </c>
      <c r="AX107" s="12" t="s">
        <v>85</v>
      </c>
      <c r="AY107" s="237" t="s">
        <v>156</v>
      </c>
    </row>
    <row r="108" spans="2:65" s="1" customFormat="1" ht="25.5" customHeight="1">
      <c r="B108" s="43"/>
      <c r="C108" s="214" t="s">
        <v>355</v>
      </c>
      <c r="D108" s="214" t="s">
        <v>161</v>
      </c>
      <c r="E108" s="215" t="s">
        <v>747</v>
      </c>
      <c r="F108" s="216" t="s">
        <v>748</v>
      </c>
      <c r="G108" s="217" t="s">
        <v>727</v>
      </c>
      <c r="H108" s="218">
        <v>1</v>
      </c>
      <c r="I108" s="219"/>
      <c r="J108" s="219"/>
      <c r="K108" s="220">
        <f>ROUND(P108*H108,2)</f>
        <v>0</v>
      </c>
      <c r="L108" s="216" t="s">
        <v>732</v>
      </c>
      <c r="M108" s="63"/>
      <c r="N108" s="221" t="s">
        <v>24</v>
      </c>
      <c r="O108" s="222" t="s">
        <v>47</v>
      </c>
      <c r="P108" s="145">
        <f>I108+J108</f>
        <v>0</v>
      </c>
      <c r="Q108" s="145">
        <f>ROUND(I108*H108,2)</f>
        <v>0</v>
      </c>
      <c r="R108" s="145">
        <f>ROUND(J108*H108,2)</f>
        <v>0</v>
      </c>
      <c r="S108" s="44"/>
      <c r="T108" s="223">
        <f>S108*H108</f>
        <v>0</v>
      </c>
      <c r="U108" s="223">
        <v>0</v>
      </c>
      <c r="V108" s="223">
        <f>U108*H108</f>
        <v>0</v>
      </c>
      <c r="W108" s="223">
        <v>0</v>
      </c>
      <c r="X108" s="224">
        <f>W108*H108</f>
        <v>0</v>
      </c>
      <c r="AR108" s="26" t="s">
        <v>741</v>
      </c>
      <c r="AT108" s="26" t="s">
        <v>161</v>
      </c>
      <c r="AU108" s="26" t="s">
        <v>87</v>
      </c>
      <c r="AY108" s="26" t="s">
        <v>156</v>
      </c>
      <c r="BE108" s="225">
        <f>IF(O108="základní",K108,0)</f>
        <v>0</v>
      </c>
      <c r="BF108" s="225">
        <f>IF(O108="snížená",K108,0)</f>
        <v>0</v>
      </c>
      <c r="BG108" s="225">
        <f>IF(O108="zákl. přenesená",K108,0)</f>
        <v>0</v>
      </c>
      <c r="BH108" s="225">
        <f>IF(O108="sníž. přenesená",K108,0)</f>
        <v>0</v>
      </c>
      <c r="BI108" s="225">
        <f>IF(O108="nulová",K108,0)</f>
        <v>0</v>
      </c>
      <c r="BJ108" s="26" t="s">
        <v>85</v>
      </c>
      <c r="BK108" s="225">
        <f>ROUND(P108*H108,2)</f>
        <v>0</v>
      </c>
      <c r="BL108" s="26" t="s">
        <v>741</v>
      </c>
      <c r="BM108" s="26" t="s">
        <v>749</v>
      </c>
    </row>
    <row r="109" spans="2:65" s="12" customFormat="1" ht="12">
      <c r="B109" s="226"/>
      <c r="C109" s="227"/>
      <c r="D109" s="228" t="s">
        <v>168</v>
      </c>
      <c r="E109" s="229" t="s">
        <v>24</v>
      </c>
      <c r="F109" s="230" t="s">
        <v>85</v>
      </c>
      <c r="G109" s="227"/>
      <c r="H109" s="231">
        <v>1</v>
      </c>
      <c r="I109" s="232"/>
      <c r="J109" s="232"/>
      <c r="K109" s="227"/>
      <c r="L109" s="227"/>
      <c r="M109" s="233"/>
      <c r="N109" s="234"/>
      <c r="O109" s="235"/>
      <c r="P109" s="235"/>
      <c r="Q109" s="235"/>
      <c r="R109" s="235"/>
      <c r="S109" s="235"/>
      <c r="T109" s="235"/>
      <c r="U109" s="235"/>
      <c r="V109" s="235"/>
      <c r="W109" s="235"/>
      <c r="X109" s="236"/>
      <c r="AT109" s="237" t="s">
        <v>168</v>
      </c>
      <c r="AU109" s="237" t="s">
        <v>87</v>
      </c>
      <c r="AV109" s="12" t="s">
        <v>87</v>
      </c>
      <c r="AW109" s="12" t="s">
        <v>7</v>
      </c>
      <c r="AX109" s="12" t="s">
        <v>85</v>
      </c>
      <c r="AY109" s="237" t="s">
        <v>156</v>
      </c>
    </row>
    <row r="110" spans="2:65" s="13" customFormat="1" ht="12">
      <c r="B110" s="238"/>
      <c r="C110" s="239"/>
      <c r="D110" s="228" t="s">
        <v>168</v>
      </c>
      <c r="E110" s="240" t="s">
        <v>24</v>
      </c>
      <c r="F110" s="241" t="s">
        <v>750</v>
      </c>
      <c r="G110" s="239"/>
      <c r="H110" s="240" t="s">
        <v>24</v>
      </c>
      <c r="I110" s="242"/>
      <c r="J110" s="242"/>
      <c r="K110" s="239"/>
      <c r="L110" s="239"/>
      <c r="M110" s="243"/>
      <c r="N110" s="244"/>
      <c r="O110" s="245"/>
      <c r="P110" s="245"/>
      <c r="Q110" s="245"/>
      <c r="R110" s="245"/>
      <c r="S110" s="245"/>
      <c r="T110" s="245"/>
      <c r="U110" s="245"/>
      <c r="V110" s="245"/>
      <c r="W110" s="245"/>
      <c r="X110" s="246"/>
      <c r="AT110" s="247" t="s">
        <v>168</v>
      </c>
      <c r="AU110" s="247" t="s">
        <v>87</v>
      </c>
      <c r="AV110" s="13" t="s">
        <v>85</v>
      </c>
      <c r="AW110" s="13" t="s">
        <v>7</v>
      </c>
      <c r="AX110" s="13" t="s">
        <v>78</v>
      </c>
      <c r="AY110" s="247" t="s">
        <v>156</v>
      </c>
    </row>
    <row r="111" spans="2:65" s="1" customFormat="1" ht="16.5" customHeight="1">
      <c r="B111" s="43"/>
      <c r="C111" s="214" t="s">
        <v>187</v>
      </c>
      <c r="D111" s="214" t="s">
        <v>161</v>
      </c>
      <c r="E111" s="215" t="s">
        <v>751</v>
      </c>
      <c r="F111" s="216" t="s">
        <v>752</v>
      </c>
      <c r="G111" s="217" t="s">
        <v>727</v>
      </c>
      <c r="H111" s="218">
        <v>1</v>
      </c>
      <c r="I111" s="219"/>
      <c r="J111" s="219"/>
      <c r="K111" s="220">
        <f>ROUND(P111*H111,2)</f>
        <v>0</v>
      </c>
      <c r="L111" s="216" t="s">
        <v>732</v>
      </c>
      <c r="M111" s="63"/>
      <c r="N111" s="221" t="s">
        <v>24</v>
      </c>
      <c r="O111" s="222" t="s">
        <v>47</v>
      </c>
      <c r="P111" s="145">
        <f>I111+J111</f>
        <v>0</v>
      </c>
      <c r="Q111" s="145">
        <f>ROUND(I111*H111,2)</f>
        <v>0</v>
      </c>
      <c r="R111" s="145">
        <f>ROUND(J111*H111,2)</f>
        <v>0</v>
      </c>
      <c r="S111" s="44"/>
      <c r="T111" s="223">
        <f>S111*H111</f>
        <v>0</v>
      </c>
      <c r="U111" s="223">
        <v>0</v>
      </c>
      <c r="V111" s="223">
        <f>U111*H111</f>
        <v>0</v>
      </c>
      <c r="W111" s="223">
        <v>0</v>
      </c>
      <c r="X111" s="224">
        <f>W111*H111</f>
        <v>0</v>
      </c>
      <c r="AR111" s="26" t="s">
        <v>166</v>
      </c>
      <c r="AT111" s="26" t="s">
        <v>161</v>
      </c>
      <c r="AU111" s="26" t="s">
        <v>87</v>
      </c>
      <c r="AY111" s="26" t="s">
        <v>156</v>
      </c>
      <c r="BE111" s="225">
        <f>IF(O111="základní",K111,0)</f>
        <v>0</v>
      </c>
      <c r="BF111" s="225">
        <f>IF(O111="snížená",K111,0)</f>
        <v>0</v>
      </c>
      <c r="BG111" s="225">
        <f>IF(O111="zákl. přenesená",K111,0)</f>
        <v>0</v>
      </c>
      <c r="BH111" s="225">
        <f>IF(O111="sníž. přenesená",K111,0)</f>
        <v>0</v>
      </c>
      <c r="BI111" s="225">
        <f>IF(O111="nulová",K111,0)</f>
        <v>0</v>
      </c>
      <c r="BJ111" s="26" t="s">
        <v>85</v>
      </c>
      <c r="BK111" s="225">
        <f>ROUND(P111*H111,2)</f>
        <v>0</v>
      </c>
      <c r="BL111" s="26" t="s">
        <v>166</v>
      </c>
      <c r="BM111" s="26" t="s">
        <v>753</v>
      </c>
    </row>
    <row r="112" spans="2:65" s="12" customFormat="1" ht="12">
      <c r="B112" s="226"/>
      <c r="C112" s="227"/>
      <c r="D112" s="228" t="s">
        <v>168</v>
      </c>
      <c r="E112" s="229" t="s">
        <v>24</v>
      </c>
      <c r="F112" s="230" t="s">
        <v>85</v>
      </c>
      <c r="G112" s="227"/>
      <c r="H112" s="231">
        <v>1</v>
      </c>
      <c r="I112" s="232"/>
      <c r="J112" s="232"/>
      <c r="K112" s="227"/>
      <c r="L112" s="227"/>
      <c r="M112" s="233"/>
      <c r="N112" s="234"/>
      <c r="O112" s="235"/>
      <c r="P112" s="235"/>
      <c r="Q112" s="235"/>
      <c r="R112" s="235"/>
      <c r="S112" s="235"/>
      <c r="T112" s="235"/>
      <c r="U112" s="235"/>
      <c r="V112" s="235"/>
      <c r="W112" s="235"/>
      <c r="X112" s="236"/>
      <c r="AT112" s="237" t="s">
        <v>168</v>
      </c>
      <c r="AU112" s="237" t="s">
        <v>87</v>
      </c>
      <c r="AV112" s="12" t="s">
        <v>87</v>
      </c>
      <c r="AW112" s="12" t="s">
        <v>7</v>
      </c>
      <c r="AX112" s="12" t="s">
        <v>85</v>
      </c>
      <c r="AY112" s="237" t="s">
        <v>156</v>
      </c>
    </row>
    <row r="113" spans="2:65" s="1" customFormat="1" ht="16.5" customHeight="1">
      <c r="B113" s="43"/>
      <c r="C113" s="214" t="s">
        <v>512</v>
      </c>
      <c r="D113" s="214" t="s">
        <v>161</v>
      </c>
      <c r="E113" s="215" t="s">
        <v>754</v>
      </c>
      <c r="F113" s="216" t="s">
        <v>755</v>
      </c>
      <c r="G113" s="217" t="s">
        <v>727</v>
      </c>
      <c r="H113" s="218">
        <v>1</v>
      </c>
      <c r="I113" s="219"/>
      <c r="J113" s="219"/>
      <c r="K113" s="220">
        <f>ROUND(P113*H113,2)</f>
        <v>0</v>
      </c>
      <c r="L113" s="216" t="s">
        <v>732</v>
      </c>
      <c r="M113" s="63"/>
      <c r="N113" s="221" t="s">
        <v>24</v>
      </c>
      <c r="O113" s="222" t="s">
        <v>47</v>
      </c>
      <c r="P113" s="145">
        <f>I113+J113</f>
        <v>0</v>
      </c>
      <c r="Q113" s="145">
        <f>ROUND(I113*H113,2)</f>
        <v>0</v>
      </c>
      <c r="R113" s="145">
        <f>ROUND(J113*H113,2)</f>
        <v>0</v>
      </c>
      <c r="S113" s="44"/>
      <c r="T113" s="223">
        <f>S113*H113</f>
        <v>0</v>
      </c>
      <c r="U113" s="223">
        <v>0</v>
      </c>
      <c r="V113" s="223">
        <f>U113*H113</f>
        <v>0</v>
      </c>
      <c r="W113" s="223">
        <v>0</v>
      </c>
      <c r="X113" s="224">
        <f>W113*H113</f>
        <v>0</v>
      </c>
      <c r="AR113" s="26" t="s">
        <v>166</v>
      </c>
      <c r="AT113" s="26" t="s">
        <v>161</v>
      </c>
      <c r="AU113" s="26" t="s">
        <v>87</v>
      </c>
      <c r="AY113" s="26" t="s">
        <v>156</v>
      </c>
      <c r="BE113" s="225">
        <f>IF(O113="základní",K113,0)</f>
        <v>0</v>
      </c>
      <c r="BF113" s="225">
        <f>IF(O113="snížená",K113,0)</f>
        <v>0</v>
      </c>
      <c r="BG113" s="225">
        <f>IF(O113="zákl. přenesená",K113,0)</f>
        <v>0</v>
      </c>
      <c r="BH113" s="225">
        <f>IF(O113="sníž. přenesená",K113,0)</f>
        <v>0</v>
      </c>
      <c r="BI113" s="225">
        <f>IF(O113="nulová",K113,0)</f>
        <v>0</v>
      </c>
      <c r="BJ113" s="26" t="s">
        <v>85</v>
      </c>
      <c r="BK113" s="225">
        <f>ROUND(P113*H113,2)</f>
        <v>0</v>
      </c>
      <c r="BL113" s="26" t="s">
        <v>166</v>
      </c>
      <c r="BM113" s="26" t="s">
        <v>756</v>
      </c>
    </row>
    <row r="114" spans="2:65" s="12" customFormat="1" ht="12">
      <c r="B114" s="226"/>
      <c r="C114" s="227"/>
      <c r="D114" s="228" t="s">
        <v>168</v>
      </c>
      <c r="E114" s="229" t="s">
        <v>24</v>
      </c>
      <c r="F114" s="230" t="s">
        <v>85</v>
      </c>
      <c r="G114" s="227"/>
      <c r="H114" s="231">
        <v>1</v>
      </c>
      <c r="I114" s="232"/>
      <c r="J114" s="232"/>
      <c r="K114" s="227"/>
      <c r="L114" s="227"/>
      <c r="M114" s="233"/>
      <c r="N114" s="299"/>
      <c r="O114" s="300"/>
      <c r="P114" s="300"/>
      <c r="Q114" s="300"/>
      <c r="R114" s="300"/>
      <c r="S114" s="300"/>
      <c r="T114" s="300"/>
      <c r="U114" s="300"/>
      <c r="V114" s="300"/>
      <c r="W114" s="300"/>
      <c r="X114" s="301"/>
      <c r="AT114" s="237" t="s">
        <v>168</v>
      </c>
      <c r="AU114" s="237" t="s">
        <v>87</v>
      </c>
      <c r="AV114" s="12" t="s">
        <v>87</v>
      </c>
      <c r="AW114" s="12" t="s">
        <v>7</v>
      </c>
      <c r="AX114" s="12" t="s">
        <v>85</v>
      </c>
      <c r="AY114" s="237" t="s">
        <v>156</v>
      </c>
    </row>
    <row r="115" spans="2:65" s="1" customFormat="1" ht="7" customHeight="1">
      <c r="B115" s="58"/>
      <c r="C115" s="59"/>
      <c r="D115" s="59"/>
      <c r="E115" s="59"/>
      <c r="F115" s="59"/>
      <c r="G115" s="59"/>
      <c r="H115" s="59"/>
      <c r="I115" s="154"/>
      <c r="J115" s="154"/>
      <c r="K115" s="59"/>
      <c r="L115" s="59"/>
      <c r="M115" s="63"/>
    </row>
  </sheetData>
  <sheetProtection algorithmName="SHA-512" hashValue="YxRo5XXmRrVmeVkQtHLZcaMhHHYObkknT++67pQqHcQ79chDQeBuuoP4S4QhfkcCUfdzU0mMmfkmZarEnYxeoA==" saltValue="HvhFyKjMP5oU73/vTJ2UDHpoVE+LCljZPZ4N1IOVBqc7Xf6YzZcyCub1kHDcIjFeClhkpWDmyT+WTnmeuI2CNw==" spinCount="100000" sheet="1" objects="1" scenarios="1" formatColumns="0" formatRows="0" autoFilter="0"/>
  <autoFilter ref="C87:L114"/>
  <mergeCells count="13">
    <mergeCell ref="E80:H80"/>
    <mergeCell ref="G1:H1"/>
    <mergeCell ref="M2:Z2"/>
    <mergeCell ref="E51:H51"/>
    <mergeCell ref="E53:H53"/>
    <mergeCell ref="J57:J58"/>
    <mergeCell ref="E76:H76"/>
    <mergeCell ref="E78:H78"/>
    <mergeCell ref="E7:H7"/>
    <mergeCell ref="E9:H9"/>
    <mergeCell ref="E11:H11"/>
    <mergeCell ref="E26:H26"/>
    <mergeCell ref="E49:H49"/>
  </mergeCells>
  <hyperlinks>
    <hyperlink ref="F1:G1" location="C2" display="1) Krycí list soupisu"/>
    <hyperlink ref="G1:H1" location="C60" display="2) Rekapitulace"/>
    <hyperlink ref="J1" location="C8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2"/>
  <cols>
    <col min="1" max="1" width="8.375" style="302" customWidth="1"/>
    <col min="2" max="2" width="1.625" style="302" customWidth="1"/>
    <col min="3" max="4" width="5" style="302" customWidth="1"/>
    <col min="5" max="5" width="11.625" style="302" customWidth="1"/>
    <col min="6" max="6" width="9.125" style="302" customWidth="1"/>
    <col min="7" max="7" width="5" style="302" customWidth="1"/>
    <col min="8" max="8" width="77.875" style="302" customWidth="1"/>
    <col min="9" max="10" width="20" style="302" customWidth="1"/>
    <col min="11" max="11" width="1.625" style="302" customWidth="1"/>
  </cols>
  <sheetData>
    <row r="1" spans="2:11" ht="37.5" customHeight="1"/>
    <row r="2" spans="2:11" ht="7.5" customHeight="1">
      <c r="B2" s="303"/>
      <c r="C2" s="304"/>
      <c r="D2" s="304"/>
      <c r="E2" s="304"/>
      <c r="F2" s="304"/>
      <c r="G2" s="304"/>
      <c r="H2" s="304"/>
      <c r="I2" s="304"/>
      <c r="J2" s="304"/>
      <c r="K2" s="305"/>
    </row>
    <row r="3" spans="2:11" s="17" customFormat="1" ht="45" customHeight="1">
      <c r="B3" s="306"/>
      <c r="C3" s="435" t="s">
        <v>757</v>
      </c>
      <c r="D3" s="435"/>
      <c r="E3" s="435"/>
      <c r="F3" s="435"/>
      <c r="G3" s="435"/>
      <c r="H3" s="435"/>
      <c r="I3" s="435"/>
      <c r="J3" s="435"/>
      <c r="K3" s="307"/>
    </row>
    <row r="4" spans="2:11" ht="25.5" customHeight="1">
      <c r="B4" s="308"/>
      <c r="C4" s="439" t="s">
        <v>758</v>
      </c>
      <c r="D4" s="439"/>
      <c r="E4" s="439"/>
      <c r="F4" s="439"/>
      <c r="G4" s="439"/>
      <c r="H4" s="439"/>
      <c r="I4" s="439"/>
      <c r="J4" s="439"/>
      <c r="K4" s="309"/>
    </row>
    <row r="5" spans="2:11" ht="5.25" customHeight="1">
      <c r="B5" s="308"/>
      <c r="C5" s="310"/>
      <c r="D5" s="310"/>
      <c r="E5" s="310"/>
      <c r="F5" s="310"/>
      <c r="G5" s="310"/>
      <c r="H5" s="310"/>
      <c r="I5" s="310"/>
      <c r="J5" s="310"/>
      <c r="K5" s="309"/>
    </row>
    <row r="6" spans="2:11" ht="15" customHeight="1">
      <c r="B6" s="308"/>
      <c r="C6" s="438" t="s">
        <v>759</v>
      </c>
      <c r="D6" s="438"/>
      <c r="E6" s="438"/>
      <c r="F6" s="438"/>
      <c r="G6" s="438"/>
      <c r="H6" s="438"/>
      <c r="I6" s="438"/>
      <c r="J6" s="438"/>
      <c r="K6" s="309"/>
    </row>
    <row r="7" spans="2:11" ht="15" customHeight="1">
      <c r="B7" s="312"/>
      <c r="C7" s="438" t="s">
        <v>760</v>
      </c>
      <c r="D7" s="438"/>
      <c r="E7" s="438"/>
      <c r="F7" s="438"/>
      <c r="G7" s="438"/>
      <c r="H7" s="438"/>
      <c r="I7" s="438"/>
      <c r="J7" s="438"/>
      <c r="K7" s="309"/>
    </row>
    <row r="8" spans="2:11" ht="12.75" customHeight="1">
      <c r="B8" s="312"/>
      <c r="C8" s="311"/>
      <c r="D8" s="311"/>
      <c r="E8" s="311"/>
      <c r="F8" s="311"/>
      <c r="G8" s="311"/>
      <c r="H8" s="311"/>
      <c r="I8" s="311"/>
      <c r="J8" s="311"/>
      <c r="K8" s="309"/>
    </row>
    <row r="9" spans="2:11" ht="15" customHeight="1">
      <c r="B9" s="312"/>
      <c r="C9" s="438" t="s">
        <v>761</v>
      </c>
      <c r="D9" s="438"/>
      <c r="E9" s="438"/>
      <c r="F9" s="438"/>
      <c r="G9" s="438"/>
      <c r="H9" s="438"/>
      <c r="I9" s="438"/>
      <c r="J9" s="438"/>
      <c r="K9" s="309"/>
    </row>
    <row r="10" spans="2:11" ht="15" customHeight="1">
      <c r="B10" s="312"/>
      <c r="C10" s="311"/>
      <c r="D10" s="438" t="s">
        <v>762</v>
      </c>
      <c r="E10" s="438"/>
      <c r="F10" s="438"/>
      <c r="G10" s="438"/>
      <c r="H10" s="438"/>
      <c r="I10" s="438"/>
      <c r="J10" s="438"/>
      <c r="K10" s="309"/>
    </row>
    <row r="11" spans="2:11" ht="15" customHeight="1">
      <c r="B11" s="312"/>
      <c r="C11" s="313"/>
      <c r="D11" s="438" t="s">
        <v>763</v>
      </c>
      <c r="E11" s="438"/>
      <c r="F11" s="438"/>
      <c r="G11" s="438"/>
      <c r="H11" s="438"/>
      <c r="I11" s="438"/>
      <c r="J11" s="438"/>
      <c r="K11" s="309"/>
    </row>
    <row r="12" spans="2:11" ht="12.75" customHeight="1">
      <c r="B12" s="312"/>
      <c r="C12" s="313"/>
      <c r="D12" s="313"/>
      <c r="E12" s="313"/>
      <c r="F12" s="313"/>
      <c r="G12" s="313"/>
      <c r="H12" s="313"/>
      <c r="I12" s="313"/>
      <c r="J12" s="313"/>
      <c r="K12" s="309"/>
    </row>
    <row r="13" spans="2:11" ht="15" customHeight="1">
      <c r="B13" s="312"/>
      <c r="C13" s="313"/>
      <c r="D13" s="438" t="s">
        <v>764</v>
      </c>
      <c r="E13" s="438"/>
      <c r="F13" s="438"/>
      <c r="G13" s="438"/>
      <c r="H13" s="438"/>
      <c r="I13" s="438"/>
      <c r="J13" s="438"/>
      <c r="K13" s="309"/>
    </row>
    <row r="14" spans="2:11" ht="15" customHeight="1">
      <c r="B14" s="312"/>
      <c r="C14" s="313"/>
      <c r="D14" s="438" t="s">
        <v>765</v>
      </c>
      <c r="E14" s="438"/>
      <c r="F14" s="438"/>
      <c r="G14" s="438"/>
      <c r="H14" s="438"/>
      <c r="I14" s="438"/>
      <c r="J14" s="438"/>
      <c r="K14" s="309"/>
    </row>
    <row r="15" spans="2:11" ht="15" customHeight="1">
      <c r="B15" s="312"/>
      <c r="C15" s="313"/>
      <c r="D15" s="438" t="s">
        <v>766</v>
      </c>
      <c r="E15" s="438"/>
      <c r="F15" s="438"/>
      <c r="G15" s="438"/>
      <c r="H15" s="438"/>
      <c r="I15" s="438"/>
      <c r="J15" s="438"/>
      <c r="K15" s="309"/>
    </row>
    <row r="16" spans="2:11" ht="15" customHeight="1">
      <c r="B16" s="312"/>
      <c r="C16" s="313"/>
      <c r="D16" s="313"/>
      <c r="E16" s="314" t="s">
        <v>84</v>
      </c>
      <c r="F16" s="438" t="s">
        <v>767</v>
      </c>
      <c r="G16" s="438"/>
      <c r="H16" s="438"/>
      <c r="I16" s="438"/>
      <c r="J16" s="438"/>
      <c r="K16" s="309"/>
    </row>
    <row r="17" spans="2:11" ht="15" customHeight="1">
      <c r="B17" s="312"/>
      <c r="C17" s="313"/>
      <c r="D17" s="313"/>
      <c r="E17" s="314" t="s">
        <v>768</v>
      </c>
      <c r="F17" s="438" t="s">
        <v>769</v>
      </c>
      <c r="G17" s="438"/>
      <c r="H17" s="438"/>
      <c r="I17" s="438"/>
      <c r="J17" s="438"/>
      <c r="K17" s="309"/>
    </row>
    <row r="18" spans="2:11" ht="15" customHeight="1">
      <c r="B18" s="312"/>
      <c r="C18" s="313"/>
      <c r="D18" s="313"/>
      <c r="E18" s="314" t="s">
        <v>770</v>
      </c>
      <c r="F18" s="438" t="s">
        <v>771</v>
      </c>
      <c r="G18" s="438"/>
      <c r="H18" s="438"/>
      <c r="I18" s="438"/>
      <c r="J18" s="438"/>
      <c r="K18" s="309"/>
    </row>
    <row r="19" spans="2:11" ht="15" customHeight="1">
      <c r="B19" s="312"/>
      <c r="C19" s="313"/>
      <c r="D19" s="313"/>
      <c r="E19" s="314" t="s">
        <v>92</v>
      </c>
      <c r="F19" s="438" t="s">
        <v>93</v>
      </c>
      <c r="G19" s="438"/>
      <c r="H19" s="438"/>
      <c r="I19" s="438"/>
      <c r="J19" s="438"/>
      <c r="K19" s="309"/>
    </row>
    <row r="20" spans="2:11" ht="15" customHeight="1">
      <c r="B20" s="312"/>
      <c r="C20" s="313"/>
      <c r="D20" s="313"/>
      <c r="E20" s="314" t="s">
        <v>718</v>
      </c>
      <c r="F20" s="438" t="s">
        <v>719</v>
      </c>
      <c r="G20" s="438"/>
      <c r="H20" s="438"/>
      <c r="I20" s="438"/>
      <c r="J20" s="438"/>
      <c r="K20" s="309"/>
    </row>
    <row r="21" spans="2:11" ht="15" customHeight="1">
      <c r="B21" s="312"/>
      <c r="C21" s="313"/>
      <c r="D21" s="313"/>
      <c r="E21" s="314" t="s">
        <v>90</v>
      </c>
      <c r="F21" s="438" t="s">
        <v>772</v>
      </c>
      <c r="G21" s="438"/>
      <c r="H21" s="438"/>
      <c r="I21" s="438"/>
      <c r="J21" s="438"/>
      <c r="K21" s="309"/>
    </row>
    <row r="22" spans="2:11" ht="12.75" customHeight="1">
      <c r="B22" s="312"/>
      <c r="C22" s="313"/>
      <c r="D22" s="313"/>
      <c r="E22" s="313"/>
      <c r="F22" s="313"/>
      <c r="G22" s="313"/>
      <c r="H22" s="313"/>
      <c r="I22" s="313"/>
      <c r="J22" s="313"/>
      <c r="K22" s="309"/>
    </row>
    <row r="23" spans="2:11" ht="15" customHeight="1">
      <c r="B23" s="312"/>
      <c r="C23" s="438" t="s">
        <v>773</v>
      </c>
      <c r="D23" s="438"/>
      <c r="E23" s="438"/>
      <c r="F23" s="438"/>
      <c r="G23" s="438"/>
      <c r="H23" s="438"/>
      <c r="I23" s="438"/>
      <c r="J23" s="438"/>
      <c r="K23" s="309"/>
    </row>
    <row r="24" spans="2:11" ht="15" customHeight="1">
      <c r="B24" s="312"/>
      <c r="C24" s="438" t="s">
        <v>774</v>
      </c>
      <c r="D24" s="438"/>
      <c r="E24" s="438"/>
      <c r="F24" s="438"/>
      <c r="G24" s="438"/>
      <c r="H24" s="438"/>
      <c r="I24" s="438"/>
      <c r="J24" s="438"/>
      <c r="K24" s="309"/>
    </row>
    <row r="25" spans="2:11" ht="15" customHeight="1">
      <c r="B25" s="312"/>
      <c r="C25" s="311"/>
      <c r="D25" s="438" t="s">
        <v>775</v>
      </c>
      <c r="E25" s="438"/>
      <c r="F25" s="438"/>
      <c r="G25" s="438"/>
      <c r="H25" s="438"/>
      <c r="I25" s="438"/>
      <c r="J25" s="438"/>
      <c r="K25" s="309"/>
    </row>
    <row r="26" spans="2:11" ht="15" customHeight="1">
      <c r="B26" s="312"/>
      <c r="C26" s="313"/>
      <c r="D26" s="438" t="s">
        <v>776</v>
      </c>
      <c r="E26" s="438"/>
      <c r="F26" s="438"/>
      <c r="G26" s="438"/>
      <c r="H26" s="438"/>
      <c r="I26" s="438"/>
      <c r="J26" s="438"/>
      <c r="K26" s="309"/>
    </row>
    <row r="27" spans="2:11" ht="12.75" customHeight="1">
      <c r="B27" s="312"/>
      <c r="C27" s="313"/>
      <c r="D27" s="313"/>
      <c r="E27" s="313"/>
      <c r="F27" s="313"/>
      <c r="G27" s="313"/>
      <c r="H27" s="313"/>
      <c r="I27" s="313"/>
      <c r="J27" s="313"/>
      <c r="K27" s="309"/>
    </row>
    <row r="28" spans="2:11" ht="15" customHeight="1">
      <c r="B28" s="312"/>
      <c r="C28" s="313"/>
      <c r="D28" s="438" t="s">
        <v>777</v>
      </c>
      <c r="E28" s="438"/>
      <c r="F28" s="438"/>
      <c r="G28" s="438"/>
      <c r="H28" s="438"/>
      <c r="I28" s="438"/>
      <c r="J28" s="438"/>
      <c r="K28" s="309"/>
    </row>
    <row r="29" spans="2:11" ht="15" customHeight="1">
      <c r="B29" s="312"/>
      <c r="C29" s="313"/>
      <c r="D29" s="438" t="s">
        <v>778</v>
      </c>
      <c r="E29" s="438"/>
      <c r="F29" s="438"/>
      <c r="G29" s="438"/>
      <c r="H29" s="438"/>
      <c r="I29" s="438"/>
      <c r="J29" s="438"/>
      <c r="K29" s="309"/>
    </row>
    <row r="30" spans="2:11" ht="12.75" customHeight="1">
      <c r="B30" s="312"/>
      <c r="C30" s="313"/>
      <c r="D30" s="313"/>
      <c r="E30" s="313"/>
      <c r="F30" s="313"/>
      <c r="G30" s="313"/>
      <c r="H30" s="313"/>
      <c r="I30" s="313"/>
      <c r="J30" s="313"/>
      <c r="K30" s="309"/>
    </row>
    <row r="31" spans="2:11" ht="15" customHeight="1">
      <c r="B31" s="312"/>
      <c r="C31" s="313"/>
      <c r="D31" s="438" t="s">
        <v>779</v>
      </c>
      <c r="E31" s="438"/>
      <c r="F31" s="438"/>
      <c r="G31" s="438"/>
      <c r="H31" s="438"/>
      <c r="I31" s="438"/>
      <c r="J31" s="438"/>
      <c r="K31" s="309"/>
    </row>
    <row r="32" spans="2:11" ht="15" customHeight="1">
      <c r="B32" s="312"/>
      <c r="C32" s="313"/>
      <c r="D32" s="438" t="s">
        <v>780</v>
      </c>
      <c r="E32" s="438"/>
      <c r="F32" s="438"/>
      <c r="G32" s="438"/>
      <c r="H32" s="438"/>
      <c r="I32" s="438"/>
      <c r="J32" s="438"/>
      <c r="K32" s="309"/>
    </row>
    <row r="33" spans="2:11" ht="15" customHeight="1">
      <c r="B33" s="312"/>
      <c r="C33" s="313"/>
      <c r="D33" s="438" t="s">
        <v>781</v>
      </c>
      <c r="E33" s="438"/>
      <c r="F33" s="438"/>
      <c r="G33" s="438"/>
      <c r="H33" s="438"/>
      <c r="I33" s="438"/>
      <c r="J33" s="438"/>
      <c r="K33" s="309"/>
    </row>
    <row r="34" spans="2:11" ht="15" customHeight="1">
      <c r="B34" s="312"/>
      <c r="C34" s="313"/>
      <c r="D34" s="311"/>
      <c r="E34" s="315" t="s">
        <v>137</v>
      </c>
      <c r="F34" s="311"/>
      <c r="G34" s="438" t="s">
        <v>782</v>
      </c>
      <c r="H34" s="438"/>
      <c r="I34" s="438"/>
      <c r="J34" s="438"/>
      <c r="K34" s="309"/>
    </row>
    <row r="35" spans="2:11" ht="30.75" customHeight="1">
      <c r="B35" s="312"/>
      <c r="C35" s="313"/>
      <c r="D35" s="311"/>
      <c r="E35" s="315" t="s">
        <v>783</v>
      </c>
      <c r="F35" s="311"/>
      <c r="G35" s="438" t="s">
        <v>784</v>
      </c>
      <c r="H35" s="438"/>
      <c r="I35" s="438"/>
      <c r="J35" s="438"/>
      <c r="K35" s="309"/>
    </row>
    <row r="36" spans="2:11" ht="15" customHeight="1">
      <c r="B36" s="312"/>
      <c r="C36" s="313"/>
      <c r="D36" s="311"/>
      <c r="E36" s="315" t="s">
        <v>57</v>
      </c>
      <c r="F36" s="311"/>
      <c r="G36" s="438" t="s">
        <v>785</v>
      </c>
      <c r="H36" s="438"/>
      <c r="I36" s="438"/>
      <c r="J36" s="438"/>
      <c r="K36" s="309"/>
    </row>
    <row r="37" spans="2:11" ht="15" customHeight="1">
      <c r="B37" s="312"/>
      <c r="C37" s="313"/>
      <c r="D37" s="311"/>
      <c r="E37" s="315" t="s">
        <v>138</v>
      </c>
      <c r="F37" s="311"/>
      <c r="G37" s="438" t="s">
        <v>786</v>
      </c>
      <c r="H37" s="438"/>
      <c r="I37" s="438"/>
      <c r="J37" s="438"/>
      <c r="K37" s="309"/>
    </row>
    <row r="38" spans="2:11" ht="15" customHeight="1">
      <c r="B38" s="312"/>
      <c r="C38" s="313"/>
      <c r="D38" s="311"/>
      <c r="E38" s="315" t="s">
        <v>139</v>
      </c>
      <c r="F38" s="311"/>
      <c r="G38" s="438" t="s">
        <v>787</v>
      </c>
      <c r="H38" s="438"/>
      <c r="I38" s="438"/>
      <c r="J38" s="438"/>
      <c r="K38" s="309"/>
    </row>
    <row r="39" spans="2:11" ht="15" customHeight="1">
      <c r="B39" s="312"/>
      <c r="C39" s="313"/>
      <c r="D39" s="311"/>
      <c r="E39" s="315" t="s">
        <v>140</v>
      </c>
      <c r="F39" s="311"/>
      <c r="G39" s="438" t="s">
        <v>788</v>
      </c>
      <c r="H39" s="438"/>
      <c r="I39" s="438"/>
      <c r="J39" s="438"/>
      <c r="K39" s="309"/>
    </row>
    <row r="40" spans="2:11" ht="15" customHeight="1">
      <c r="B40" s="312"/>
      <c r="C40" s="313"/>
      <c r="D40" s="311"/>
      <c r="E40" s="315" t="s">
        <v>789</v>
      </c>
      <c r="F40" s="311"/>
      <c r="G40" s="438" t="s">
        <v>790</v>
      </c>
      <c r="H40" s="438"/>
      <c r="I40" s="438"/>
      <c r="J40" s="438"/>
      <c r="K40" s="309"/>
    </row>
    <row r="41" spans="2:11" ht="15" customHeight="1">
      <c r="B41" s="312"/>
      <c r="C41" s="313"/>
      <c r="D41" s="311"/>
      <c r="E41" s="315"/>
      <c r="F41" s="311"/>
      <c r="G41" s="438" t="s">
        <v>791</v>
      </c>
      <c r="H41" s="438"/>
      <c r="I41" s="438"/>
      <c r="J41" s="438"/>
      <c r="K41" s="309"/>
    </row>
    <row r="42" spans="2:11" ht="15" customHeight="1">
      <c r="B42" s="312"/>
      <c r="C42" s="313"/>
      <c r="D42" s="311"/>
      <c r="E42" s="315" t="s">
        <v>792</v>
      </c>
      <c r="F42" s="311"/>
      <c r="G42" s="438" t="s">
        <v>793</v>
      </c>
      <c r="H42" s="438"/>
      <c r="I42" s="438"/>
      <c r="J42" s="438"/>
      <c r="K42" s="309"/>
    </row>
    <row r="43" spans="2:11" ht="15" customHeight="1">
      <c r="B43" s="312"/>
      <c r="C43" s="313"/>
      <c r="D43" s="311"/>
      <c r="E43" s="315" t="s">
        <v>143</v>
      </c>
      <c r="F43" s="311"/>
      <c r="G43" s="438" t="s">
        <v>794</v>
      </c>
      <c r="H43" s="438"/>
      <c r="I43" s="438"/>
      <c r="J43" s="438"/>
      <c r="K43" s="309"/>
    </row>
    <row r="44" spans="2:11" ht="12.75" customHeight="1">
      <c r="B44" s="312"/>
      <c r="C44" s="313"/>
      <c r="D44" s="311"/>
      <c r="E44" s="311"/>
      <c r="F44" s="311"/>
      <c r="G44" s="311"/>
      <c r="H44" s="311"/>
      <c r="I44" s="311"/>
      <c r="J44" s="311"/>
      <c r="K44" s="309"/>
    </row>
    <row r="45" spans="2:11" ht="15" customHeight="1">
      <c r="B45" s="312"/>
      <c r="C45" s="313"/>
      <c r="D45" s="438" t="s">
        <v>795</v>
      </c>
      <c r="E45" s="438"/>
      <c r="F45" s="438"/>
      <c r="G45" s="438"/>
      <c r="H45" s="438"/>
      <c r="I45" s="438"/>
      <c r="J45" s="438"/>
      <c r="K45" s="309"/>
    </row>
    <row r="46" spans="2:11" ht="15" customHeight="1">
      <c r="B46" s="312"/>
      <c r="C46" s="313"/>
      <c r="D46" s="313"/>
      <c r="E46" s="438" t="s">
        <v>796</v>
      </c>
      <c r="F46" s="438"/>
      <c r="G46" s="438"/>
      <c r="H46" s="438"/>
      <c r="I46" s="438"/>
      <c r="J46" s="438"/>
      <c r="K46" s="309"/>
    </row>
    <row r="47" spans="2:11" ht="15" customHeight="1">
      <c r="B47" s="312"/>
      <c r="C47" s="313"/>
      <c r="D47" s="313"/>
      <c r="E47" s="438" t="s">
        <v>797</v>
      </c>
      <c r="F47" s="438"/>
      <c r="G47" s="438"/>
      <c r="H47" s="438"/>
      <c r="I47" s="438"/>
      <c r="J47" s="438"/>
      <c r="K47" s="309"/>
    </row>
    <row r="48" spans="2:11" ht="15" customHeight="1">
      <c r="B48" s="312"/>
      <c r="C48" s="313"/>
      <c r="D48" s="313"/>
      <c r="E48" s="438" t="s">
        <v>798</v>
      </c>
      <c r="F48" s="438"/>
      <c r="G48" s="438"/>
      <c r="H48" s="438"/>
      <c r="I48" s="438"/>
      <c r="J48" s="438"/>
      <c r="K48" s="309"/>
    </row>
    <row r="49" spans="2:11" ht="15" customHeight="1">
      <c r="B49" s="312"/>
      <c r="C49" s="313"/>
      <c r="D49" s="438" t="s">
        <v>799</v>
      </c>
      <c r="E49" s="438"/>
      <c r="F49" s="438"/>
      <c r="G49" s="438"/>
      <c r="H49" s="438"/>
      <c r="I49" s="438"/>
      <c r="J49" s="438"/>
      <c r="K49" s="309"/>
    </row>
    <row r="50" spans="2:11" ht="25.5" customHeight="1">
      <c r="B50" s="308"/>
      <c r="C50" s="439" t="s">
        <v>800</v>
      </c>
      <c r="D50" s="439"/>
      <c r="E50" s="439"/>
      <c r="F50" s="439"/>
      <c r="G50" s="439"/>
      <c r="H50" s="439"/>
      <c r="I50" s="439"/>
      <c r="J50" s="439"/>
      <c r="K50" s="309"/>
    </row>
    <row r="51" spans="2:11" ht="5.25" customHeight="1">
      <c r="B51" s="308"/>
      <c r="C51" s="310"/>
      <c r="D51" s="310"/>
      <c r="E51" s="310"/>
      <c r="F51" s="310"/>
      <c r="G51" s="310"/>
      <c r="H51" s="310"/>
      <c r="I51" s="310"/>
      <c r="J51" s="310"/>
      <c r="K51" s="309"/>
    </row>
    <row r="52" spans="2:11" ht="15" customHeight="1">
      <c r="B52" s="308"/>
      <c r="C52" s="438" t="s">
        <v>801</v>
      </c>
      <c r="D52" s="438"/>
      <c r="E52" s="438"/>
      <c r="F52" s="438"/>
      <c r="G52" s="438"/>
      <c r="H52" s="438"/>
      <c r="I52" s="438"/>
      <c r="J52" s="438"/>
      <c r="K52" s="309"/>
    </row>
    <row r="53" spans="2:11" ht="15" customHeight="1">
      <c r="B53" s="308"/>
      <c r="C53" s="438" t="s">
        <v>802</v>
      </c>
      <c r="D53" s="438"/>
      <c r="E53" s="438"/>
      <c r="F53" s="438"/>
      <c r="G53" s="438"/>
      <c r="H53" s="438"/>
      <c r="I53" s="438"/>
      <c r="J53" s="438"/>
      <c r="K53" s="309"/>
    </row>
    <row r="54" spans="2:11" ht="12.75" customHeight="1">
      <c r="B54" s="308"/>
      <c r="C54" s="311"/>
      <c r="D54" s="311"/>
      <c r="E54" s="311"/>
      <c r="F54" s="311"/>
      <c r="G54" s="311"/>
      <c r="H54" s="311"/>
      <c r="I54" s="311"/>
      <c r="J54" s="311"/>
      <c r="K54" s="309"/>
    </row>
    <row r="55" spans="2:11" ht="15" customHeight="1">
      <c r="B55" s="308"/>
      <c r="C55" s="438" t="s">
        <v>803</v>
      </c>
      <c r="D55" s="438"/>
      <c r="E55" s="438"/>
      <c r="F55" s="438"/>
      <c r="G55" s="438"/>
      <c r="H55" s="438"/>
      <c r="I55" s="438"/>
      <c r="J55" s="438"/>
      <c r="K55" s="309"/>
    </row>
    <row r="56" spans="2:11" ht="15" customHeight="1">
      <c r="B56" s="308"/>
      <c r="C56" s="313"/>
      <c r="D56" s="438" t="s">
        <v>804</v>
      </c>
      <c r="E56" s="438"/>
      <c r="F56" s="438"/>
      <c r="G56" s="438"/>
      <c r="H56" s="438"/>
      <c r="I56" s="438"/>
      <c r="J56" s="438"/>
      <c r="K56" s="309"/>
    </row>
    <row r="57" spans="2:11" ht="15" customHeight="1">
      <c r="B57" s="308"/>
      <c r="C57" s="313"/>
      <c r="D57" s="438" t="s">
        <v>805</v>
      </c>
      <c r="E57" s="438"/>
      <c r="F57" s="438"/>
      <c r="G57" s="438"/>
      <c r="H57" s="438"/>
      <c r="I57" s="438"/>
      <c r="J57" s="438"/>
      <c r="K57" s="309"/>
    </row>
    <row r="58" spans="2:11" ht="15" customHeight="1">
      <c r="B58" s="308"/>
      <c r="C58" s="313"/>
      <c r="D58" s="438" t="s">
        <v>806</v>
      </c>
      <c r="E58" s="438"/>
      <c r="F58" s="438"/>
      <c r="G58" s="438"/>
      <c r="H58" s="438"/>
      <c r="I58" s="438"/>
      <c r="J58" s="438"/>
      <c r="K58" s="309"/>
    </row>
    <row r="59" spans="2:11" ht="15" customHeight="1">
      <c r="B59" s="308"/>
      <c r="C59" s="313"/>
      <c r="D59" s="438" t="s">
        <v>807</v>
      </c>
      <c r="E59" s="438"/>
      <c r="F59" s="438"/>
      <c r="G59" s="438"/>
      <c r="H59" s="438"/>
      <c r="I59" s="438"/>
      <c r="J59" s="438"/>
      <c r="K59" s="309"/>
    </row>
    <row r="60" spans="2:11" ht="15" customHeight="1">
      <c r="B60" s="308"/>
      <c r="C60" s="313"/>
      <c r="D60" s="437" t="s">
        <v>808</v>
      </c>
      <c r="E60" s="437"/>
      <c r="F60" s="437"/>
      <c r="G60" s="437"/>
      <c r="H60" s="437"/>
      <c r="I60" s="437"/>
      <c r="J60" s="437"/>
      <c r="K60" s="309"/>
    </row>
    <row r="61" spans="2:11" ht="15" customHeight="1">
      <c r="B61" s="308"/>
      <c r="C61" s="313"/>
      <c r="D61" s="438" t="s">
        <v>809</v>
      </c>
      <c r="E61" s="438"/>
      <c r="F61" s="438"/>
      <c r="G61" s="438"/>
      <c r="H61" s="438"/>
      <c r="I61" s="438"/>
      <c r="J61" s="438"/>
      <c r="K61" s="309"/>
    </row>
    <row r="62" spans="2:11" ht="12.75" customHeight="1">
      <c r="B62" s="308"/>
      <c r="C62" s="313"/>
      <c r="D62" s="313"/>
      <c r="E62" s="316"/>
      <c r="F62" s="313"/>
      <c r="G62" s="313"/>
      <c r="H62" s="313"/>
      <c r="I62" s="313"/>
      <c r="J62" s="313"/>
      <c r="K62" s="309"/>
    </row>
    <row r="63" spans="2:11" ht="15" customHeight="1">
      <c r="B63" s="308"/>
      <c r="C63" s="313"/>
      <c r="D63" s="438" t="s">
        <v>810</v>
      </c>
      <c r="E63" s="438"/>
      <c r="F63" s="438"/>
      <c r="G63" s="438"/>
      <c r="H63" s="438"/>
      <c r="I63" s="438"/>
      <c r="J63" s="438"/>
      <c r="K63" s="309"/>
    </row>
    <row r="64" spans="2:11" ht="15" customHeight="1">
      <c r="B64" s="308"/>
      <c r="C64" s="313"/>
      <c r="D64" s="437" t="s">
        <v>811</v>
      </c>
      <c r="E64" s="437"/>
      <c r="F64" s="437"/>
      <c r="G64" s="437"/>
      <c r="H64" s="437"/>
      <c r="I64" s="437"/>
      <c r="J64" s="437"/>
      <c r="K64" s="309"/>
    </row>
    <row r="65" spans="2:11" ht="15" customHeight="1">
      <c r="B65" s="308"/>
      <c r="C65" s="313"/>
      <c r="D65" s="438" t="s">
        <v>812</v>
      </c>
      <c r="E65" s="438"/>
      <c r="F65" s="438"/>
      <c r="G65" s="438"/>
      <c r="H65" s="438"/>
      <c r="I65" s="438"/>
      <c r="J65" s="438"/>
      <c r="K65" s="309"/>
    </row>
    <row r="66" spans="2:11" ht="15" customHeight="1">
      <c r="B66" s="308"/>
      <c r="C66" s="313"/>
      <c r="D66" s="438" t="s">
        <v>813</v>
      </c>
      <c r="E66" s="438"/>
      <c r="F66" s="438"/>
      <c r="G66" s="438"/>
      <c r="H66" s="438"/>
      <c r="I66" s="438"/>
      <c r="J66" s="438"/>
      <c r="K66" s="309"/>
    </row>
    <row r="67" spans="2:11" ht="15" customHeight="1">
      <c r="B67" s="308"/>
      <c r="C67" s="313"/>
      <c r="D67" s="438" t="s">
        <v>814</v>
      </c>
      <c r="E67" s="438"/>
      <c r="F67" s="438"/>
      <c r="G67" s="438"/>
      <c r="H67" s="438"/>
      <c r="I67" s="438"/>
      <c r="J67" s="438"/>
      <c r="K67" s="309"/>
    </row>
    <row r="68" spans="2:11" ht="15" customHeight="1">
      <c r="B68" s="308"/>
      <c r="C68" s="313"/>
      <c r="D68" s="438" t="s">
        <v>815</v>
      </c>
      <c r="E68" s="438"/>
      <c r="F68" s="438"/>
      <c r="G68" s="438"/>
      <c r="H68" s="438"/>
      <c r="I68" s="438"/>
      <c r="J68" s="438"/>
      <c r="K68" s="309"/>
    </row>
    <row r="69" spans="2:11" ht="12.75" customHeight="1">
      <c r="B69" s="317"/>
      <c r="C69" s="318"/>
      <c r="D69" s="318"/>
      <c r="E69" s="318"/>
      <c r="F69" s="318"/>
      <c r="G69" s="318"/>
      <c r="H69" s="318"/>
      <c r="I69" s="318"/>
      <c r="J69" s="318"/>
      <c r="K69" s="319"/>
    </row>
    <row r="70" spans="2:11" ht="18.75" customHeight="1">
      <c r="B70" s="320"/>
      <c r="C70" s="320"/>
      <c r="D70" s="320"/>
      <c r="E70" s="320"/>
      <c r="F70" s="320"/>
      <c r="G70" s="320"/>
      <c r="H70" s="320"/>
      <c r="I70" s="320"/>
      <c r="J70" s="320"/>
      <c r="K70" s="321"/>
    </row>
    <row r="71" spans="2:11" ht="18.75" customHeight="1">
      <c r="B71" s="321"/>
      <c r="C71" s="321"/>
      <c r="D71" s="321"/>
      <c r="E71" s="321"/>
      <c r="F71" s="321"/>
      <c r="G71" s="321"/>
      <c r="H71" s="321"/>
      <c r="I71" s="321"/>
      <c r="J71" s="321"/>
      <c r="K71" s="321"/>
    </row>
    <row r="72" spans="2:11" ht="7.5" customHeight="1">
      <c r="B72" s="322"/>
      <c r="C72" s="323"/>
      <c r="D72" s="323"/>
      <c r="E72" s="323"/>
      <c r="F72" s="323"/>
      <c r="G72" s="323"/>
      <c r="H72" s="323"/>
      <c r="I72" s="323"/>
      <c r="J72" s="323"/>
      <c r="K72" s="324"/>
    </row>
    <row r="73" spans="2:11" ht="45" customHeight="1">
      <c r="B73" s="325"/>
      <c r="C73" s="436" t="s">
        <v>101</v>
      </c>
      <c r="D73" s="436"/>
      <c r="E73" s="436"/>
      <c r="F73" s="436"/>
      <c r="G73" s="436"/>
      <c r="H73" s="436"/>
      <c r="I73" s="436"/>
      <c r="J73" s="436"/>
      <c r="K73" s="326"/>
    </row>
    <row r="74" spans="2:11" ht="17.25" customHeight="1">
      <c r="B74" s="325"/>
      <c r="C74" s="327" t="s">
        <v>816</v>
      </c>
      <c r="D74" s="327"/>
      <c r="E74" s="327"/>
      <c r="F74" s="327" t="s">
        <v>817</v>
      </c>
      <c r="G74" s="328"/>
      <c r="H74" s="327" t="s">
        <v>138</v>
      </c>
      <c r="I74" s="327" t="s">
        <v>61</v>
      </c>
      <c r="J74" s="327" t="s">
        <v>818</v>
      </c>
      <c r="K74" s="326"/>
    </row>
    <row r="75" spans="2:11" ht="17.25" customHeight="1">
      <c r="B75" s="325"/>
      <c r="C75" s="329" t="s">
        <v>819</v>
      </c>
      <c r="D75" s="329"/>
      <c r="E75" s="329"/>
      <c r="F75" s="330" t="s">
        <v>820</v>
      </c>
      <c r="G75" s="331"/>
      <c r="H75" s="329"/>
      <c r="I75" s="329"/>
      <c r="J75" s="329" t="s">
        <v>821</v>
      </c>
      <c r="K75" s="326"/>
    </row>
    <row r="76" spans="2:11" ht="5.25" customHeight="1">
      <c r="B76" s="325"/>
      <c r="C76" s="332"/>
      <c r="D76" s="332"/>
      <c r="E76" s="332"/>
      <c r="F76" s="332"/>
      <c r="G76" s="333"/>
      <c r="H76" s="332"/>
      <c r="I76" s="332"/>
      <c r="J76" s="332"/>
      <c r="K76" s="326"/>
    </row>
    <row r="77" spans="2:11" ht="15" customHeight="1">
      <c r="B77" s="325"/>
      <c r="C77" s="315" t="s">
        <v>57</v>
      </c>
      <c r="D77" s="332"/>
      <c r="E77" s="332"/>
      <c r="F77" s="334" t="s">
        <v>822</v>
      </c>
      <c r="G77" s="333"/>
      <c r="H77" s="315" t="s">
        <v>823</v>
      </c>
      <c r="I77" s="315" t="s">
        <v>824</v>
      </c>
      <c r="J77" s="315">
        <v>20</v>
      </c>
      <c r="K77" s="326"/>
    </row>
    <row r="78" spans="2:11" ht="15" customHeight="1">
      <c r="B78" s="325"/>
      <c r="C78" s="315" t="s">
        <v>825</v>
      </c>
      <c r="D78" s="315"/>
      <c r="E78" s="315"/>
      <c r="F78" s="334" t="s">
        <v>822</v>
      </c>
      <c r="G78" s="333"/>
      <c r="H78" s="315" t="s">
        <v>826</v>
      </c>
      <c r="I78" s="315" t="s">
        <v>824</v>
      </c>
      <c r="J78" s="315">
        <v>120</v>
      </c>
      <c r="K78" s="326"/>
    </row>
    <row r="79" spans="2:11" ht="15" customHeight="1">
      <c r="B79" s="335"/>
      <c r="C79" s="315" t="s">
        <v>827</v>
      </c>
      <c r="D79" s="315"/>
      <c r="E79" s="315"/>
      <c r="F79" s="334" t="s">
        <v>828</v>
      </c>
      <c r="G79" s="333"/>
      <c r="H79" s="315" t="s">
        <v>829</v>
      </c>
      <c r="I79" s="315" t="s">
        <v>824</v>
      </c>
      <c r="J79" s="315">
        <v>50</v>
      </c>
      <c r="K79" s="326"/>
    </row>
    <row r="80" spans="2:11" ht="15" customHeight="1">
      <c r="B80" s="335"/>
      <c r="C80" s="315" t="s">
        <v>830</v>
      </c>
      <c r="D80" s="315"/>
      <c r="E80" s="315"/>
      <c r="F80" s="334" t="s">
        <v>822</v>
      </c>
      <c r="G80" s="333"/>
      <c r="H80" s="315" t="s">
        <v>831</v>
      </c>
      <c r="I80" s="315" t="s">
        <v>832</v>
      </c>
      <c r="J80" s="315"/>
      <c r="K80" s="326"/>
    </row>
    <row r="81" spans="2:11" ht="15" customHeight="1">
      <c r="B81" s="335"/>
      <c r="C81" s="336" t="s">
        <v>833</v>
      </c>
      <c r="D81" s="336"/>
      <c r="E81" s="336"/>
      <c r="F81" s="337" t="s">
        <v>828</v>
      </c>
      <c r="G81" s="336"/>
      <c r="H81" s="336" t="s">
        <v>834</v>
      </c>
      <c r="I81" s="336" t="s">
        <v>824</v>
      </c>
      <c r="J81" s="336">
        <v>15</v>
      </c>
      <c r="K81" s="326"/>
    </row>
    <row r="82" spans="2:11" ht="15" customHeight="1">
      <c r="B82" s="335"/>
      <c r="C82" s="336" t="s">
        <v>835</v>
      </c>
      <c r="D82" s="336"/>
      <c r="E82" s="336"/>
      <c r="F82" s="337" t="s">
        <v>828</v>
      </c>
      <c r="G82" s="336"/>
      <c r="H82" s="336" t="s">
        <v>836</v>
      </c>
      <c r="I82" s="336" t="s">
        <v>824</v>
      </c>
      <c r="J82" s="336">
        <v>15</v>
      </c>
      <c r="K82" s="326"/>
    </row>
    <row r="83" spans="2:11" ht="15" customHeight="1">
      <c r="B83" s="335"/>
      <c r="C83" s="336" t="s">
        <v>837</v>
      </c>
      <c r="D83" s="336"/>
      <c r="E83" s="336"/>
      <c r="F83" s="337" t="s">
        <v>828</v>
      </c>
      <c r="G83" s="336"/>
      <c r="H83" s="336" t="s">
        <v>838</v>
      </c>
      <c r="I83" s="336" t="s">
        <v>824</v>
      </c>
      <c r="J83" s="336">
        <v>20</v>
      </c>
      <c r="K83" s="326"/>
    </row>
    <row r="84" spans="2:11" ht="15" customHeight="1">
      <c r="B84" s="335"/>
      <c r="C84" s="336" t="s">
        <v>839</v>
      </c>
      <c r="D84" s="336"/>
      <c r="E84" s="336"/>
      <c r="F84" s="337" t="s">
        <v>828</v>
      </c>
      <c r="G84" s="336"/>
      <c r="H84" s="336" t="s">
        <v>840</v>
      </c>
      <c r="I84" s="336" t="s">
        <v>824</v>
      </c>
      <c r="J84" s="336">
        <v>20</v>
      </c>
      <c r="K84" s="326"/>
    </row>
    <row r="85" spans="2:11" ht="15" customHeight="1">
      <c r="B85" s="335"/>
      <c r="C85" s="315" t="s">
        <v>841</v>
      </c>
      <c r="D85" s="315"/>
      <c r="E85" s="315"/>
      <c r="F85" s="334" t="s">
        <v>828</v>
      </c>
      <c r="G85" s="333"/>
      <c r="H85" s="315" t="s">
        <v>842</v>
      </c>
      <c r="I85" s="315" t="s">
        <v>824</v>
      </c>
      <c r="J85" s="315">
        <v>50</v>
      </c>
      <c r="K85" s="326"/>
    </row>
    <row r="86" spans="2:11" ht="15" customHeight="1">
      <c r="B86" s="335"/>
      <c r="C86" s="315" t="s">
        <v>843</v>
      </c>
      <c r="D86" s="315"/>
      <c r="E86" s="315"/>
      <c r="F86" s="334" t="s">
        <v>828</v>
      </c>
      <c r="G86" s="333"/>
      <c r="H86" s="315" t="s">
        <v>844</v>
      </c>
      <c r="I86" s="315" t="s">
        <v>824</v>
      </c>
      <c r="J86" s="315">
        <v>20</v>
      </c>
      <c r="K86" s="326"/>
    </row>
    <row r="87" spans="2:11" ht="15" customHeight="1">
      <c r="B87" s="335"/>
      <c r="C87" s="315" t="s">
        <v>845</v>
      </c>
      <c r="D87" s="315"/>
      <c r="E87" s="315"/>
      <c r="F87" s="334" t="s">
        <v>828</v>
      </c>
      <c r="G87" s="333"/>
      <c r="H87" s="315" t="s">
        <v>846</v>
      </c>
      <c r="I87" s="315" t="s">
        <v>824</v>
      </c>
      <c r="J87" s="315">
        <v>20</v>
      </c>
      <c r="K87" s="326"/>
    </row>
    <row r="88" spans="2:11" ht="15" customHeight="1">
      <c r="B88" s="335"/>
      <c r="C88" s="315" t="s">
        <v>847</v>
      </c>
      <c r="D88" s="315"/>
      <c r="E88" s="315"/>
      <c r="F88" s="334" t="s">
        <v>828</v>
      </c>
      <c r="G88" s="333"/>
      <c r="H88" s="315" t="s">
        <v>848</v>
      </c>
      <c r="I88" s="315" t="s">
        <v>824</v>
      </c>
      <c r="J88" s="315">
        <v>50</v>
      </c>
      <c r="K88" s="326"/>
    </row>
    <row r="89" spans="2:11" ht="15" customHeight="1">
      <c r="B89" s="335"/>
      <c r="C89" s="315" t="s">
        <v>849</v>
      </c>
      <c r="D89" s="315"/>
      <c r="E89" s="315"/>
      <c r="F89" s="334" t="s">
        <v>828</v>
      </c>
      <c r="G89" s="333"/>
      <c r="H89" s="315" t="s">
        <v>849</v>
      </c>
      <c r="I89" s="315" t="s">
        <v>824</v>
      </c>
      <c r="J89" s="315">
        <v>50</v>
      </c>
      <c r="K89" s="326"/>
    </row>
    <row r="90" spans="2:11" ht="15" customHeight="1">
      <c r="B90" s="335"/>
      <c r="C90" s="315" t="s">
        <v>144</v>
      </c>
      <c r="D90" s="315"/>
      <c r="E90" s="315"/>
      <c r="F90" s="334" t="s">
        <v>828</v>
      </c>
      <c r="G90" s="333"/>
      <c r="H90" s="315" t="s">
        <v>850</v>
      </c>
      <c r="I90" s="315" t="s">
        <v>824</v>
      </c>
      <c r="J90" s="315">
        <v>255</v>
      </c>
      <c r="K90" s="326"/>
    </row>
    <row r="91" spans="2:11" ht="15" customHeight="1">
      <c r="B91" s="335"/>
      <c r="C91" s="315" t="s">
        <v>851</v>
      </c>
      <c r="D91" s="315"/>
      <c r="E91" s="315"/>
      <c r="F91" s="334" t="s">
        <v>822</v>
      </c>
      <c r="G91" s="333"/>
      <c r="H91" s="315" t="s">
        <v>852</v>
      </c>
      <c r="I91" s="315" t="s">
        <v>853</v>
      </c>
      <c r="J91" s="315"/>
      <c r="K91" s="326"/>
    </row>
    <row r="92" spans="2:11" ht="15" customHeight="1">
      <c r="B92" s="335"/>
      <c r="C92" s="315" t="s">
        <v>854</v>
      </c>
      <c r="D92" s="315"/>
      <c r="E92" s="315"/>
      <c r="F92" s="334" t="s">
        <v>822</v>
      </c>
      <c r="G92" s="333"/>
      <c r="H92" s="315" t="s">
        <v>855</v>
      </c>
      <c r="I92" s="315" t="s">
        <v>856</v>
      </c>
      <c r="J92" s="315"/>
      <c r="K92" s="326"/>
    </row>
    <row r="93" spans="2:11" ht="15" customHeight="1">
      <c r="B93" s="335"/>
      <c r="C93" s="315" t="s">
        <v>857</v>
      </c>
      <c r="D93" s="315"/>
      <c r="E93" s="315"/>
      <c r="F93" s="334" t="s">
        <v>822</v>
      </c>
      <c r="G93" s="333"/>
      <c r="H93" s="315" t="s">
        <v>857</v>
      </c>
      <c r="I93" s="315" t="s">
        <v>856</v>
      </c>
      <c r="J93" s="315"/>
      <c r="K93" s="326"/>
    </row>
    <row r="94" spans="2:11" ht="15" customHeight="1">
      <c r="B94" s="335"/>
      <c r="C94" s="315" t="s">
        <v>42</v>
      </c>
      <c r="D94" s="315"/>
      <c r="E94" s="315"/>
      <c r="F94" s="334" t="s">
        <v>822</v>
      </c>
      <c r="G94" s="333"/>
      <c r="H94" s="315" t="s">
        <v>858</v>
      </c>
      <c r="I94" s="315" t="s">
        <v>856</v>
      </c>
      <c r="J94" s="315"/>
      <c r="K94" s="326"/>
    </row>
    <row r="95" spans="2:11" ht="15" customHeight="1">
      <c r="B95" s="335"/>
      <c r="C95" s="315" t="s">
        <v>52</v>
      </c>
      <c r="D95" s="315"/>
      <c r="E95" s="315"/>
      <c r="F95" s="334" t="s">
        <v>822</v>
      </c>
      <c r="G95" s="333"/>
      <c r="H95" s="315" t="s">
        <v>859</v>
      </c>
      <c r="I95" s="315" t="s">
        <v>856</v>
      </c>
      <c r="J95" s="315"/>
      <c r="K95" s="326"/>
    </row>
    <row r="96" spans="2:11" ht="15" customHeight="1">
      <c r="B96" s="338"/>
      <c r="C96" s="339"/>
      <c r="D96" s="339"/>
      <c r="E96" s="339"/>
      <c r="F96" s="339"/>
      <c r="G96" s="339"/>
      <c r="H96" s="339"/>
      <c r="I96" s="339"/>
      <c r="J96" s="339"/>
      <c r="K96" s="340"/>
    </row>
    <row r="97" spans="2:11" ht="18.75" customHeight="1">
      <c r="B97" s="341"/>
      <c r="C97" s="342"/>
      <c r="D97" s="342"/>
      <c r="E97" s="342"/>
      <c r="F97" s="342"/>
      <c r="G97" s="342"/>
      <c r="H97" s="342"/>
      <c r="I97" s="342"/>
      <c r="J97" s="342"/>
      <c r="K97" s="341"/>
    </row>
    <row r="98" spans="2:11" ht="18.75" customHeight="1">
      <c r="B98" s="321"/>
      <c r="C98" s="321"/>
      <c r="D98" s="321"/>
      <c r="E98" s="321"/>
      <c r="F98" s="321"/>
      <c r="G98" s="321"/>
      <c r="H98" s="321"/>
      <c r="I98" s="321"/>
      <c r="J98" s="321"/>
      <c r="K98" s="321"/>
    </row>
    <row r="99" spans="2:11" ht="7.5" customHeight="1">
      <c r="B99" s="322"/>
      <c r="C99" s="323"/>
      <c r="D99" s="323"/>
      <c r="E99" s="323"/>
      <c r="F99" s="323"/>
      <c r="G99" s="323"/>
      <c r="H99" s="323"/>
      <c r="I99" s="323"/>
      <c r="J99" s="323"/>
      <c r="K99" s="324"/>
    </row>
    <row r="100" spans="2:11" ht="45" customHeight="1">
      <c r="B100" s="325"/>
      <c r="C100" s="436" t="s">
        <v>860</v>
      </c>
      <c r="D100" s="436"/>
      <c r="E100" s="436"/>
      <c r="F100" s="436"/>
      <c r="G100" s="436"/>
      <c r="H100" s="436"/>
      <c r="I100" s="436"/>
      <c r="J100" s="436"/>
      <c r="K100" s="326"/>
    </row>
    <row r="101" spans="2:11" ht="17.25" customHeight="1">
      <c r="B101" s="325"/>
      <c r="C101" s="327" t="s">
        <v>816</v>
      </c>
      <c r="D101" s="327"/>
      <c r="E101" s="327"/>
      <c r="F101" s="327" t="s">
        <v>817</v>
      </c>
      <c r="G101" s="328"/>
      <c r="H101" s="327" t="s">
        <v>138</v>
      </c>
      <c r="I101" s="327" t="s">
        <v>61</v>
      </c>
      <c r="J101" s="327" t="s">
        <v>818</v>
      </c>
      <c r="K101" s="326"/>
    </row>
    <row r="102" spans="2:11" ht="17.25" customHeight="1">
      <c r="B102" s="325"/>
      <c r="C102" s="329" t="s">
        <v>819</v>
      </c>
      <c r="D102" s="329"/>
      <c r="E102" s="329"/>
      <c r="F102" s="330" t="s">
        <v>820</v>
      </c>
      <c r="G102" s="331"/>
      <c r="H102" s="329"/>
      <c r="I102" s="329"/>
      <c r="J102" s="329" t="s">
        <v>821</v>
      </c>
      <c r="K102" s="326"/>
    </row>
    <row r="103" spans="2:11" ht="5.25" customHeight="1">
      <c r="B103" s="325"/>
      <c r="C103" s="327"/>
      <c r="D103" s="327"/>
      <c r="E103" s="327"/>
      <c r="F103" s="327"/>
      <c r="G103" s="343"/>
      <c r="H103" s="327"/>
      <c r="I103" s="327"/>
      <c r="J103" s="327"/>
      <c r="K103" s="326"/>
    </row>
    <row r="104" spans="2:11" ht="15" customHeight="1">
      <c r="B104" s="325"/>
      <c r="C104" s="315" t="s">
        <v>57</v>
      </c>
      <c r="D104" s="332"/>
      <c r="E104" s="332"/>
      <c r="F104" s="334" t="s">
        <v>822</v>
      </c>
      <c r="G104" s="343"/>
      <c r="H104" s="315" t="s">
        <v>861</v>
      </c>
      <c r="I104" s="315" t="s">
        <v>824</v>
      </c>
      <c r="J104" s="315">
        <v>20</v>
      </c>
      <c r="K104" s="326"/>
    </row>
    <row r="105" spans="2:11" ht="15" customHeight="1">
      <c r="B105" s="325"/>
      <c r="C105" s="315" t="s">
        <v>825</v>
      </c>
      <c r="D105" s="315"/>
      <c r="E105" s="315"/>
      <c r="F105" s="334" t="s">
        <v>822</v>
      </c>
      <c r="G105" s="315"/>
      <c r="H105" s="315" t="s">
        <v>861</v>
      </c>
      <c r="I105" s="315" t="s">
        <v>824</v>
      </c>
      <c r="J105" s="315">
        <v>120</v>
      </c>
      <c r="K105" s="326"/>
    </row>
    <row r="106" spans="2:11" ht="15" customHeight="1">
      <c r="B106" s="335"/>
      <c r="C106" s="315" t="s">
        <v>827</v>
      </c>
      <c r="D106" s="315"/>
      <c r="E106" s="315"/>
      <c r="F106" s="334" t="s">
        <v>828</v>
      </c>
      <c r="G106" s="315"/>
      <c r="H106" s="315" t="s">
        <v>861</v>
      </c>
      <c r="I106" s="315" t="s">
        <v>824</v>
      </c>
      <c r="J106" s="315">
        <v>50</v>
      </c>
      <c r="K106" s="326"/>
    </row>
    <row r="107" spans="2:11" ht="15" customHeight="1">
      <c r="B107" s="335"/>
      <c r="C107" s="315" t="s">
        <v>830</v>
      </c>
      <c r="D107" s="315"/>
      <c r="E107" s="315"/>
      <c r="F107" s="334" t="s">
        <v>822</v>
      </c>
      <c r="G107" s="315"/>
      <c r="H107" s="315" t="s">
        <v>861</v>
      </c>
      <c r="I107" s="315" t="s">
        <v>832</v>
      </c>
      <c r="J107" s="315"/>
      <c r="K107" s="326"/>
    </row>
    <row r="108" spans="2:11" ht="15" customHeight="1">
      <c r="B108" s="335"/>
      <c r="C108" s="315" t="s">
        <v>841</v>
      </c>
      <c r="D108" s="315"/>
      <c r="E108" s="315"/>
      <c r="F108" s="334" t="s">
        <v>828</v>
      </c>
      <c r="G108" s="315"/>
      <c r="H108" s="315" t="s">
        <v>861</v>
      </c>
      <c r="I108" s="315" t="s">
        <v>824</v>
      </c>
      <c r="J108" s="315">
        <v>50</v>
      </c>
      <c r="K108" s="326"/>
    </row>
    <row r="109" spans="2:11" ht="15" customHeight="1">
      <c r="B109" s="335"/>
      <c r="C109" s="315" t="s">
        <v>849</v>
      </c>
      <c r="D109" s="315"/>
      <c r="E109" s="315"/>
      <c r="F109" s="334" t="s">
        <v>828</v>
      </c>
      <c r="G109" s="315"/>
      <c r="H109" s="315" t="s">
        <v>861</v>
      </c>
      <c r="I109" s="315" t="s">
        <v>824</v>
      </c>
      <c r="J109" s="315">
        <v>50</v>
      </c>
      <c r="K109" s="326"/>
    </row>
    <row r="110" spans="2:11" ht="15" customHeight="1">
      <c r="B110" s="335"/>
      <c r="C110" s="315" t="s">
        <v>847</v>
      </c>
      <c r="D110" s="315"/>
      <c r="E110" s="315"/>
      <c r="F110" s="334" t="s">
        <v>828</v>
      </c>
      <c r="G110" s="315"/>
      <c r="H110" s="315" t="s">
        <v>861</v>
      </c>
      <c r="I110" s="315" t="s">
        <v>824</v>
      </c>
      <c r="J110" s="315">
        <v>50</v>
      </c>
      <c r="K110" s="326"/>
    </row>
    <row r="111" spans="2:11" ht="15" customHeight="1">
      <c r="B111" s="335"/>
      <c r="C111" s="315" t="s">
        <v>57</v>
      </c>
      <c r="D111" s="315"/>
      <c r="E111" s="315"/>
      <c r="F111" s="334" t="s">
        <v>822</v>
      </c>
      <c r="G111" s="315"/>
      <c r="H111" s="315" t="s">
        <v>862</v>
      </c>
      <c r="I111" s="315" t="s">
        <v>824</v>
      </c>
      <c r="J111" s="315">
        <v>20</v>
      </c>
      <c r="K111" s="326"/>
    </row>
    <row r="112" spans="2:11" ht="15" customHeight="1">
      <c r="B112" s="335"/>
      <c r="C112" s="315" t="s">
        <v>863</v>
      </c>
      <c r="D112" s="315"/>
      <c r="E112" s="315"/>
      <c r="F112" s="334" t="s">
        <v>822</v>
      </c>
      <c r="G112" s="315"/>
      <c r="H112" s="315" t="s">
        <v>864</v>
      </c>
      <c r="I112" s="315" t="s">
        <v>824</v>
      </c>
      <c r="J112" s="315">
        <v>120</v>
      </c>
      <c r="K112" s="326"/>
    </row>
    <row r="113" spans="2:11" ht="15" customHeight="1">
      <c r="B113" s="335"/>
      <c r="C113" s="315" t="s">
        <v>42</v>
      </c>
      <c r="D113" s="315"/>
      <c r="E113" s="315"/>
      <c r="F113" s="334" t="s">
        <v>822</v>
      </c>
      <c r="G113" s="315"/>
      <c r="H113" s="315" t="s">
        <v>865</v>
      </c>
      <c r="I113" s="315" t="s">
        <v>856</v>
      </c>
      <c r="J113" s="315"/>
      <c r="K113" s="326"/>
    </row>
    <row r="114" spans="2:11" ht="15" customHeight="1">
      <c r="B114" s="335"/>
      <c r="C114" s="315" t="s">
        <v>52</v>
      </c>
      <c r="D114" s="315"/>
      <c r="E114" s="315"/>
      <c r="F114" s="334" t="s">
        <v>822</v>
      </c>
      <c r="G114" s="315"/>
      <c r="H114" s="315" t="s">
        <v>866</v>
      </c>
      <c r="I114" s="315" t="s">
        <v>856</v>
      </c>
      <c r="J114" s="315"/>
      <c r="K114" s="326"/>
    </row>
    <row r="115" spans="2:11" ht="15" customHeight="1">
      <c r="B115" s="335"/>
      <c r="C115" s="315" t="s">
        <v>61</v>
      </c>
      <c r="D115" s="315"/>
      <c r="E115" s="315"/>
      <c r="F115" s="334" t="s">
        <v>822</v>
      </c>
      <c r="G115" s="315"/>
      <c r="H115" s="315" t="s">
        <v>867</v>
      </c>
      <c r="I115" s="315" t="s">
        <v>868</v>
      </c>
      <c r="J115" s="315"/>
      <c r="K115" s="326"/>
    </row>
    <row r="116" spans="2:11" ht="15" customHeight="1">
      <c r="B116" s="338"/>
      <c r="C116" s="344"/>
      <c r="D116" s="344"/>
      <c r="E116" s="344"/>
      <c r="F116" s="344"/>
      <c r="G116" s="344"/>
      <c r="H116" s="344"/>
      <c r="I116" s="344"/>
      <c r="J116" s="344"/>
      <c r="K116" s="340"/>
    </row>
    <row r="117" spans="2:11" ht="18.75" customHeight="1">
      <c r="B117" s="345"/>
      <c r="C117" s="311"/>
      <c r="D117" s="311"/>
      <c r="E117" s="311"/>
      <c r="F117" s="346"/>
      <c r="G117" s="311"/>
      <c r="H117" s="311"/>
      <c r="I117" s="311"/>
      <c r="J117" s="311"/>
      <c r="K117" s="345"/>
    </row>
    <row r="118" spans="2:11" ht="18.75" customHeight="1">
      <c r="B118" s="321"/>
      <c r="C118" s="321"/>
      <c r="D118" s="321"/>
      <c r="E118" s="321"/>
      <c r="F118" s="321"/>
      <c r="G118" s="321"/>
      <c r="H118" s="321"/>
      <c r="I118" s="321"/>
      <c r="J118" s="321"/>
      <c r="K118" s="321"/>
    </row>
    <row r="119" spans="2:11" ht="7.5" customHeight="1">
      <c r="B119" s="347"/>
      <c r="C119" s="348"/>
      <c r="D119" s="348"/>
      <c r="E119" s="348"/>
      <c r="F119" s="348"/>
      <c r="G119" s="348"/>
      <c r="H119" s="348"/>
      <c r="I119" s="348"/>
      <c r="J119" s="348"/>
      <c r="K119" s="349"/>
    </row>
    <row r="120" spans="2:11" ht="45" customHeight="1">
      <c r="B120" s="350"/>
      <c r="C120" s="435" t="s">
        <v>869</v>
      </c>
      <c r="D120" s="435"/>
      <c r="E120" s="435"/>
      <c r="F120" s="435"/>
      <c r="G120" s="435"/>
      <c r="H120" s="435"/>
      <c r="I120" s="435"/>
      <c r="J120" s="435"/>
      <c r="K120" s="351"/>
    </row>
    <row r="121" spans="2:11" ht="17.25" customHeight="1">
      <c r="B121" s="352"/>
      <c r="C121" s="327" t="s">
        <v>816</v>
      </c>
      <c r="D121" s="327"/>
      <c r="E121" s="327"/>
      <c r="F121" s="327" t="s">
        <v>817</v>
      </c>
      <c r="G121" s="328"/>
      <c r="H121" s="327" t="s">
        <v>138</v>
      </c>
      <c r="I121" s="327" t="s">
        <v>61</v>
      </c>
      <c r="J121" s="327" t="s">
        <v>818</v>
      </c>
      <c r="K121" s="353"/>
    </row>
    <row r="122" spans="2:11" ht="17.25" customHeight="1">
      <c r="B122" s="352"/>
      <c r="C122" s="329" t="s">
        <v>819</v>
      </c>
      <c r="D122" s="329"/>
      <c r="E122" s="329"/>
      <c r="F122" s="330" t="s">
        <v>820</v>
      </c>
      <c r="G122" s="331"/>
      <c r="H122" s="329"/>
      <c r="I122" s="329"/>
      <c r="J122" s="329" t="s">
        <v>821</v>
      </c>
      <c r="K122" s="353"/>
    </row>
    <row r="123" spans="2:11" ht="5.25" customHeight="1">
      <c r="B123" s="354"/>
      <c r="C123" s="332"/>
      <c r="D123" s="332"/>
      <c r="E123" s="332"/>
      <c r="F123" s="332"/>
      <c r="G123" s="315"/>
      <c r="H123" s="332"/>
      <c r="I123" s="332"/>
      <c r="J123" s="332"/>
      <c r="K123" s="355"/>
    </row>
    <row r="124" spans="2:11" ht="15" customHeight="1">
      <c r="B124" s="354"/>
      <c r="C124" s="315" t="s">
        <v>825</v>
      </c>
      <c r="D124" s="332"/>
      <c r="E124" s="332"/>
      <c r="F124" s="334" t="s">
        <v>822</v>
      </c>
      <c r="G124" s="315"/>
      <c r="H124" s="315" t="s">
        <v>861</v>
      </c>
      <c r="I124" s="315" t="s">
        <v>824</v>
      </c>
      <c r="J124" s="315">
        <v>120</v>
      </c>
      <c r="K124" s="356"/>
    </row>
    <row r="125" spans="2:11" ht="15" customHeight="1">
      <c r="B125" s="354"/>
      <c r="C125" s="315" t="s">
        <v>870</v>
      </c>
      <c r="D125" s="315"/>
      <c r="E125" s="315"/>
      <c r="F125" s="334" t="s">
        <v>822</v>
      </c>
      <c r="G125" s="315"/>
      <c r="H125" s="315" t="s">
        <v>871</v>
      </c>
      <c r="I125" s="315" t="s">
        <v>824</v>
      </c>
      <c r="J125" s="315" t="s">
        <v>872</v>
      </c>
      <c r="K125" s="356"/>
    </row>
    <row r="126" spans="2:11" ht="15" customHeight="1">
      <c r="B126" s="354"/>
      <c r="C126" s="315" t="s">
        <v>90</v>
      </c>
      <c r="D126" s="315"/>
      <c r="E126" s="315"/>
      <c r="F126" s="334" t="s">
        <v>822</v>
      </c>
      <c r="G126" s="315"/>
      <c r="H126" s="315" t="s">
        <v>873</v>
      </c>
      <c r="I126" s="315" t="s">
        <v>824</v>
      </c>
      <c r="J126" s="315" t="s">
        <v>872</v>
      </c>
      <c r="K126" s="356"/>
    </row>
    <row r="127" spans="2:11" ht="15" customHeight="1">
      <c r="B127" s="354"/>
      <c r="C127" s="315" t="s">
        <v>833</v>
      </c>
      <c r="D127" s="315"/>
      <c r="E127" s="315"/>
      <c r="F127" s="334" t="s">
        <v>828</v>
      </c>
      <c r="G127" s="315"/>
      <c r="H127" s="315" t="s">
        <v>834</v>
      </c>
      <c r="I127" s="315" t="s">
        <v>824</v>
      </c>
      <c r="J127" s="315">
        <v>15</v>
      </c>
      <c r="K127" s="356"/>
    </row>
    <row r="128" spans="2:11" ht="15" customHeight="1">
      <c r="B128" s="354"/>
      <c r="C128" s="336" t="s">
        <v>835</v>
      </c>
      <c r="D128" s="336"/>
      <c r="E128" s="336"/>
      <c r="F128" s="337" t="s">
        <v>828</v>
      </c>
      <c r="G128" s="336"/>
      <c r="H128" s="336" t="s">
        <v>836</v>
      </c>
      <c r="I128" s="336" t="s">
        <v>824</v>
      </c>
      <c r="J128" s="336">
        <v>15</v>
      </c>
      <c r="K128" s="356"/>
    </row>
    <row r="129" spans="2:11" ht="15" customHeight="1">
      <c r="B129" s="354"/>
      <c r="C129" s="336" t="s">
        <v>837</v>
      </c>
      <c r="D129" s="336"/>
      <c r="E129" s="336"/>
      <c r="F129" s="337" t="s">
        <v>828</v>
      </c>
      <c r="G129" s="336"/>
      <c r="H129" s="336" t="s">
        <v>838</v>
      </c>
      <c r="I129" s="336" t="s">
        <v>824</v>
      </c>
      <c r="J129" s="336">
        <v>20</v>
      </c>
      <c r="K129" s="356"/>
    </row>
    <row r="130" spans="2:11" ht="15" customHeight="1">
      <c r="B130" s="354"/>
      <c r="C130" s="336" t="s">
        <v>839</v>
      </c>
      <c r="D130" s="336"/>
      <c r="E130" s="336"/>
      <c r="F130" s="337" t="s">
        <v>828</v>
      </c>
      <c r="G130" s="336"/>
      <c r="H130" s="336" t="s">
        <v>840</v>
      </c>
      <c r="I130" s="336" t="s">
        <v>824</v>
      </c>
      <c r="J130" s="336">
        <v>20</v>
      </c>
      <c r="K130" s="356"/>
    </row>
    <row r="131" spans="2:11" ht="15" customHeight="1">
      <c r="B131" s="354"/>
      <c r="C131" s="315" t="s">
        <v>827</v>
      </c>
      <c r="D131" s="315"/>
      <c r="E131" s="315"/>
      <c r="F131" s="334" t="s">
        <v>828</v>
      </c>
      <c r="G131" s="315"/>
      <c r="H131" s="315" t="s">
        <v>861</v>
      </c>
      <c r="I131" s="315" t="s">
        <v>824</v>
      </c>
      <c r="J131" s="315">
        <v>50</v>
      </c>
      <c r="K131" s="356"/>
    </row>
    <row r="132" spans="2:11" ht="15" customHeight="1">
      <c r="B132" s="354"/>
      <c r="C132" s="315" t="s">
        <v>841</v>
      </c>
      <c r="D132" s="315"/>
      <c r="E132" s="315"/>
      <c r="F132" s="334" t="s">
        <v>828</v>
      </c>
      <c r="G132" s="315"/>
      <c r="H132" s="315" t="s">
        <v>861</v>
      </c>
      <c r="I132" s="315" t="s">
        <v>824</v>
      </c>
      <c r="J132" s="315">
        <v>50</v>
      </c>
      <c r="K132" s="356"/>
    </row>
    <row r="133" spans="2:11" ht="15" customHeight="1">
      <c r="B133" s="354"/>
      <c r="C133" s="315" t="s">
        <v>847</v>
      </c>
      <c r="D133" s="315"/>
      <c r="E133" s="315"/>
      <c r="F133" s="334" t="s">
        <v>828</v>
      </c>
      <c r="G133" s="315"/>
      <c r="H133" s="315" t="s">
        <v>861</v>
      </c>
      <c r="I133" s="315" t="s">
        <v>824</v>
      </c>
      <c r="J133" s="315">
        <v>50</v>
      </c>
      <c r="K133" s="356"/>
    </row>
    <row r="134" spans="2:11" ht="15" customHeight="1">
      <c r="B134" s="354"/>
      <c r="C134" s="315" t="s">
        <v>849</v>
      </c>
      <c r="D134" s="315"/>
      <c r="E134" s="315"/>
      <c r="F134" s="334" t="s">
        <v>828</v>
      </c>
      <c r="G134" s="315"/>
      <c r="H134" s="315" t="s">
        <v>861</v>
      </c>
      <c r="I134" s="315" t="s">
        <v>824</v>
      </c>
      <c r="J134" s="315">
        <v>50</v>
      </c>
      <c r="K134" s="356"/>
    </row>
    <row r="135" spans="2:11" ht="15" customHeight="1">
      <c r="B135" s="354"/>
      <c r="C135" s="315" t="s">
        <v>144</v>
      </c>
      <c r="D135" s="315"/>
      <c r="E135" s="315"/>
      <c r="F135" s="334" t="s">
        <v>828</v>
      </c>
      <c r="G135" s="315"/>
      <c r="H135" s="315" t="s">
        <v>874</v>
      </c>
      <c r="I135" s="315" t="s">
        <v>824</v>
      </c>
      <c r="J135" s="315">
        <v>255</v>
      </c>
      <c r="K135" s="356"/>
    </row>
    <row r="136" spans="2:11" ht="15" customHeight="1">
      <c r="B136" s="354"/>
      <c r="C136" s="315" t="s">
        <v>851</v>
      </c>
      <c r="D136" s="315"/>
      <c r="E136" s="315"/>
      <c r="F136" s="334" t="s">
        <v>822</v>
      </c>
      <c r="G136" s="315"/>
      <c r="H136" s="315" t="s">
        <v>875</v>
      </c>
      <c r="I136" s="315" t="s">
        <v>853</v>
      </c>
      <c r="J136" s="315"/>
      <c r="K136" s="356"/>
    </row>
    <row r="137" spans="2:11" ht="15" customHeight="1">
      <c r="B137" s="354"/>
      <c r="C137" s="315" t="s">
        <v>854</v>
      </c>
      <c r="D137" s="315"/>
      <c r="E137" s="315"/>
      <c r="F137" s="334" t="s">
        <v>822</v>
      </c>
      <c r="G137" s="315"/>
      <c r="H137" s="315" t="s">
        <v>876</v>
      </c>
      <c r="I137" s="315" t="s">
        <v>856</v>
      </c>
      <c r="J137" s="315"/>
      <c r="K137" s="356"/>
    </row>
    <row r="138" spans="2:11" ht="15" customHeight="1">
      <c r="B138" s="354"/>
      <c r="C138" s="315" t="s">
        <v>857</v>
      </c>
      <c r="D138" s="315"/>
      <c r="E138" s="315"/>
      <c r="F138" s="334" t="s">
        <v>822</v>
      </c>
      <c r="G138" s="315"/>
      <c r="H138" s="315" t="s">
        <v>857</v>
      </c>
      <c r="I138" s="315" t="s">
        <v>856</v>
      </c>
      <c r="J138" s="315"/>
      <c r="K138" s="356"/>
    </row>
    <row r="139" spans="2:11" ht="15" customHeight="1">
      <c r="B139" s="354"/>
      <c r="C139" s="315" t="s">
        <v>42</v>
      </c>
      <c r="D139" s="315"/>
      <c r="E139" s="315"/>
      <c r="F139" s="334" t="s">
        <v>822</v>
      </c>
      <c r="G139" s="315"/>
      <c r="H139" s="315" t="s">
        <v>877</v>
      </c>
      <c r="I139" s="315" t="s">
        <v>856</v>
      </c>
      <c r="J139" s="315"/>
      <c r="K139" s="356"/>
    </row>
    <row r="140" spans="2:11" ht="15" customHeight="1">
      <c r="B140" s="354"/>
      <c r="C140" s="315" t="s">
        <v>878</v>
      </c>
      <c r="D140" s="315"/>
      <c r="E140" s="315"/>
      <c r="F140" s="334" t="s">
        <v>822</v>
      </c>
      <c r="G140" s="315"/>
      <c r="H140" s="315" t="s">
        <v>879</v>
      </c>
      <c r="I140" s="315" t="s">
        <v>856</v>
      </c>
      <c r="J140" s="315"/>
      <c r="K140" s="356"/>
    </row>
    <row r="141" spans="2:11" ht="15" customHeight="1">
      <c r="B141" s="357"/>
      <c r="C141" s="358"/>
      <c r="D141" s="358"/>
      <c r="E141" s="358"/>
      <c r="F141" s="358"/>
      <c r="G141" s="358"/>
      <c r="H141" s="358"/>
      <c r="I141" s="358"/>
      <c r="J141" s="358"/>
      <c r="K141" s="359"/>
    </row>
    <row r="142" spans="2:11" ht="18.75" customHeight="1">
      <c r="B142" s="311"/>
      <c r="C142" s="311"/>
      <c r="D142" s="311"/>
      <c r="E142" s="311"/>
      <c r="F142" s="346"/>
      <c r="G142" s="311"/>
      <c r="H142" s="311"/>
      <c r="I142" s="311"/>
      <c r="J142" s="311"/>
      <c r="K142" s="311"/>
    </row>
    <row r="143" spans="2:11" ht="18.75" customHeight="1">
      <c r="B143" s="321"/>
      <c r="C143" s="321"/>
      <c r="D143" s="321"/>
      <c r="E143" s="321"/>
      <c r="F143" s="321"/>
      <c r="G143" s="321"/>
      <c r="H143" s="321"/>
      <c r="I143" s="321"/>
      <c r="J143" s="321"/>
      <c r="K143" s="321"/>
    </row>
    <row r="144" spans="2:11" ht="7.5" customHeight="1">
      <c r="B144" s="322"/>
      <c r="C144" s="323"/>
      <c r="D144" s="323"/>
      <c r="E144" s="323"/>
      <c r="F144" s="323"/>
      <c r="G144" s="323"/>
      <c r="H144" s="323"/>
      <c r="I144" s="323"/>
      <c r="J144" s="323"/>
      <c r="K144" s="324"/>
    </row>
    <row r="145" spans="2:11" ht="45" customHeight="1">
      <c r="B145" s="325"/>
      <c r="C145" s="436" t="s">
        <v>880</v>
      </c>
      <c r="D145" s="436"/>
      <c r="E145" s="436"/>
      <c r="F145" s="436"/>
      <c r="G145" s="436"/>
      <c r="H145" s="436"/>
      <c r="I145" s="436"/>
      <c r="J145" s="436"/>
      <c r="K145" s="326"/>
    </row>
    <row r="146" spans="2:11" ht="17.25" customHeight="1">
      <c r="B146" s="325"/>
      <c r="C146" s="327" t="s">
        <v>816</v>
      </c>
      <c r="D146" s="327"/>
      <c r="E146" s="327"/>
      <c r="F146" s="327" t="s">
        <v>817</v>
      </c>
      <c r="G146" s="328"/>
      <c r="H146" s="327" t="s">
        <v>138</v>
      </c>
      <c r="I146" s="327" t="s">
        <v>61</v>
      </c>
      <c r="J146" s="327" t="s">
        <v>818</v>
      </c>
      <c r="K146" s="326"/>
    </row>
    <row r="147" spans="2:11" ht="17.25" customHeight="1">
      <c r="B147" s="325"/>
      <c r="C147" s="329" t="s">
        <v>819</v>
      </c>
      <c r="D147" s="329"/>
      <c r="E147" s="329"/>
      <c r="F147" s="330" t="s">
        <v>820</v>
      </c>
      <c r="G147" s="331"/>
      <c r="H147" s="329"/>
      <c r="I147" s="329"/>
      <c r="J147" s="329" t="s">
        <v>821</v>
      </c>
      <c r="K147" s="326"/>
    </row>
    <row r="148" spans="2:11" ht="5.25" customHeight="1">
      <c r="B148" s="335"/>
      <c r="C148" s="332"/>
      <c r="D148" s="332"/>
      <c r="E148" s="332"/>
      <c r="F148" s="332"/>
      <c r="G148" s="333"/>
      <c r="H148" s="332"/>
      <c r="I148" s="332"/>
      <c r="J148" s="332"/>
      <c r="K148" s="356"/>
    </row>
    <row r="149" spans="2:11" ht="15" customHeight="1">
      <c r="B149" s="335"/>
      <c r="C149" s="360" t="s">
        <v>825</v>
      </c>
      <c r="D149" s="315"/>
      <c r="E149" s="315"/>
      <c r="F149" s="361" t="s">
        <v>822</v>
      </c>
      <c r="G149" s="315"/>
      <c r="H149" s="360" t="s">
        <v>861</v>
      </c>
      <c r="I149" s="360" t="s">
        <v>824</v>
      </c>
      <c r="J149" s="360">
        <v>120</v>
      </c>
      <c r="K149" s="356"/>
    </row>
    <row r="150" spans="2:11" ht="15" customHeight="1">
      <c r="B150" s="335"/>
      <c r="C150" s="360" t="s">
        <v>870</v>
      </c>
      <c r="D150" s="315"/>
      <c r="E150" s="315"/>
      <c r="F150" s="361" t="s">
        <v>822</v>
      </c>
      <c r="G150" s="315"/>
      <c r="H150" s="360" t="s">
        <v>881</v>
      </c>
      <c r="I150" s="360" t="s">
        <v>824</v>
      </c>
      <c r="J150" s="360" t="s">
        <v>872</v>
      </c>
      <c r="K150" s="356"/>
    </row>
    <row r="151" spans="2:11" ht="15" customHeight="1">
      <c r="B151" s="335"/>
      <c r="C151" s="360" t="s">
        <v>90</v>
      </c>
      <c r="D151" s="315"/>
      <c r="E151" s="315"/>
      <c r="F151" s="361" t="s">
        <v>822</v>
      </c>
      <c r="G151" s="315"/>
      <c r="H151" s="360" t="s">
        <v>882</v>
      </c>
      <c r="I151" s="360" t="s">
        <v>824</v>
      </c>
      <c r="J151" s="360" t="s">
        <v>872</v>
      </c>
      <c r="K151" s="356"/>
    </row>
    <row r="152" spans="2:11" ht="15" customHeight="1">
      <c r="B152" s="335"/>
      <c r="C152" s="360" t="s">
        <v>827</v>
      </c>
      <c r="D152" s="315"/>
      <c r="E152" s="315"/>
      <c r="F152" s="361" t="s">
        <v>828</v>
      </c>
      <c r="G152" s="315"/>
      <c r="H152" s="360" t="s">
        <v>861</v>
      </c>
      <c r="I152" s="360" t="s">
        <v>824</v>
      </c>
      <c r="J152" s="360">
        <v>50</v>
      </c>
      <c r="K152" s="356"/>
    </row>
    <row r="153" spans="2:11" ht="15" customHeight="1">
      <c r="B153" s="335"/>
      <c r="C153" s="360" t="s">
        <v>830</v>
      </c>
      <c r="D153" s="315"/>
      <c r="E153" s="315"/>
      <c r="F153" s="361" t="s">
        <v>822</v>
      </c>
      <c r="G153" s="315"/>
      <c r="H153" s="360" t="s">
        <v>861</v>
      </c>
      <c r="I153" s="360" t="s">
        <v>832</v>
      </c>
      <c r="J153" s="360"/>
      <c r="K153" s="356"/>
    </row>
    <row r="154" spans="2:11" ht="15" customHeight="1">
      <c r="B154" s="335"/>
      <c r="C154" s="360" t="s">
        <v>841</v>
      </c>
      <c r="D154" s="315"/>
      <c r="E154" s="315"/>
      <c r="F154" s="361" t="s">
        <v>828</v>
      </c>
      <c r="G154" s="315"/>
      <c r="H154" s="360" t="s">
        <v>861</v>
      </c>
      <c r="I154" s="360" t="s">
        <v>824</v>
      </c>
      <c r="J154" s="360">
        <v>50</v>
      </c>
      <c r="K154" s="356"/>
    </row>
    <row r="155" spans="2:11" ht="15" customHeight="1">
      <c r="B155" s="335"/>
      <c r="C155" s="360" t="s">
        <v>849</v>
      </c>
      <c r="D155" s="315"/>
      <c r="E155" s="315"/>
      <c r="F155" s="361" t="s">
        <v>828</v>
      </c>
      <c r="G155" s="315"/>
      <c r="H155" s="360" t="s">
        <v>861</v>
      </c>
      <c r="I155" s="360" t="s">
        <v>824</v>
      </c>
      <c r="J155" s="360">
        <v>50</v>
      </c>
      <c r="K155" s="356"/>
    </row>
    <row r="156" spans="2:11" ht="15" customHeight="1">
      <c r="B156" s="335"/>
      <c r="C156" s="360" t="s">
        <v>847</v>
      </c>
      <c r="D156" s="315"/>
      <c r="E156" s="315"/>
      <c r="F156" s="361" t="s">
        <v>828</v>
      </c>
      <c r="G156" s="315"/>
      <c r="H156" s="360" t="s">
        <v>861</v>
      </c>
      <c r="I156" s="360" t="s">
        <v>824</v>
      </c>
      <c r="J156" s="360">
        <v>50</v>
      </c>
      <c r="K156" s="356"/>
    </row>
    <row r="157" spans="2:11" ht="15" customHeight="1">
      <c r="B157" s="335"/>
      <c r="C157" s="360" t="s">
        <v>110</v>
      </c>
      <c r="D157" s="315"/>
      <c r="E157" s="315"/>
      <c r="F157" s="361" t="s">
        <v>822</v>
      </c>
      <c r="G157" s="315"/>
      <c r="H157" s="360" t="s">
        <v>883</v>
      </c>
      <c r="I157" s="360" t="s">
        <v>824</v>
      </c>
      <c r="J157" s="360" t="s">
        <v>884</v>
      </c>
      <c r="K157" s="356"/>
    </row>
    <row r="158" spans="2:11" ht="15" customHeight="1">
      <c r="B158" s="335"/>
      <c r="C158" s="360" t="s">
        <v>885</v>
      </c>
      <c r="D158" s="315"/>
      <c r="E158" s="315"/>
      <c r="F158" s="361" t="s">
        <v>822</v>
      </c>
      <c r="G158" s="315"/>
      <c r="H158" s="360" t="s">
        <v>886</v>
      </c>
      <c r="I158" s="360" t="s">
        <v>856</v>
      </c>
      <c r="J158" s="360"/>
      <c r="K158" s="356"/>
    </row>
    <row r="159" spans="2:11" ht="15" customHeight="1">
      <c r="B159" s="362"/>
      <c r="C159" s="344"/>
      <c r="D159" s="344"/>
      <c r="E159" s="344"/>
      <c r="F159" s="344"/>
      <c r="G159" s="344"/>
      <c r="H159" s="344"/>
      <c r="I159" s="344"/>
      <c r="J159" s="344"/>
      <c r="K159" s="363"/>
    </row>
    <row r="160" spans="2:11" ht="18.75" customHeight="1">
      <c r="B160" s="311"/>
      <c r="C160" s="315"/>
      <c r="D160" s="315"/>
      <c r="E160" s="315"/>
      <c r="F160" s="334"/>
      <c r="G160" s="315"/>
      <c r="H160" s="315"/>
      <c r="I160" s="315"/>
      <c r="J160" s="315"/>
      <c r="K160" s="311"/>
    </row>
    <row r="161" spans="2:11" ht="18.75" customHeight="1">
      <c r="B161" s="321"/>
      <c r="C161" s="321"/>
      <c r="D161" s="321"/>
      <c r="E161" s="321"/>
      <c r="F161" s="321"/>
      <c r="G161" s="321"/>
      <c r="H161" s="321"/>
      <c r="I161" s="321"/>
      <c r="J161" s="321"/>
      <c r="K161" s="321"/>
    </row>
    <row r="162" spans="2:11" ht="7.5" customHeight="1">
      <c r="B162" s="303"/>
      <c r="C162" s="304"/>
      <c r="D162" s="304"/>
      <c r="E162" s="304"/>
      <c r="F162" s="304"/>
      <c r="G162" s="304"/>
      <c r="H162" s="304"/>
      <c r="I162" s="304"/>
      <c r="J162" s="304"/>
      <c r="K162" s="305"/>
    </row>
    <row r="163" spans="2:11" ht="45" customHeight="1">
      <c r="B163" s="306"/>
      <c r="C163" s="435" t="s">
        <v>887</v>
      </c>
      <c r="D163" s="435"/>
      <c r="E163" s="435"/>
      <c r="F163" s="435"/>
      <c r="G163" s="435"/>
      <c r="H163" s="435"/>
      <c r="I163" s="435"/>
      <c r="J163" s="435"/>
      <c r="K163" s="307"/>
    </row>
    <row r="164" spans="2:11" ht="17.25" customHeight="1">
      <c r="B164" s="306"/>
      <c r="C164" s="327" t="s">
        <v>816</v>
      </c>
      <c r="D164" s="327"/>
      <c r="E164" s="327"/>
      <c r="F164" s="327" t="s">
        <v>817</v>
      </c>
      <c r="G164" s="364"/>
      <c r="H164" s="365" t="s">
        <v>138</v>
      </c>
      <c r="I164" s="365" t="s">
        <v>61</v>
      </c>
      <c r="J164" s="327" t="s">
        <v>818</v>
      </c>
      <c r="K164" s="307"/>
    </row>
    <row r="165" spans="2:11" ht="17.25" customHeight="1">
      <c r="B165" s="308"/>
      <c r="C165" s="329" t="s">
        <v>819</v>
      </c>
      <c r="D165" s="329"/>
      <c r="E165" s="329"/>
      <c r="F165" s="330" t="s">
        <v>820</v>
      </c>
      <c r="G165" s="366"/>
      <c r="H165" s="367"/>
      <c r="I165" s="367"/>
      <c r="J165" s="329" t="s">
        <v>821</v>
      </c>
      <c r="K165" s="309"/>
    </row>
    <row r="166" spans="2:11" ht="5.25" customHeight="1">
      <c r="B166" s="335"/>
      <c r="C166" s="332"/>
      <c r="D166" s="332"/>
      <c r="E166" s="332"/>
      <c r="F166" s="332"/>
      <c r="G166" s="333"/>
      <c r="H166" s="332"/>
      <c r="I166" s="332"/>
      <c r="J166" s="332"/>
      <c r="K166" s="356"/>
    </row>
    <row r="167" spans="2:11" ht="15" customHeight="1">
      <c r="B167" s="335"/>
      <c r="C167" s="315" t="s">
        <v>825</v>
      </c>
      <c r="D167" s="315"/>
      <c r="E167" s="315"/>
      <c r="F167" s="334" t="s">
        <v>822</v>
      </c>
      <c r="G167" s="315"/>
      <c r="H167" s="315" t="s">
        <v>861</v>
      </c>
      <c r="I167" s="315" t="s">
        <v>824</v>
      </c>
      <c r="J167" s="315">
        <v>120</v>
      </c>
      <c r="K167" s="356"/>
    </row>
    <row r="168" spans="2:11" ht="15" customHeight="1">
      <c r="B168" s="335"/>
      <c r="C168" s="315" t="s">
        <v>870</v>
      </c>
      <c r="D168" s="315"/>
      <c r="E168" s="315"/>
      <c r="F168" s="334" t="s">
        <v>822</v>
      </c>
      <c r="G168" s="315"/>
      <c r="H168" s="315" t="s">
        <v>871</v>
      </c>
      <c r="I168" s="315" t="s">
        <v>824</v>
      </c>
      <c r="J168" s="315" t="s">
        <v>872</v>
      </c>
      <c r="K168" s="356"/>
    </row>
    <row r="169" spans="2:11" ht="15" customHeight="1">
      <c r="B169" s="335"/>
      <c r="C169" s="315" t="s">
        <v>90</v>
      </c>
      <c r="D169" s="315"/>
      <c r="E169" s="315"/>
      <c r="F169" s="334" t="s">
        <v>822</v>
      </c>
      <c r="G169" s="315"/>
      <c r="H169" s="315" t="s">
        <v>888</v>
      </c>
      <c r="I169" s="315" t="s">
        <v>824</v>
      </c>
      <c r="J169" s="315" t="s">
        <v>872</v>
      </c>
      <c r="K169" s="356"/>
    </row>
    <row r="170" spans="2:11" ht="15" customHeight="1">
      <c r="B170" s="335"/>
      <c r="C170" s="315" t="s">
        <v>827</v>
      </c>
      <c r="D170" s="315"/>
      <c r="E170" s="315"/>
      <c r="F170" s="334" t="s">
        <v>828</v>
      </c>
      <c r="G170" s="315"/>
      <c r="H170" s="315" t="s">
        <v>888</v>
      </c>
      <c r="I170" s="315" t="s">
        <v>824</v>
      </c>
      <c r="J170" s="315">
        <v>50</v>
      </c>
      <c r="K170" s="356"/>
    </row>
    <row r="171" spans="2:11" ht="15" customHeight="1">
      <c r="B171" s="335"/>
      <c r="C171" s="315" t="s">
        <v>830</v>
      </c>
      <c r="D171" s="315"/>
      <c r="E171" s="315"/>
      <c r="F171" s="334" t="s">
        <v>822</v>
      </c>
      <c r="G171" s="315"/>
      <c r="H171" s="315" t="s">
        <v>888</v>
      </c>
      <c r="I171" s="315" t="s">
        <v>832</v>
      </c>
      <c r="J171" s="315"/>
      <c r="K171" s="356"/>
    </row>
    <row r="172" spans="2:11" ht="15" customHeight="1">
      <c r="B172" s="335"/>
      <c r="C172" s="315" t="s">
        <v>841</v>
      </c>
      <c r="D172" s="315"/>
      <c r="E172" s="315"/>
      <c r="F172" s="334" t="s">
        <v>828</v>
      </c>
      <c r="G172" s="315"/>
      <c r="H172" s="315" t="s">
        <v>888</v>
      </c>
      <c r="I172" s="315" t="s">
        <v>824</v>
      </c>
      <c r="J172" s="315">
        <v>50</v>
      </c>
      <c r="K172" s="356"/>
    </row>
    <row r="173" spans="2:11" ht="15" customHeight="1">
      <c r="B173" s="335"/>
      <c r="C173" s="315" t="s">
        <v>849</v>
      </c>
      <c r="D173" s="315"/>
      <c r="E173" s="315"/>
      <c r="F173" s="334" t="s">
        <v>828</v>
      </c>
      <c r="G173" s="315"/>
      <c r="H173" s="315" t="s">
        <v>888</v>
      </c>
      <c r="I173" s="315" t="s">
        <v>824</v>
      </c>
      <c r="J173" s="315">
        <v>50</v>
      </c>
      <c r="K173" s="356"/>
    </row>
    <row r="174" spans="2:11" ht="15" customHeight="1">
      <c r="B174" s="335"/>
      <c r="C174" s="315" t="s">
        <v>847</v>
      </c>
      <c r="D174" s="315"/>
      <c r="E174" s="315"/>
      <c r="F174" s="334" t="s">
        <v>828</v>
      </c>
      <c r="G174" s="315"/>
      <c r="H174" s="315" t="s">
        <v>888</v>
      </c>
      <c r="I174" s="315" t="s">
        <v>824</v>
      </c>
      <c r="J174" s="315">
        <v>50</v>
      </c>
      <c r="K174" s="356"/>
    </row>
    <row r="175" spans="2:11" ht="15" customHeight="1">
      <c r="B175" s="335"/>
      <c r="C175" s="315" t="s">
        <v>137</v>
      </c>
      <c r="D175" s="315"/>
      <c r="E175" s="315"/>
      <c r="F175" s="334" t="s">
        <v>822</v>
      </c>
      <c r="G175" s="315"/>
      <c r="H175" s="315" t="s">
        <v>889</v>
      </c>
      <c r="I175" s="315" t="s">
        <v>890</v>
      </c>
      <c r="J175" s="315"/>
      <c r="K175" s="356"/>
    </row>
    <row r="176" spans="2:11" ht="15" customHeight="1">
      <c r="B176" s="335"/>
      <c r="C176" s="315" t="s">
        <v>61</v>
      </c>
      <c r="D176" s="315"/>
      <c r="E176" s="315"/>
      <c r="F176" s="334" t="s">
        <v>822</v>
      </c>
      <c r="G176" s="315"/>
      <c r="H176" s="315" t="s">
        <v>891</v>
      </c>
      <c r="I176" s="315" t="s">
        <v>892</v>
      </c>
      <c r="J176" s="315">
        <v>1</v>
      </c>
      <c r="K176" s="356"/>
    </row>
    <row r="177" spans="2:11" ht="15" customHeight="1">
      <c r="B177" s="335"/>
      <c r="C177" s="315" t="s">
        <v>57</v>
      </c>
      <c r="D177" s="315"/>
      <c r="E177" s="315"/>
      <c r="F177" s="334" t="s">
        <v>822</v>
      </c>
      <c r="G177" s="315"/>
      <c r="H177" s="315" t="s">
        <v>893</v>
      </c>
      <c r="I177" s="315" t="s">
        <v>824</v>
      </c>
      <c r="J177" s="315">
        <v>20</v>
      </c>
      <c r="K177" s="356"/>
    </row>
    <row r="178" spans="2:11" ht="15" customHeight="1">
      <c r="B178" s="335"/>
      <c r="C178" s="315" t="s">
        <v>138</v>
      </c>
      <c r="D178" s="315"/>
      <c r="E178" s="315"/>
      <c r="F178" s="334" t="s">
        <v>822</v>
      </c>
      <c r="G178" s="315"/>
      <c r="H178" s="315" t="s">
        <v>894</v>
      </c>
      <c r="I178" s="315" t="s">
        <v>824</v>
      </c>
      <c r="J178" s="315">
        <v>255</v>
      </c>
      <c r="K178" s="356"/>
    </row>
    <row r="179" spans="2:11" ht="15" customHeight="1">
      <c r="B179" s="335"/>
      <c r="C179" s="315" t="s">
        <v>139</v>
      </c>
      <c r="D179" s="315"/>
      <c r="E179" s="315"/>
      <c r="F179" s="334" t="s">
        <v>822</v>
      </c>
      <c r="G179" s="315"/>
      <c r="H179" s="315" t="s">
        <v>787</v>
      </c>
      <c r="I179" s="315" t="s">
        <v>824</v>
      </c>
      <c r="J179" s="315">
        <v>10</v>
      </c>
      <c r="K179" s="356"/>
    </row>
    <row r="180" spans="2:11" ht="15" customHeight="1">
      <c r="B180" s="335"/>
      <c r="C180" s="315" t="s">
        <v>140</v>
      </c>
      <c r="D180" s="315"/>
      <c r="E180" s="315"/>
      <c r="F180" s="334" t="s">
        <v>822</v>
      </c>
      <c r="G180" s="315"/>
      <c r="H180" s="315" t="s">
        <v>895</v>
      </c>
      <c r="I180" s="315" t="s">
        <v>856</v>
      </c>
      <c r="J180" s="315"/>
      <c r="K180" s="356"/>
    </row>
    <row r="181" spans="2:11" ht="15" customHeight="1">
      <c r="B181" s="335"/>
      <c r="C181" s="315" t="s">
        <v>896</v>
      </c>
      <c r="D181" s="315"/>
      <c r="E181" s="315"/>
      <c r="F181" s="334" t="s">
        <v>822</v>
      </c>
      <c r="G181" s="315"/>
      <c r="H181" s="315" t="s">
        <v>897</v>
      </c>
      <c r="I181" s="315" t="s">
        <v>856</v>
      </c>
      <c r="J181" s="315"/>
      <c r="K181" s="356"/>
    </row>
    <row r="182" spans="2:11" ht="15" customHeight="1">
      <c r="B182" s="335"/>
      <c r="C182" s="315" t="s">
        <v>885</v>
      </c>
      <c r="D182" s="315"/>
      <c r="E182" s="315"/>
      <c r="F182" s="334" t="s">
        <v>822</v>
      </c>
      <c r="G182" s="315"/>
      <c r="H182" s="315" t="s">
        <v>898</v>
      </c>
      <c r="I182" s="315" t="s">
        <v>856</v>
      </c>
      <c r="J182" s="315"/>
      <c r="K182" s="356"/>
    </row>
    <row r="183" spans="2:11" ht="15" customHeight="1">
      <c r="B183" s="335"/>
      <c r="C183" s="315" t="s">
        <v>143</v>
      </c>
      <c r="D183" s="315"/>
      <c r="E183" s="315"/>
      <c r="F183" s="334" t="s">
        <v>828</v>
      </c>
      <c r="G183" s="315"/>
      <c r="H183" s="315" t="s">
        <v>899</v>
      </c>
      <c r="I183" s="315" t="s">
        <v>824</v>
      </c>
      <c r="J183" s="315">
        <v>50</v>
      </c>
      <c r="K183" s="356"/>
    </row>
    <row r="184" spans="2:11" ht="15" customHeight="1">
      <c r="B184" s="335"/>
      <c r="C184" s="315" t="s">
        <v>900</v>
      </c>
      <c r="D184" s="315"/>
      <c r="E184" s="315"/>
      <c r="F184" s="334" t="s">
        <v>828</v>
      </c>
      <c r="G184" s="315"/>
      <c r="H184" s="315" t="s">
        <v>901</v>
      </c>
      <c r="I184" s="315" t="s">
        <v>902</v>
      </c>
      <c r="J184" s="315"/>
      <c r="K184" s="356"/>
    </row>
    <row r="185" spans="2:11" ht="15" customHeight="1">
      <c r="B185" s="335"/>
      <c r="C185" s="315" t="s">
        <v>903</v>
      </c>
      <c r="D185" s="315"/>
      <c r="E185" s="315"/>
      <c r="F185" s="334" t="s">
        <v>828</v>
      </c>
      <c r="G185" s="315"/>
      <c r="H185" s="315" t="s">
        <v>904</v>
      </c>
      <c r="I185" s="315" t="s">
        <v>902</v>
      </c>
      <c r="J185" s="315"/>
      <c r="K185" s="356"/>
    </row>
    <row r="186" spans="2:11" ht="15" customHeight="1">
      <c r="B186" s="335"/>
      <c r="C186" s="315" t="s">
        <v>905</v>
      </c>
      <c r="D186" s="315"/>
      <c r="E186" s="315"/>
      <c r="F186" s="334" t="s">
        <v>828</v>
      </c>
      <c r="G186" s="315"/>
      <c r="H186" s="315" t="s">
        <v>906</v>
      </c>
      <c r="I186" s="315" t="s">
        <v>902</v>
      </c>
      <c r="J186" s="315"/>
      <c r="K186" s="356"/>
    </row>
    <row r="187" spans="2:11" ht="15" customHeight="1">
      <c r="B187" s="335"/>
      <c r="C187" s="368" t="s">
        <v>907</v>
      </c>
      <c r="D187" s="315"/>
      <c r="E187" s="315"/>
      <c r="F187" s="334" t="s">
        <v>828</v>
      </c>
      <c r="G187" s="315"/>
      <c r="H187" s="315" t="s">
        <v>908</v>
      </c>
      <c r="I187" s="315" t="s">
        <v>909</v>
      </c>
      <c r="J187" s="369" t="s">
        <v>910</v>
      </c>
      <c r="K187" s="356"/>
    </row>
    <row r="188" spans="2:11" ht="15" customHeight="1">
      <c r="B188" s="335"/>
      <c r="C188" s="320" t="s">
        <v>46</v>
      </c>
      <c r="D188" s="315"/>
      <c r="E188" s="315"/>
      <c r="F188" s="334" t="s">
        <v>822</v>
      </c>
      <c r="G188" s="315"/>
      <c r="H188" s="311" t="s">
        <v>911</v>
      </c>
      <c r="I188" s="315" t="s">
        <v>912</v>
      </c>
      <c r="J188" s="315"/>
      <c r="K188" s="356"/>
    </row>
    <row r="189" spans="2:11" ht="15" customHeight="1">
      <c r="B189" s="335"/>
      <c r="C189" s="320" t="s">
        <v>913</v>
      </c>
      <c r="D189" s="315"/>
      <c r="E189" s="315"/>
      <c r="F189" s="334" t="s">
        <v>822</v>
      </c>
      <c r="G189" s="315"/>
      <c r="H189" s="315" t="s">
        <v>914</v>
      </c>
      <c r="I189" s="315" t="s">
        <v>856</v>
      </c>
      <c r="J189" s="315"/>
      <c r="K189" s="356"/>
    </row>
    <row r="190" spans="2:11" ht="15" customHeight="1">
      <c r="B190" s="335"/>
      <c r="C190" s="320" t="s">
        <v>915</v>
      </c>
      <c r="D190" s="315"/>
      <c r="E190" s="315"/>
      <c r="F190" s="334" t="s">
        <v>822</v>
      </c>
      <c r="G190" s="315"/>
      <c r="H190" s="315" t="s">
        <v>916</v>
      </c>
      <c r="I190" s="315" t="s">
        <v>856</v>
      </c>
      <c r="J190" s="315"/>
      <c r="K190" s="356"/>
    </row>
    <row r="191" spans="2:11" ht="15" customHeight="1">
      <c r="B191" s="335"/>
      <c r="C191" s="320" t="s">
        <v>917</v>
      </c>
      <c r="D191" s="315"/>
      <c r="E191" s="315"/>
      <c r="F191" s="334" t="s">
        <v>828</v>
      </c>
      <c r="G191" s="315"/>
      <c r="H191" s="315" t="s">
        <v>918</v>
      </c>
      <c r="I191" s="315" t="s">
        <v>856</v>
      </c>
      <c r="J191" s="315"/>
      <c r="K191" s="356"/>
    </row>
    <row r="192" spans="2:11" ht="15" customHeight="1">
      <c r="B192" s="362"/>
      <c r="C192" s="370"/>
      <c r="D192" s="344"/>
      <c r="E192" s="344"/>
      <c r="F192" s="344"/>
      <c r="G192" s="344"/>
      <c r="H192" s="344"/>
      <c r="I192" s="344"/>
      <c r="J192" s="344"/>
      <c r="K192" s="363"/>
    </row>
    <row r="193" spans="2:11" ht="18.75" customHeight="1">
      <c r="B193" s="311"/>
      <c r="C193" s="315"/>
      <c r="D193" s="315"/>
      <c r="E193" s="315"/>
      <c r="F193" s="334"/>
      <c r="G193" s="315"/>
      <c r="H193" s="315"/>
      <c r="I193" s="315"/>
      <c r="J193" s="315"/>
      <c r="K193" s="311"/>
    </row>
    <row r="194" spans="2:11" ht="18.75" customHeight="1">
      <c r="B194" s="311"/>
      <c r="C194" s="315"/>
      <c r="D194" s="315"/>
      <c r="E194" s="315"/>
      <c r="F194" s="334"/>
      <c r="G194" s="315"/>
      <c r="H194" s="315"/>
      <c r="I194" s="315"/>
      <c r="J194" s="315"/>
      <c r="K194" s="311"/>
    </row>
    <row r="195" spans="2:11" ht="18.75" customHeight="1">
      <c r="B195" s="321"/>
      <c r="C195" s="321"/>
      <c r="D195" s="321"/>
      <c r="E195" s="321"/>
      <c r="F195" s="321"/>
      <c r="G195" s="321"/>
      <c r="H195" s="321"/>
      <c r="I195" s="321"/>
      <c r="J195" s="321"/>
      <c r="K195" s="321"/>
    </row>
    <row r="196" spans="2:11">
      <c r="B196" s="303"/>
      <c r="C196" s="304"/>
      <c r="D196" s="304"/>
      <c r="E196" s="304"/>
      <c r="F196" s="304"/>
      <c r="G196" s="304"/>
      <c r="H196" s="304"/>
      <c r="I196" s="304"/>
      <c r="J196" s="304"/>
      <c r="K196" s="305"/>
    </row>
    <row r="197" spans="2:11" ht="20.5">
      <c r="B197" s="306"/>
      <c r="C197" s="435" t="s">
        <v>919</v>
      </c>
      <c r="D197" s="435"/>
      <c r="E197" s="435"/>
      <c r="F197" s="435"/>
      <c r="G197" s="435"/>
      <c r="H197" s="435"/>
      <c r="I197" s="435"/>
      <c r="J197" s="435"/>
      <c r="K197" s="307"/>
    </row>
    <row r="198" spans="2:11" ht="25.5" customHeight="1">
      <c r="B198" s="306"/>
      <c r="C198" s="371" t="s">
        <v>920</v>
      </c>
      <c r="D198" s="371"/>
      <c r="E198" s="371"/>
      <c r="F198" s="371" t="s">
        <v>921</v>
      </c>
      <c r="G198" s="372"/>
      <c r="H198" s="434" t="s">
        <v>922</v>
      </c>
      <c r="I198" s="434"/>
      <c r="J198" s="434"/>
      <c r="K198" s="307"/>
    </row>
    <row r="199" spans="2:11" ht="5.25" customHeight="1">
      <c r="B199" s="335"/>
      <c r="C199" s="332"/>
      <c r="D199" s="332"/>
      <c r="E199" s="332"/>
      <c r="F199" s="332"/>
      <c r="G199" s="315"/>
      <c r="H199" s="332"/>
      <c r="I199" s="332"/>
      <c r="J199" s="332"/>
      <c r="K199" s="356"/>
    </row>
    <row r="200" spans="2:11" ht="15" customHeight="1">
      <c r="B200" s="335"/>
      <c r="C200" s="315" t="s">
        <v>912</v>
      </c>
      <c r="D200" s="315"/>
      <c r="E200" s="315"/>
      <c r="F200" s="334" t="s">
        <v>47</v>
      </c>
      <c r="G200" s="315"/>
      <c r="H200" s="432" t="s">
        <v>923</v>
      </c>
      <c r="I200" s="432"/>
      <c r="J200" s="432"/>
      <c r="K200" s="356"/>
    </row>
    <row r="201" spans="2:11" ht="15" customHeight="1">
      <c r="B201" s="335"/>
      <c r="C201" s="341"/>
      <c r="D201" s="315"/>
      <c r="E201" s="315"/>
      <c r="F201" s="334" t="s">
        <v>48</v>
      </c>
      <c r="G201" s="315"/>
      <c r="H201" s="432" t="s">
        <v>924</v>
      </c>
      <c r="I201" s="432"/>
      <c r="J201" s="432"/>
      <c r="K201" s="356"/>
    </row>
    <row r="202" spans="2:11" ht="15" customHeight="1">
      <c r="B202" s="335"/>
      <c r="C202" s="341"/>
      <c r="D202" s="315"/>
      <c r="E202" s="315"/>
      <c r="F202" s="334" t="s">
        <v>51</v>
      </c>
      <c r="G202" s="315"/>
      <c r="H202" s="432" t="s">
        <v>925</v>
      </c>
      <c r="I202" s="432"/>
      <c r="J202" s="432"/>
      <c r="K202" s="356"/>
    </row>
    <row r="203" spans="2:11" ht="15" customHeight="1">
      <c r="B203" s="335"/>
      <c r="C203" s="315"/>
      <c r="D203" s="315"/>
      <c r="E203" s="315"/>
      <c r="F203" s="334" t="s">
        <v>49</v>
      </c>
      <c r="G203" s="315"/>
      <c r="H203" s="432" t="s">
        <v>926</v>
      </c>
      <c r="I203" s="432"/>
      <c r="J203" s="432"/>
      <c r="K203" s="356"/>
    </row>
    <row r="204" spans="2:11" ht="15" customHeight="1">
      <c r="B204" s="335"/>
      <c r="C204" s="315"/>
      <c r="D204" s="315"/>
      <c r="E204" s="315"/>
      <c r="F204" s="334" t="s">
        <v>50</v>
      </c>
      <c r="G204" s="315"/>
      <c r="H204" s="432" t="s">
        <v>927</v>
      </c>
      <c r="I204" s="432"/>
      <c r="J204" s="432"/>
      <c r="K204" s="356"/>
    </row>
    <row r="205" spans="2:11" ht="15" customHeight="1">
      <c r="B205" s="335"/>
      <c r="C205" s="315"/>
      <c r="D205" s="315"/>
      <c r="E205" s="315"/>
      <c r="F205" s="334"/>
      <c r="G205" s="315"/>
      <c r="H205" s="315"/>
      <c r="I205" s="315"/>
      <c r="J205" s="315"/>
      <c r="K205" s="356"/>
    </row>
    <row r="206" spans="2:11" ht="15" customHeight="1">
      <c r="B206" s="335"/>
      <c r="C206" s="315" t="s">
        <v>868</v>
      </c>
      <c r="D206" s="315"/>
      <c r="E206" s="315"/>
      <c r="F206" s="334" t="s">
        <v>84</v>
      </c>
      <c r="G206" s="315"/>
      <c r="H206" s="432" t="s">
        <v>928</v>
      </c>
      <c r="I206" s="432"/>
      <c r="J206" s="432"/>
      <c r="K206" s="356"/>
    </row>
    <row r="207" spans="2:11" ht="15" customHeight="1">
      <c r="B207" s="335"/>
      <c r="C207" s="341"/>
      <c r="D207" s="315"/>
      <c r="E207" s="315"/>
      <c r="F207" s="334" t="s">
        <v>770</v>
      </c>
      <c r="G207" s="315"/>
      <c r="H207" s="432" t="s">
        <v>771</v>
      </c>
      <c r="I207" s="432"/>
      <c r="J207" s="432"/>
      <c r="K207" s="356"/>
    </row>
    <row r="208" spans="2:11" ht="15" customHeight="1">
      <c r="B208" s="335"/>
      <c r="C208" s="315"/>
      <c r="D208" s="315"/>
      <c r="E208" s="315"/>
      <c r="F208" s="334" t="s">
        <v>768</v>
      </c>
      <c r="G208" s="315"/>
      <c r="H208" s="432" t="s">
        <v>929</v>
      </c>
      <c r="I208" s="432"/>
      <c r="J208" s="432"/>
      <c r="K208" s="356"/>
    </row>
    <row r="209" spans="2:11" ht="15" customHeight="1">
      <c r="B209" s="373"/>
      <c r="C209" s="341"/>
      <c r="D209" s="341"/>
      <c r="E209" s="341"/>
      <c r="F209" s="334" t="s">
        <v>92</v>
      </c>
      <c r="G209" s="320"/>
      <c r="H209" s="433" t="s">
        <v>93</v>
      </c>
      <c r="I209" s="433"/>
      <c r="J209" s="433"/>
      <c r="K209" s="374"/>
    </row>
    <row r="210" spans="2:11" ht="15" customHeight="1">
      <c r="B210" s="373"/>
      <c r="C210" s="341"/>
      <c r="D210" s="341"/>
      <c r="E210" s="341"/>
      <c r="F210" s="334" t="s">
        <v>718</v>
      </c>
      <c r="G210" s="320"/>
      <c r="H210" s="433" t="s">
        <v>930</v>
      </c>
      <c r="I210" s="433"/>
      <c r="J210" s="433"/>
      <c r="K210" s="374"/>
    </row>
    <row r="211" spans="2:11" ht="15" customHeight="1">
      <c r="B211" s="373"/>
      <c r="C211" s="341"/>
      <c r="D211" s="341"/>
      <c r="E211" s="341"/>
      <c r="F211" s="375"/>
      <c r="G211" s="320"/>
      <c r="H211" s="376"/>
      <c r="I211" s="376"/>
      <c r="J211" s="376"/>
      <c r="K211" s="374"/>
    </row>
    <row r="212" spans="2:11" ht="15" customHeight="1">
      <c r="B212" s="373"/>
      <c r="C212" s="315" t="s">
        <v>892</v>
      </c>
      <c r="D212" s="341"/>
      <c r="E212" s="341"/>
      <c r="F212" s="334">
        <v>1</v>
      </c>
      <c r="G212" s="320"/>
      <c r="H212" s="433" t="s">
        <v>931</v>
      </c>
      <c r="I212" s="433"/>
      <c r="J212" s="433"/>
      <c r="K212" s="374"/>
    </row>
    <row r="213" spans="2:11" ht="15" customHeight="1">
      <c r="B213" s="373"/>
      <c r="C213" s="341"/>
      <c r="D213" s="341"/>
      <c r="E213" s="341"/>
      <c r="F213" s="334">
        <v>2</v>
      </c>
      <c r="G213" s="320"/>
      <c r="H213" s="433" t="s">
        <v>932</v>
      </c>
      <c r="I213" s="433"/>
      <c r="J213" s="433"/>
      <c r="K213" s="374"/>
    </row>
    <row r="214" spans="2:11" ht="15" customHeight="1">
      <c r="B214" s="373"/>
      <c r="C214" s="341"/>
      <c r="D214" s="341"/>
      <c r="E214" s="341"/>
      <c r="F214" s="334">
        <v>3</v>
      </c>
      <c r="G214" s="320"/>
      <c r="H214" s="433" t="s">
        <v>933</v>
      </c>
      <c r="I214" s="433"/>
      <c r="J214" s="433"/>
      <c r="K214" s="374"/>
    </row>
    <row r="215" spans="2:11" ht="15" customHeight="1">
      <c r="B215" s="373"/>
      <c r="C215" s="341"/>
      <c r="D215" s="341"/>
      <c r="E215" s="341"/>
      <c r="F215" s="334">
        <v>4</v>
      </c>
      <c r="G215" s="320"/>
      <c r="H215" s="433" t="s">
        <v>934</v>
      </c>
      <c r="I215" s="433"/>
      <c r="J215" s="433"/>
      <c r="K215" s="374"/>
    </row>
    <row r="216" spans="2:11" ht="12.75" customHeight="1">
      <c r="B216" s="377"/>
      <c r="C216" s="378"/>
      <c r="D216" s="378"/>
      <c r="E216" s="378"/>
      <c r="F216" s="378"/>
      <c r="G216" s="378"/>
      <c r="H216" s="378"/>
      <c r="I216" s="378"/>
      <c r="J216" s="378"/>
      <c r="K216" s="379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C101 - Soupis prací - Kom...</vt:lpstr>
      <vt:lpstr>VON - Soupis prací - Vedl...</vt:lpstr>
      <vt:lpstr>Pokyny pro vyplnění</vt:lpstr>
      <vt:lpstr>'C101 - Soupis prací - Kom...'!Názvy_tisku</vt:lpstr>
      <vt:lpstr>'Rekapitulace stavby'!Názvy_tisku</vt:lpstr>
      <vt:lpstr>'VON - Soupis prací - Vedl...'!Názvy_tisku</vt:lpstr>
      <vt:lpstr>'C101 - Soupis prací - Kom...'!Oblast_tisku</vt:lpstr>
      <vt:lpstr>'Pokyny pro vyplnění'!Oblast_tisku</vt:lpstr>
      <vt:lpstr>'Rekapitulace stavby'!Oblast_tisku</vt:lpstr>
      <vt:lpstr>'VON - Soupis prací - Vedl...'!Oblast_tisku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vrana</dc:creator>
  <cp:lastModifiedBy>Ing. Jana Jurajdová </cp:lastModifiedBy>
  <dcterms:created xsi:type="dcterms:W3CDTF">2017-08-21T07:55:57Z</dcterms:created>
  <dcterms:modified xsi:type="dcterms:W3CDTF">2017-08-21T14:25:05Z</dcterms:modified>
</cp:coreProperties>
</file>