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30" yWindow="580" windowWidth="18210" windowHeight="6740"/>
  </bookViews>
  <sheets>
    <sheet name="Rekapitulace stavby" sheetId="1" r:id="rId1"/>
    <sheet name="C101 - Soupis prací - Kom..." sheetId="2" r:id="rId2"/>
    <sheet name="VON - Soupis prací - Vedl..." sheetId="3" r:id="rId3"/>
    <sheet name="Pokyny pro vyplnění" sheetId="4" r:id="rId4"/>
  </sheets>
  <definedNames>
    <definedName name="_xlnm._FilterDatabase" localSheetId="1" hidden="1">'C101 - Soupis prací - Kom...'!$C$104:$L$374</definedName>
    <definedName name="_xlnm._FilterDatabase" localSheetId="2" hidden="1">'VON - Soupis prací - Vedl...'!$C$87:$L$114</definedName>
    <definedName name="_xlnm.Print_Titles" localSheetId="1">'C101 - Soupis prací - Kom...'!$104:$104</definedName>
    <definedName name="_xlnm.Print_Titles" localSheetId="0">'Rekapitulace stavby'!$49:$49</definedName>
    <definedName name="_xlnm.Print_Titles" localSheetId="2">'VON - Soupis prací - Vedl...'!$87:$87</definedName>
    <definedName name="_xlnm.Print_Area" localSheetId="1">'C101 - Soupis prací - Kom...'!$C$4:$K$40,'C101 - Soupis prací - Kom...'!$C$46:$K$84,'C101 - Soupis prací - Kom...'!$C$90:$L$374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2">'VON - Soupis prací - Vedl...'!$C$4:$K$40,'VON - Soupis prací - Vedl...'!$C$46:$K$67,'VON - Soupis prací - Vedl...'!$C$73:$L$114</definedName>
  </definedNames>
  <calcPr calcId="145621"/>
</workbook>
</file>

<file path=xl/calcChain.xml><?xml version="1.0" encoding="utf-8"?>
<calcChain xmlns="http://schemas.openxmlformats.org/spreadsheetml/2006/main">
  <c r="BA55" i="1" l="1"/>
  <c r="AZ55" i="1"/>
  <c r="BI113" i="3"/>
  <c r="BH113" i="3"/>
  <c r="BG113" i="3"/>
  <c r="BF113" i="3"/>
  <c r="R113" i="3"/>
  <c r="Q113" i="3"/>
  <c r="X113" i="3"/>
  <c r="V113" i="3"/>
  <c r="T113" i="3"/>
  <c r="P113" i="3"/>
  <c r="BK113" i="3"/>
  <c r="K113" i="3"/>
  <c r="BE113" i="3"/>
  <c r="BI111" i="3"/>
  <c r="BH111" i="3"/>
  <c r="BG111" i="3"/>
  <c r="BF111" i="3"/>
  <c r="R111" i="3"/>
  <c r="Q111" i="3"/>
  <c r="X111" i="3"/>
  <c r="V111" i="3"/>
  <c r="T111" i="3"/>
  <c r="P111" i="3"/>
  <c r="BK111" i="3" s="1"/>
  <c r="K111" i="3"/>
  <c r="BE111" i="3"/>
  <c r="BI108" i="3"/>
  <c r="BH108" i="3"/>
  <c r="BG108" i="3"/>
  <c r="BF108" i="3"/>
  <c r="R108" i="3"/>
  <c r="Q108" i="3"/>
  <c r="X108" i="3"/>
  <c r="V108" i="3"/>
  <c r="T108" i="3"/>
  <c r="P108" i="3"/>
  <c r="BK108" i="3" s="1"/>
  <c r="K108" i="3"/>
  <c r="BE108" i="3"/>
  <c r="BI106" i="3"/>
  <c r="BH106" i="3"/>
  <c r="BG106" i="3"/>
  <c r="BF106" i="3"/>
  <c r="R106" i="3"/>
  <c r="Q106" i="3"/>
  <c r="X106" i="3"/>
  <c r="V106" i="3"/>
  <c r="T106" i="3"/>
  <c r="P106" i="3"/>
  <c r="BK106" i="3" s="1"/>
  <c r="K106" i="3"/>
  <c r="BE106" i="3"/>
  <c r="BI103" i="3"/>
  <c r="BH103" i="3"/>
  <c r="BG103" i="3"/>
  <c r="BF103" i="3"/>
  <c r="R103" i="3"/>
  <c r="R102" i="3"/>
  <c r="R101" i="3" s="1"/>
  <c r="J65" i="3" s="1"/>
  <c r="Q103" i="3"/>
  <c r="Q102" i="3" s="1"/>
  <c r="X103" i="3"/>
  <c r="X102" i="3"/>
  <c r="X101" i="3" s="1"/>
  <c r="V103" i="3"/>
  <c r="V102" i="3" s="1"/>
  <c r="V101" i="3" s="1"/>
  <c r="T103" i="3"/>
  <c r="T102" i="3"/>
  <c r="T101" i="3" s="1"/>
  <c r="P103" i="3"/>
  <c r="BK103" i="3" s="1"/>
  <c r="BK102" i="3" s="1"/>
  <c r="K103" i="3"/>
  <c r="BE103" i="3" s="1"/>
  <c r="J66" i="3"/>
  <c r="BI99" i="3"/>
  <c r="BH99" i="3"/>
  <c r="BG99" i="3"/>
  <c r="BF99" i="3"/>
  <c r="R99" i="3"/>
  <c r="Q99" i="3"/>
  <c r="X99" i="3"/>
  <c r="V99" i="3"/>
  <c r="T99" i="3"/>
  <c r="P99" i="3"/>
  <c r="BK99" i="3" s="1"/>
  <c r="K99" i="3"/>
  <c r="BE99" i="3"/>
  <c r="BI97" i="3"/>
  <c r="BH97" i="3"/>
  <c r="BG97" i="3"/>
  <c r="BF97" i="3"/>
  <c r="R97" i="3"/>
  <c r="Q97" i="3"/>
  <c r="X97" i="3"/>
  <c r="V97" i="3"/>
  <c r="T97" i="3"/>
  <c r="P97" i="3"/>
  <c r="BK97" i="3" s="1"/>
  <c r="K97" i="3"/>
  <c r="BE97" i="3"/>
  <c r="BI94" i="3"/>
  <c r="BH94" i="3"/>
  <c r="BG94" i="3"/>
  <c r="BF94" i="3"/>
  <c r="R94" i="3"/>
  <c r="Q94" i="3"/>
  <c r="X94" i="3"/>
  <c r="V94" i="3"/>
  <c r="T94" i="3"/>
  <c r="P94" i="3"/>
  <c r="BK94" i="3"/>
  <c r="K94" i="3"/>
  <c r="BE94" i="3"/>
  <c r="BI91" i="3"/>
  <c r="F38" i="3"/>
  <c r="BF55" i="1" s="1"/>
  <c r="BH91" i="3"/>
  <c r="F37" i="3" s="1"/>
  <c r="BE55" i="1" s="1"/>
  <c r="BG91" i="3"/>
  <c r="F36" i="3"/>
  <c r="BD55" i="1" s="1"/>
  <c r="BF91" i="3"/>
  <c r="K35" i="3" s="1"/>
  <c r="AY55" i="1" s="1"/>
  <c r="R91" i="3"/>
  <c r="R90" i="3"/>
  <c r="R89" i="3" s="1"/>
  <c r="Q91" i="3"/>
  <c r="Q90" i="3"/>
  <c r="Q89" i="3" s="1"/>
  <c r="X91" i="3"/>
  <c r="X90" i="3" s="1"/>
  <c r="X89" i="3" s="1"/>
  <c r="X88" i="3" s="1"/>
  <c r="V91" i="3"/>
  <c r="V90" i="3" s="1"/>
  <c r="V89" i="3" s="1"/>
  <c r="V88" i="3" s="1"/>
  <c r="T91" i="3"/>
  <c r="T90" i="3" s="1"/>
  <c r="T89" i="3" s="1"/>
  <c r="T88" i="3" s="1"/>
  <c r="AW55" i="1" s="1"/>
  <c r="P91" i="3"/>
  <c r="BK91" i="3" s="1"/>
  <c r="BK90" i="3" s="1"/>
  <c r="K91" i="3"/>
  <c r="BE91" i="3"/>
  <c r="K34" i="3" s="1"/>
  <c r="AX55" i="1" s="1"/>
  <c r="J64" i="3"/>
  <c r="I64" i="3"/>
  <c r="J84" i="3"/>
  <c r="F84" i="3"/>
  <c r="F82" i="3"/>
  <c r="E80" i="3"/>
  <c r="J57" i="3"/>
  <c r="F57" i="3"/>
  <c r="F55" i="3"/>
  <c r="E53" i="3"/>
  <c r="J20" i="3"/>
  <c r="E20" i="3"/>
  <c r="F85" i="3"/>
  <c r="F58" i="3"/>
  <c r="J19" i="3"/>
  <c r="J14" i="3"/>
  <c r="J82" i="3"/>
  <c r="J55" i="3"/>
  <c r="E7" i="3"/>
  <c r="E76" i="3" s="1"/>
  <c r="E49" i="3"/>
  <c r="K301" i="2"/>
  <c r="BA53" i="1"/>
  <c r="AZ53" i="1"/>
  <c r="BI374" i="2"/>
  <c r="BH374" i="2"/>
  <c r="BG374" i="2"/>
  <c r="BF374" i="2"/>
  <c r="R374" i="2"/>
  <c r="R373" i="2" s="1"/>
  <c r="J83" i="2" s="1"/>
  <c r="Q374" i="2"/>
  <c r="Q373" i="2" s="1"/>
  <c r="I83" i="2" s="1"/>
  <c r="X374" i="2"/>
  <c r="X373" i="2" s="1"/>
  <c r="V374" i="2"/>
  <c r="V373" i="2" s="1"/>
  <c r="T374" i="2"/>
  <c r="T373" i="2" s="1"/>
  <c r="P374" i="2"/>
  <c r="BK374" i="2" s="1"/>
  <c r="BK373" i="2" s="1"/>
  <c r="K373" i="2" s="1"/>
  <c r="K83" i="2" s="1"/>
  <c r="K374" i="2"/>
  <c r="BE374" i="2" s="1"/>
  <c r="BI371" i="2"/>
  <c r="BH371" i="2"/>
  <c r="BG371" i="2"/>
  <c r="BF371" i="2"/>
  <c r="R371" i="2"/>
  <c r="Q371" i="2"/>
  <c r="X371" i="2"/>
  <c r="V371" i="2"/>
  <c r="T371" i="2"/>
  <c r="P371" i="2"/>
  <c r="BK371" i="2"/>
  <c r="K371" i="2"/>
  <c r="BE371" i="2"/>
  <c r="BI369" i="2"/>
  <c r="BH369" i="2"/>
  <c r="BG369" i="2"/>
  <c r="BF369" i="2"/>
  <c r="R369" i="2"/>
  <c r="Q369" i="2"/>
  <c r="X369" i="2"/>
  <c r="V369" i="2"/>
  <c r="T369" i="2"/>
  <c r="P369" i="2"/>
  <c r="BK369" i="2"/>
  <c r="K369" i="2"/>
  <c r="BE369" i="2"/>
  <c r="BI367" i="2"/>
  <c r="BH367" i="2"/>
  <c r="BG367" i="2"/>
  <c r="BF367" i="2"/>
  <c r="R367" i="2"/>
  <c r="Q367" i="2"/>
  <c r="X367" i="2"/>
  <c r="V367" i="2"/>
  <c r="T367" i="2"/>
  <c r="P367" i="2"/>
  <c r="BK367" i="2" s="1"/>
  <c r="K367" i="2"/>
  <c r="BE367" i="2"/>
  <c r="BI366" i="2"/>
  <c r="BH366" i="2"/>
  <c r="BG366" i="2"/>
  <c r="BF366" i="2"/>
  <c r="R366" i="2"/>
  <c r="Q366" i="2"/>
  <c r="X366" i="2"/>
  <c r="V366" i="2"/>
  <c r="T366" i="2"/>
  <c r="P366" i="2"/>
  <c r="BK366" i="2"/>
  <c r="K366" i="2"/>
  <c r="BE366" i="2"/>
  <c r="BI364" i="2"/>
  <c r="BH364" i="2"/>
  <c r="BG364" i="2"/>
  <c r="BF364" i="2"/>
  <c r="R364" i="2"/>
  <c r="Q364" i="2"/>
  <c r="X364" i="2"/>
  <c r="V364" i="2"/>
  <c r="T364" i="2"/>
  <c r="P364" i="2"/>
  <c r="BK364" i="2" s="1"/>
  <c r="K364" i="2"/>
  <c r="BE364" i="2"/>
  <c r="BI363" i="2"/>
  <c r="BH363" i="2"/>
  <c r="BG363" i="2"/>
  <c r="BF363" i="2"/>
  <c r="R363" i="2"/>
  <c r="R362" i="2" s="1"/>
  <c r="J82" i="2" s="1"/>
  <c r="Q363" i="2"/>
  <c r="Q362" i="2" s="1"/>
  <c r="I82" i="2" s="1"/>
  <c r="X363" i="2"/>
  <c r="X362" i="2" s="1"/>
  <c r="V363" i="2"/>
  <c r="V362" i="2" s="1"/>
  <c r="T363" i="2"/>
  <c r="T362" i="2" s="1"/>
  <c r="P363" i="2"/>
  <c r="BK363" i="2" s="1"/>
  <c r="BK362" i="2" s="1"/>
  <c r="K362" i="2" s="1"/>
  <c r="K82" i="2" s="1"/>
  <c r="K363" i="2"/>
  <c r="BE363" i="2" s="1"/>
  <c r="BI360" i="2"/>
  <c r="BH360" i="2"/>
  <c r="BG360" i="2"/>
  <c r="BF360" i="2"/>
  <c r="R360" i="2"/>
  <c r="Q360" i="2"/>
  <c r="X360" i="2"/>
  <c r="V360" i="2"/>
  <c r="T360" i="2"/>
  <c r="P360" i="2"/>
  <c r="BK360" i="2" s="1"/>
  <c r="K360" i="2"/>
  <c r="BE360" i="2"/>
  <c r="BI358" i="2"/>
  <c r="BH358" i="2"/>
  <c r="BG358" i="2"/>
  <c r="BF358" i="2"/>
  <c r="R358" i="2"/>
  <c r="Q358" i="2"/>
  <c r="X358" i="2"/>
  <c r="V358" i="2"/>
  <c r="T358" i="2"/>
  <c r="P358" i="2"/>
  <c r="BK358" i="2" s="1"/>
  <c r="K358" i="2"/>
  <c r="BE358" i="2"/>
  <c r="BI352" i="2"/>
  <c r="BH352" i="2"/>
  <c r="BG352" i="2"/>
  <c r="BF352" i="2"/>
  <c r="R352" i="2"/>
  <c r="Q352" i="2"/>
  <c r="X352" i="2"/>
  <c r="V352" i="2"/>
  <c r="T352" i="2"/>
  <c r="P352" i="2"/>
  <c r="BK352" i="2"/>
  <c r="K352" i="2"/>
  <c r="BE352" i="2"/>
  <c r="BI350" i="2"/>
  <c r="BH350" i="2"/>
  <c r="BG350" i="2"/>
  <c r="BF350" i="2"/>
  <c r="R350" i="2"/>
  <c r="Q350" i="2"/>
  <c r="X350" i="2"/>
  <c r="V350" i="2"/>
  <c r="T350" i="2"/>
  <c r="P350" i="2"/>
  <c r="BK350" i="2" s="1"/>
  <c r="K350" i="2"/>
  <c r="BE350" i="2"/>
  <c r="BI348" i="2"/>
  <c r="BH348" i="2"/>
  <c r="BG348" i="2"/>
  <c r="BF348" i="2"/>
  <c r="R348" i="2"/>
  <c r="Q348" i="2"/>
  <c r="X348" i="2"/>
  <c r="V348" i="2"/>
  <c r="T348" i="2"/>
  <c r="P348" i="2"/>
  <c r="BK348" i="2"/>
  <c r="K348" i="2"/>
  <c r="BE348" i="2"/>
  <c r="BI346" i="2"/>
  <c r="BH346" i="2"/>
  <c r="BG346" i="2"/>
  <c r="BF346" i="2"/>
  <c r="R346" i="2"/>
  <c r="Q346" i="2"/>
  <c r="X346" i="2"/>
  <c r="V346" i="2"/>
  <c r="T346" i="2"/>
  <c r="P346" i="2"/>
  <c r="BK346" i="2"/>
  <c r="K346" i="2"/>
  <c r="BE346" i="2"/>
  <c r="BI344" i="2"/>
  <c r="BH344" i="2"/>
  <c r="BG344" i="2"/>
  <c r="BF344" i="2"/>
  <c r="R344" i="2"/>
  <c r="Q344" i="2"/>
  <c r="X344" i="2"/>
  <c r="V344" i="2"/>
  <c r="T344" i="2"/>
  <c r="P344" i="2"/>
  <c r="BK344" i="2"/>
  <c r="K344" i="2"/>
  <c r="BE344" i="2"/>
  <c r="BI325" i="2"/>
  <c r="BH325" i="2"/>
  <c r="BG325" i="2"/>
  <c r="BF325" i="2"/>
  <c r="R325" i="2"/>
  <c r="Q325" i="2"/>
  <c r="X325" i="2"/>
  <c r="V325" i="2"/>
  <c r="T325" i="2"/>
  <c r="P325" i="2"/>
  <c r="BK325" i="2" s="1"/>
  <c r="K325" i="2"/>
  <c r="BE325" i="2"/>
  <c r="BI323" i="2"/>
  <c r="BH323" i="2"/>
  <c r="BG323" i="2"/>
  <c r="BF323" i="2"/>
  <c r="R323" i="2"/>
  <c r="Q323" i="2"/>
  <c r="X323" i="2"/>
  <c r="V323" i="2"/>
  <c r="T323" i="2"/>
  <c r="P323" i="2"/>
  <c r="BK323" i="2"/>
  <c r="K323" i="2"/>
  <c r="BE323" i="2"/>
  <c r="BI321" i="2"/>
  <c r="BH321" i="2"/>
  <c r="BG321" i="2"/>
  <c r="BF321" i="2"/>
  <c r="R321" i="2"/>
  <c r="Q321" i="2"/>
  <c r="X321" i="2"/>
  <c r="V321" i="2"/>
  <c r="T321" i="2"/>
  <c r="P321" i="2"/>
  <c r="BK321" i="2" s="1"/>
  <c r="K321" i="2"/>
  <c r="BE321" i="2"/>
  <c r="BI319" i="2"/>
  <c r="BH319" i="2"/>
  <c r="BG319" i="2"/>
  <c r="BF319" i="2"/>
  <c r="R319" i="2"/>
  <c r="Q319" i="2"/>
  <c r="X319" i="2"/>
  <c r="V319" i="2"/>
  <c r="T319" i="2"/>
  <c r="P319" i="2"/>
  <c r="BK319" i="2" s="1"/>
  <c r="K319" i="2"/>
  <c r="BE319" i="2"/>
  <c r="BI315" i="2"/>
  <c r="BH315" i="2"/>
  <c r="BG315" i="2"/>
  <c r="BF315" i="2"/>
  <c r="R315" i="2"/>
  <c r="Q315" i="2"/>
  <c r="X315" i="2"/>
  <c r="V315" i="2"/>
  <c r="T315" i="2"/>
  <c r="P315" i="2"/>
  <c r="BK315" i="2"/>
  <c r="K315" i="2"/>
  <c r="BE315" i="2"/>
  <c r="BI313" i="2"/>
  <c r="BH313" i="2"/>
  <c r="BG313" i="2"/>
  <c r="BF313" i="2"/>
  <c r="R313" i="2"/>
  <c r="Q313" i="2"/>
  <c r="X313" i="2"/>
  <c r="V313" i="2"/>
  <c r="T313" i="2"/>
  <c r="P313" i="2"/>
  <c r="BK313" i="2" s="1"/>
  <c r="K313" i="2"/>
  <c r="BE313" i="2"/>
  <c r="BI311" i="2"/>
  <c r="BH311" i="2"/>
  <c r="BG311" i="2"/>
  <c r="BF311" i="2"/>
  <c r="R311" i="2"/>
  <c r="Q311" i="2"/>
  <c r="X311" i="2"/>
  <c r="V311" i="2"/>
  <c r="T311" i="2"/>
  <c r="P311" i="2"/>
  <c r="BK311" i="2"/>
  <c r="K311" i="2"/>
  <c r="BE311" i="2"/>
  <c r="BI309" i="2"/>
  <c r="BH309" i="2"/>
  <c r="BG309" i="2"/>
  <c r="BF309" i="2"/>
  <c r="R309" i="2"/>
  <c r="Q309" i="2"/>
  <c r="X309" i="2"/>
  <c r="V309" i="2"/>
  <c r="T309" i="2"/>
  <c r="P309" i="2"/>
  <c r="BK309" i="2" s="1"/>
  <c r="K309" i="2"/>
  <c r="BE309" i="2"/>
  <c r="BI307" i="2"/>
  <c r="BH307" i="2"/>
  <c r="BG307" i="2"/>
  <c r="BF307" i="2"/>
  <c r="R307" i="2"/>
  <c r="Q307" i="2"/>
  <c r="X307" i="2"/>
  <c r="V307" i="2"/>
  <c r="T307" i="2"/>
  <c r="P307" i="2"/>
  <c r="BK307" i="2"/>
  <c r="K307" i="2"/>
  <c r="BE307" i="2"/>
  <c r="BI305" i="2"/>
  <c r="BH305" i="2"/>
  <c r="BG305" i="2"/>
  <c r="BF305" i="2"/>
  <c r="R305" i="2"/>
  <c r="Q305" i="2"/>
  <c r="X305" i="2"/>
  <c r="V305" i="2"/>
  <c r="T305" i="2"/>
  <c r="P305" i="2"/>
  <c r="BK305" i="2" s="1"/>
  <c r="K305" i="2"/>
  <c r="BE305" i="2"/>
  <c r="BI303" i="2"/>
  <c r="BH303" i="2"/>
  <c r="BG303" i="2"/>
  <c r="BF303" i="2"/>
  <c r="R303" i="2"/>
  <c r="R302" i="2" s="1"/>
  <c r="J81" i="2" s="1"/>
  <c r="Q303" i="2"/>
  <c r="Q302" i="2" s="1"/>
  <c r="I81" i="2" s="1"/>
  <c r="X303" i="2"/>
  <c r="X302" i="2" s="1"/>
  <c r="V303" i="2"/>
  <c r="V302" i="2" s="1"/>
  <c r="T303" i="2"/>
  <c r="T302" i="2" s="1"/>
  <c r="P303" i="2"/>
  <c r="BK303" i="2" s="1"/>
  <c r="BK302" i="2" s="1"/>
  <c r="K302" i="2" s="1"/>
  <c r="K81" i="2" s="1"/>
  <c r="K303" i="2"/>
  <c r="BE303" i="2"/>
  <c r="K80" i="2"/>
  <c r="J80" i="2"/>
  <c r="I80" i="2"/>
  <c r="BI299" i="2"/>
  <c r="BH299" i="2"/>
  <c r="BG299" i="2"/>
  <c r="BF299" i="2"/>
  <c r="R299" i="2"/>
  <c r="Q299" i="2"/>
  <c r="X299" i="2"/>
  <c r="V299" i="2"/>
  <c r="T299" i="2"/>
  <c r="P299" i="2"/>
  <c r="BK299" i="2" s="1"/>
  <c r="K299" i="2"/>
  <c r="BE299" i="2"/>
  <c r="BI297" i="2"/>
  <c r="BH297" i="2"/>
  <c r="BG297" i="2"/>
  <c r="BF297" i="2"/>
  <c r="R297" i="2"/>
  <c r="Q297" i="2"/>
  <c r="X297" i="2"/>
  <c r="V297" i="2"/>
  <c r="T297" i="2"/>
  <c r="P297" i="2"/>
  <c r="BK297" i="2" s="1"/>
  <c r="K297" i="2"/>
  <c r="BE297" i="2"/>
  <c r="BI295" i="2"/>
  <c r="BH295" i="2"/>
  <c r="BG295" i="2"/>
  <c r="BF295" i="2"/>
  <c r="R295" i="2"/>
  <c r="Q295" i="2"/>
  <c r="X295" i="2"/>
  <c r="V295" i="2"/>
  <c r="T295" i="2"/>
  <c r="P295" i="2"/>
  <c r="BK295" i="2" s="1"/>
  <c r="K295" i="2"/>
  <c r="BE295" i="2"/>
  <c r="BI293" i="2"/>
  <c r="BH293" i="2"/>
  <c r="BG293" i="2"/>
  <c r="BF293" i="2"/>
  <c r="R293" i="2"/>
  <c r="Q293" i="2"/>
  <c r="X293" i="2"/>
  <c r="V293" i="2"/>
  <c r="T293" i="2"/>
  <c r="P293" i="2"/>
  <c r="BK293" i="2"/>
  <c r="K293" i="2"/>
  <c r="BE293" i="2"/>
  <c r="BI291" i="2"/>
  <c r="BH291" i="2"/>
  <c r="BG291" i="2"/>
  <c r="BF291" i="2"/>
  <c r="R291" i="2"/>
  <c r="Q291" i="2"/>
  <c r="X291" i="2"/>
  <c r="V291" i="2"/>
  <c r="T291" i="2"/>
  <c r="P291" i="2"/>
  <c r="BK291" i="2" s="1"/>
  <c r="K291" i="2"/>
  <c r="BE291" i="2"/>
  <c r="BI289" i="2"/>
  <c r="BH289" i="2"/>
  <c r="BG289" i="2"/>
  <c r="BF289" i="2"/>
  <c r="R289" i="2"/>
  <c r="Q289" i="2"/>
  <c r="X289" i="2"/>
  <c r="V289" i="2"/>
  <c r="T289" i="2"/>
  <c r="P289" i="2"/>
  <c r="BK289" i="2" s="1"/>
  <c r="K289" i="2"/>
  <c r="BE289" i="2"/>
  <c r="BI287" i="2"/>
  <c r="BH287" i="2"/>
  <c r="BG287" i="2"/>
  <c r="BF287" i="2"/>
  <c r="R287" i="2"/>
  <c r="Q287" i="2"/>
  <c r="X287" i="2"/>
  <c r="V287" i="2"/>
  <c r="T287" i="2"/>
  <c r="P287" i="2"/>
  <c r="BK287" i="2"/>
  <c r="K287" i="2"/>
  <c r="BE287" i="2"/>
  <c r="BI285" i="2"/>
  <c r="BH285" i="2"/>
  <c r="BG285" i="2"/>
  <c r="BF285" i="2"/>
  <c r="R285" i="2"/>
  <c r="Q285" i="2"/>
  <c r="X285" i="2"/>
  <c r="V285" i="2"/>
  <c r="T285" i="2"/>
  <c r="P285" i="2"/>
  <c r="BK285" i="2" s="1"/>
  <c r="K285" i="2"/>
  <c r="BE285" i="2"/>
  <c r="BI283" i="2"/>
  <c r="BH283" i="2"/>
  <c r="BG283" i="2"/>
  <c r="BF283" i="2"/>
  <c r="R283" i="2"/>
  <c r="Q283" i="2"/>
  <c r="X283" i="2"/>
  <c r="V283" i="2"/>
  <c r="T283" i="2"/>
  <c r="P283" i="2"/>
  <c r="BK283" i="2"/>
  <c r="K283" i="2"/>
  <c r="BE283" i="2"/>
  <c r="BI281" i="2"/>
  <c r="BH281" i="2"/>
  <c r="BG281" i="2"/>
  <c r="BF281" i="2"/>
  <c r="R281" i="2"/>
  <c r="Q281" i="2"/>
  <c r="X281" i="2"/>
  <c r="V281" i="2"/>
  <c r="T281" i="2"/>
  <c r="P281" i="2"/>
  <c r="BK281" i="2"/>
  <c r="K281" i="2"/>
  <c r="BE281" i="2"/>
  <c r="BI279" i="2"/>
  <c r="BH279" i="2"/>
  <c r="BG279" i="2"/>
  <c r="BF279" i="2"/>
  <c r="R279" i="2"/>
  <c r="Q279" i="2"/>
  <c r="X279" i="2"/>
  <c r="V279" i="2"/>
  <c r="T279" i="2"/>
  <c r="P279" i="2"/>
  <c r="BK279" i="2" s="1"/>
  <c r="K279" i="2"/>
  <c r="BE279" i="2"/>
  <c r="BI277" i="2"/>
  <c r="BH277" i="2"/>
  <c r="BG277" i="2"/>
  <c r="BF277" i="2"/>
  <c r="R277" i="2"/>
  <c r="Q277" i="2"/>
  <c r="X277" i="2"/>
  <c r="V277" i="2"/>
  <c r="T277" i="2"/>
  <c r="P277" i="2"/>
  <c r="BK277" i="2"/>
  <c r="K277" i="2"/>
  <c r="BE277" i="2"/>
  <c r="BI275" i="2"/>
  <c r="BH275" i="2"/>
  <c r="BG275" i="2"/>
  <c r="BF275" i="2"/>
  <c r="R275" i="2"/>
  <c r="Q275" i="2"/>
  <c r="X275" i="2"/>
  <c r="V275" i="2"/>
  <c r="T275" i="2"/>
  <c r="P275" i="2"/>
  <c r="BK275" i="2" s="1"/>
  <c r="K275" i="2"/>
  <c r="BE275" i="2" s="1"/>
  <c r="BI273" i="2"/>
  <c r="BH273" i="2"/>
  <c r="BG273" i="2"/>
  <c r="BF273" i="2"/>
  <c r="R273" i="2"/>
  <c r="Q273" i="2"/>
  <c r="X273" i="2"/>
  <c r="V273" i="2"/>
  <c r="T273" i="2"/>
  <c r="P273" i="2"/>
  <c r="BK273" i="2"/>
  <c r="K273" i="2"/>
  <c r="BE273" i="2"/>
  <c r="BI270" i="2"/>
  <c r="BH270" i="2"/>
  <c r="BG270" i="2"/>
  <c r="BF270" i="2"/>
  <c r="R270" i="2"/>
  <c r="R269" i="2"/>
  <c r="Q270" i="2"/>
  <c r="Q269" i="2"/>
  <c r="I79" i="2" s="1"/>
  <c r="X270" i="2"/>
  <c r="X269" i="2"/>
  <c r="V270" i="2"/>
  <c r="V269" i="2"/>
  <c r="T270" i="2"/>
  <c r="T269" i="2"/>
  <c r="P270" i="2"/>
  <c r="BK270" i="2"/>
  <c r="BK269" i="2" s="1"/>
  <c r="K269" i="2" s="1"/>
  <c r="K79" i="2" s="1"/>
  <c r="K270" i="2"/>
  <c r="BE270" i="2"/>
  <c r="J79" i="2"/>
  <c r="BI267" i="2"/>
  <c r="BH267" i="2"/>
  <c r="BG267" i="2"/>
  <c r="BF267" i="2"/>
  <c r="R267" i="2"/>
  <c r="Q267" i="2"/>
  <c r="X267" i="2"/>
  <c r="V267" i="2"/>
  <c r="T267" i="2"/>
  <c r="P267" i="2"/>
  <c r="BK267" i="2"/>
  <c r="K267" i="2"/>
  <c r="BE267" i="2"/>
  <c r="BI265" i="2"/>
  <c r="BH265" i="2"/>
  <c r="BG265" i="2"/>
  <c r="BF265" i="2"/>
  <c r="R265" i="2"/>
  <c r="Q265" i="2"/>
  <c r="X265" i="2"/>
  <c r="V265" i="2"/>
  <c r="T265" i="2"/>
  <c r="P265" i="2"/>
  <c r="BK265" i="2" s="1"/>
  <c r="K265" i="2"/>
  <c r="BE265" i="2" s="1"/>
  <c r="BI263" i="2"/>
  <c r="BH263" i="2"/>
  <c r="BG263" i="2"/>
  <c r="BF263" i="2"/>
  <c r="R263" i="2"/>
  <c r="Q263" i="2"/>
  <c r="X263" i="2"/>
  <c r="V263" i="2"/>
  <c r="T263" i="2"/>
  <c r="P263" i="2"/>
  <c r="BK263" i="2"/>
  <c r="K263" i="2"/>
  <c r="BE263" i="2"/>
  <c r="BI260" i="2"/>
  <c r="BH260" i="2"/>
  <c r="BG260" i="2"/>
  <c r="BF260" i="2"/>
  <c r="R260" i="2"/>
  <c r="R259" i="2"/>
  <c r="R258" i="2" s="1"/>
  <c r="J77" i="2" s="1"/>
  <c r="Q260" i="2"/>
  <c r="Q259" i="2" s="1"/>
  <c r="X260" i="2"/>
  <c r="X259" i="2"/>
  <c r="X258" i="2" s="1"/>
  <c r="V260" i="2"/>
  <c r="V259" i="2" s="1"/>
  <c r="V258" i="2" s="1"/>
  <c r="T260" i="2"/>
  <c r="T259" i="2"/>
  <c r="T258" i="2" s="1"/>
  <c r="P260" i="2"/>
  <c r="BK260" i="2" s="1"/>
  <c r="BK259" i="2" s="1"/>
  <c r="K260" i="2"/>
  <c r="BE260" i="2" s="1"/>
  <c r="J78" i="2"/>
  <c r="BI254" i="2"/>
  <c r="BH254" i="2"/>
  <c r="BG254" i="2"/>
  <c r="BF254" i="2"/>
  <c r="R254" i="2"/>
  <c r="Q254" i="2"/>
  <c r="X254" i="2"/>
  <c r="V254" i="2"/>
  <c r="T254" i="2"/>
  <c r="P254" i="2"/>
  <c r="BK254" i="2"/>
  <c r="K254" i="2"/>
  <c r="BE254" i="2"/>
  <c r="BI250" i="2"/>
  <c r="BH250" i="2"/>
  <c r="BG250" i="2"/>
  <c r="BF250" i="2"/>
  <c r="R250" i="2"/>
  <c r="Q250" i="2"/>
  <c r="X250" i="2"/>
  <c r="V250" i="2"/>
  <c r="T250" i="2"/>
  <c r="P250" i="2"/>
  <c r="BK250" i="2" s="1"/>
  <c r="K250" i="2"/>
  <c r="BE250" i="2" s="1"/>
  <c r="BI247" i="2"/>
  <c r="BH247" i="2"/>
  <c r="BG247" i="2"/>
  <c r="BF247" i="2"/>
  <c r="R247" i="2"/>
  <c r="Q247" i="2"/>
  <c r="X247" i="2"/>
  <c r="V247" i="2"/>
  <c r="T247" i="2"/>
  <c r="P247" i="2"/>
  <c r="BK247" i="2"/>
  <c r="K247" i="2"/>
  <c r="BE247" i="2"/>
  <c r="BI244" i="2"/>
  <c r="BH244" i="2"/>
  <c r="BG244" i="2"/>
  <c r="BF244" i="2"/>
  <c r="R244" i="2"/>
  <c r="Q244" i="2"/>
  <c r="X244" i="2"/>
  <c r="V244" i="2"/>
  <c r="T244" i="2"/>
  <c r="P244" i="2"/>
  <c r="BK244" i="2" s="1"/>
  <c r="K244" i="2"/>
  <c r="BE244" i="2" s="1"/>
  <c r="BI238" i="2"/>
  <c r="BH238" i="2"/>
  <c r="BG238" i="2"/>
  <c r="BF238" i="2"/>
  <c r="R238" i="2"/>
  <c r="R237" i="2" s="1"/>
  <c r="J76" i="2" s="1"/>
  <c r="Q238" i="2"/>
  <c r="Q237" i="2" s="1"/>
  <c r="I76" i="2" s="1"/>
  <c r="X238" i="2"/>
  <c r="X237" i="2" s="1"/>
  <c r="V238" i="2"/>
  <c r="V237" i="2" s="1"/>
  <c r="T238" i="2"/>
  <c r="T237" i="2" s="1"/>
  <c r="P238" i="2"/>
  <c r="BK238" i="2" s="1"/>
  <c r="BK237" i="2" s="1"/>
  <c r="K237" i="2" s="1"/>
  <c r="K76" i="2" s="1"/>
  <c r="K238" i="2"/>
  <c r="BE238" i="2" s="1"/>
  <c r="BI235" i="2"/>
  <c r="BH235" i="2"/>
  <c r="BG235" i="2"/>
  <c r="BF235" i="2"/>
  <c r="R235" i="2"/>
  <c r="Q235" i="2"/>
  <c r="X235" i="2"/>
  <c r="V235" i="2"/>
  <c r="T235" i="2"/>
  <c r="P235" i="2"/>
  <c r="BK235" i="2"/>
  <c r="K235" i="2"/>
  <c r="BE235" i="2"/>
  <c r="BI230" i="2"/>
  <c r="BH230" i="2"/>
  <c r="BG230" i="2"/>
  <c r="BF230" i="2"/>
  <c r="R230" i="2"/>
  <c r="Q230" i="2"/>
  <c r="X230" i="2"/>
  <c r="V230" i="2"/>
  <c r="T230" i="2"/>
  <c r="P230" i="2"/>
  <c r="BK230" i="2" s="1"/>
  <c r="K230" i="2"/>
  <c r="BE230" i="2" s="1"/>
  <c r="BI228" i="2"/>
  <c r="BH228" i="2"/>
  <c r="BG228" i="2"/>
  <c r="BF228" i="2"/>
  <c r="R228" i="2"/>
  <c r="Q228" i="2"/>
  <c r="X228" i="2"/>
  <c r="V228" i="2"/>
  <c r="T228" i="2"/>
  <c r="P228" i="2"/>
  <c r="BK228" i="2"/>
  <c r="K228" i="2"/>
  <c r="BE228" i="2"/>
  <c r="BI226" i="2"/>
  <c r="BH226" i="2"/>
  <c r="BG226" i="2"/>
  <c r="BF226" i="2"/>
  <c r="R226" i="2"/>
  <c r="Q226" i="2"/>
  <c r="X226" i="2"/>
  <c r="V226" i="2"/>
  <c r="T226" i="2"/>
  <c r="P226" i="2"/>
  <c r="BK226" i="2" s="1"/>
  <c r="K226" i="2"/>
  <c r="BE226" i="2" s="1"/>
  <c r="BI224" i="2"/>
  <c r="BH224" i="2"/>
  <c r="BG224" i="2"/>
  <c r="BF224" i="2"/>
  <c r="R224" i="2"/>
  <c r="Q224" i="2"/>
  <c r="X224" i="2"/>
  <c r="V224" i="2"/>
  <c r="T224" i="2"/>
  <c r="P224" i="2"/>
  <c r="BK224" i="2"/>
  <c r="K224" i="2"/>
  <c r="BE224" i="2"/>
  <c r="BI222" i="2"/>
  <c r="BH222" i="2"/>
  <c r="BG222" i="2"/>
  <c r="BF222" i="2"/>
  <c r="R222" i="2"/>
  <c r="Q222" i="2"/>
  <c r="X222" i="2"/>
  <c r="V222" i="2"/>
  <c r="T222" i="2"/>
  <c r="P222" i="2"/>
  <c r="BK222" i="2" s="1"/>
  <c r="K222" i="2"/>
  <c r="BE222" i="2"/>
  <c r="BI220" i="2"/>
  <c r="BH220" i="2"/>
  <c r="BG220" i="2"/>
  <c r="BF220" i="2"/>
  <c r="R220" i="2"/>
  <c r="R219" i="2" s="1"/>
  <c r="Q220" i="2"/>
  <c r="Q219" i="2"/>
  <c r="Q218" i="2" s="1"/>
  <c r="I74" i="2" s="1"/>
  <c r="X220" i="2"/>
  <c r="X219" i="2" s="1"/>
  <c r="X218" i="2" s="1"/>
  <c r="V220" i="2"/>
  <c r="V219" i="2"/>
  <c r="V218" i="2" s="1"/>
  <c r="T220" i="2"/>
  <c r="T219" i="2" s="1"/>
  <c r="T218" i="2" s="1"/>
  <c r="P220" i="2"/>
  <c r="BK220" i="2"/>
  <c r="BK219" i="2" s="1"/>
  <c r="K220" i="2"/>
  <c r="BE220" i="2"/>
  <c r="I75" i="2"/>
  <c r="BI215" i="2"/>
  <c r="BH215" i="2"/>
  <c r="BG215" i="2"/>
  <c r="BF215" i="2"/>
  <c r="R215" i="2"/>
  <c r="R214" i="2"/>
  <c r="R213" i="2" s="1"/>
  <c r="J72" i="2" s="1"/>
  <c r="Q215" i="2"/>
  <c r="Q214" i="2" s="1"/>
  <c r="X215" i="2"/>
  <c r="X214" i="2"/>
  <c r="X213" i="2" s="1"/>
  <c r="V215" i="2"/>
  <c r="V214" i="2" s="1"/>
  <c r="V213" i="2" s="1"/>
  <c r="T215" i="2"/>
  <c r="T214" i="2"/>
  <c r="T213" i="2" s="1"/>
  <c r="P215" i="2"/>
  <c r="BK215" i="2" s="1"/>
  <c r="BK214" i="2" s="1"/>
  <c r="K215" i="2"/>
  <c r="BE215" i="2" s="1"/>
  <c r="J73" i="2"/>
  <c r="BI211" i="2"/>
  <c r="BH211" i="2"/>
  <c r="BG211" i="2"/>
  <c r="BF211" i="2"/>
  <c r="R211" i="2"/>
  <c r="Q211" i="2"/>
  <c r="X211" i="2"/>
  <c r="V211" i="2"/>
  <c r="T211" i="2"/>
  <c r="P211" i="2"/>
  <c r="BK211" i="2"/>
  <c r="K211" i="2"/>
  <c r="BE211" i="2"/>
  <c r="BI209" i="2"/>
  <c r="BH209" i="2"/>
  <c r="BG209" i="2"/>
  <c r="BF209" i="2"/>
  <c r="R209" i="2"/>
  <c r="Q209" i="2"/>
  <c r="X209" i="2"/>
  <c r="V209" i="2"/>
  <c r="T209" i="2"/>
  <c r="P209" i="2"/>
  <c r="BK209" i="2"/>
  <c r="K209" i="2"/>
  <c r="BE209" i="2"/>
  <c r="BI206" i="2"/>
  <c r="BH206" i="2"/>
  <c r="BG206" i="2"/>
  <c r="BF206" i="2"/>
  <c r="R206" i="2"/>
  <c r="Q206" i="2"/>
  <c r="X206" i="2"/>
  <c r="V206" i="2"/>
  <c r="T206" i="2"/>
  <c r="P206" i="2"/>
  <c r="BK206" i="2" s="1"/>
  <c r="K206" i="2"/>
  <c r="BE206" i="2"/>
  <c r="BI204" i="2"/>
  <c r="BH204" i="2"/>
  <c r="BG204" i="2"/>
  <c r="BF204" i="2"/>
  <c r="R204" i="2"/>
  <c r="Q204" i="2"/>
  <c r="X204" i="2"/>
  <c r="V204" i="2"/>
  <c r="T204" i="2"/>
  <c r="P204" i="2"/>
  <c r="BK204" i="2"/>
  <c r="K204" i="2"/>
  <c r="BE204" i="2"/>
  <c r="BI201" i="2"/>
  <c r="BH201" i="2"/>
  <c r="BG201" i="2"/>
  <c r="BF201" i="2"/>
  <c r="R201" i="2"/>
  <c r="R200" i="2"/>
  <c r="R199" i="2" s="1"/>
  <c r="J70" i="2" s="1"/>
  <c r="Q201" i="2"/>
  <c r="Q200" i="2" s="1"/>
  <c r="X201" i="2"/>
  <c r="X200" i="2"/>
  <c r="X199" i="2" s="1"/>
  <c r="V201" i="2"/>
  <c r="V200" i="2" s="1"/>
  <c r="V199" i="2" s="1"/>
  <c r="T201" i="2"/>
  <c r="T200" i="2"/>
  <c r="T199" i="2" s="1"/>
  <c r="P201" i="2"/>
  <c r="BK201" i="2" s="1"/>
  <c r="BK200" i="2" s="1"/>
  <c r="K201" i="2"/>
  <c r="BE201" i="2"/>
  <c r="J71" i="2"/>
  <c r="BI197" i="2"/>
  <c r="BH197" i="2"/>
  <c r="BG197" i="2"/>
  <c r="BF197" i="2"/>
  <c r="R197" i="2"/>
  <c r="Q197" i="2"/>
  <c r="X197" i="2"/>
  <c r="V197" i="2"/>
  <c r="T197" i="2"/>
  <c r="P197" i="2"/>
  <c r="BK197" i="2"/>
  <c r="K197" i="2"/>
  <c r="BE197" i="2"/>
  <c r="BI195" i="2"/>
  <c r="BH195" i="2"/>
  <c r="BG195" i="2"/>
  <c r="BF195" i="2"/>
  <c r="R195" i="2"/>
  <c r="Q195" i="2"/>
  <c r="X195" i="2"/>
  <c r="V195" i="2"/>
  <c r="T195" i="2"/>
  <c r="P195" i="2"/>
  <c r="BK195" i="2" s="1"/>
  <c r="K195" i="2"/>
  <c r="BE195" i="2"/>
  <c r="BI193" i="2"/>
  <c r="BH193" i="2"/>
  <c r="BG193" i="2"/>
  <c r="BF193" i="2"/>
  <c r="R193" i="2"/>
  <c r="Q193" i="2"/>
  <c r="X193" i="2"/>
  <c r="V193" i="2"/>
  <c r="T193" i="2"/>
  <c r="P193" i="2"/>
  <c r="BK193" i="2"/>
  <c r="K193" i="2"/>
  <c r="BE193" i="2"/>
  <c r="BI191" i="2"/>
  <c r="BH191" i="2"/>
  <c r="BG191" i="2"/>
  <c r="BF191" i="2"/>
  <c r="R191" i="2"/>
  <c r="Q191" i="2"/>
  <c r="X191" i="2"/>
  <c r="V191" i="2"/>
  <c r="T191" i="2"/>
  <c r="P191" i="2"/>
  <c r="BK191" i="2" s="1"/>
  <c r="K191" i="2"/>
  <c r="BE191" i="2"/>
  <c r="BI189" i="2"/>
  <c r="BH189" i="2"/>
  <c r="BG189" i="2"/>
  <c r="BF189" i="2"/>
  <c r="R189" i="2"/>
  <c r="Q189" i="2"/>
  <c r="X189" i="2"/>
  <c r="V189" i="2"/>
  <c r="T189" i="2"/>
  <c r="P189" i="2"/>
  <c r="BK189" i="2"/>
  <c r="K189" i="2"/>
  <c r="BE189" i="2"/>
  <c r="BI187" i="2"/>
  <c r="BH187" i="2"/>
  <c r="BG187" i="2"/>
  <c r="BF187" i="2"/>
  <c r="R187" i="2"/>
  <c r="Q187" i="2"/>
  <c r="X187" i="2"/>
  <c r="V187" i="2"/>
  <c r="T187" i="2"/>
  <c r="P187" i="2"/>
  <c r="BK187" i="2"/>
  <c r="K187" i="2"/>
  <c r="BE187" i="2"/>
  <c r="BI185" i="2"/>
  <c r="BH185" i="2"/>
  <c r="BG185" i="2"/>
  <c r="BF185" i="2"/>
  <c r="R185" i="2"/>
  <c r="Q185" i="2"/>
  <c r="X185" i="2"/>
  <c r="V185" i="2"/>
  <c r="T185" i="2"/>
  <c r="P185" i="2"/>
  <c r="BK185" i="2" s="1"/>
  <c r="K185" i="2"/>
  <c r="BE185" i="2"/>
  <c r="BI183" i="2"/>
  <c r="BH183" i="2"/>
  <c r="BG183" i="2"/>
  <c r="BF183" i="2"/>
  <c r="R183" i="2"/>
  <c r="R182" i="2" s="1"/>
  <c r="J69" i="2" s="1"/>
  <c r="Q183" i="2"/>
  <c r="Q182" i="2" s="1"/>
  <c r="I69" i="2" s="1"/>
  <c r="X183" i="2"/>
  <c r="X182" i="2" s="1"/>
  <c r="V183" i="2"/>
  <c r="V182" i="2" s="1"/>
  <c r="T183" i="2"/>
  <c r="T182" i="2" s="1"/>
  <c r="P183" i="2"/>
  <c r="BK183" i="2" s="1"/>
  <c r="BK182" i="2" s="1"/>
  <c r="K182" i="2" s="1"/>
  <c r="K69" i="2" s="1"/>
  <c r="K183" i="2"/>
  <c r="BE183" i="2"/>
  <c r="BI180" i="2"/>
  <c r="BH180" i="2"/>
  <c r="BG180" i="2"/>
  <c r="BF180" i="2"/>
  <c r="R180" i="2"/>
  <c r="Q180" i="2"/>
  <c r="X180" i="2"/>
  <c r="V180" i="2"/>
  <c r="T180" i="2"/>
  <c r="P180" i="2"/>
  <c r="BK180" i="2"/>
  <c r="K180" i="2"/>
  <c r="BE180" i="2"/>
  <c r="BI176" i="2"/>
  <c r="BH176" i="2"/>
  <c r="BG176" i="2"/>
  <c r="BF176" i="2"/>
  <c r="R176" i="2"/>
  <c r="Q176" i="2"/>
  <c r="X176" i="2"/>
  <c r="V176" i="2"/>
  <c r="T176" i="2"/>
  <c r="P176" i="2"/>
  <c r="BK176" i="2" s="1"/>
  <c r="K176" i="2"/>
  <c r="BE176" i="2"/>
  <c r="BI174" i="2"/>
  <c r="BH174" i="2"/>
  <c r="BG174" i="2"/>
  <c r="BF174" i="2"/>
  <c r="R174" i="2"/>
  <c r="Q174" i="2"/>
  <c r="X174" i="2"/>
  <c r="V174" i="2"/>
  <c r="T174" i="2"/>
  <c r="P174" i="2"/>
  <c r="BK174" i="2"/>
  <c r="K174" i="2"/>
  <c r="BE174" i="2"/>
  <c r="BI172" i="2"/>
  <c r="BH172" i="2"/>
  <c r="BG172" i="2"/>
  <c r="BF172" i="2"/>
  <c r="R172" i="2"/>
  <c r="Q172" i="2"/>
  <c r="X172" i="2"/>
  <c r="V172" i="2"/>
  <c r="T172" i="2"/>
  <c r="P172" i="2"/>
  <c r="BK172" i="2" s="1"/>
  <c r="K172" i="2"/>
  <c r="BE172" i="2"/>
  <c r="BI170" i="2"/>
  <c r="BH170" i="2"/>
  <c r="BG170" i="2"/>
  <c r="BF170" i="2"/>
  <c r="R170" i="2"/>
  <c r="Q170" i="2"/>
  <c r="X170" i="2"/>
  <c r="V170" i="2"/>
  <c r="T170" i="2"/>
  <c r="P170" i="2"/>
  <c r="BK170" i="2" s="1"/>
  <c r="K170" i="2"/>
  <c r="BE170" i="2"/>
  <c r="BI165" i="2"/>
  <c r="BH165" i="2"/>
  <c r="BG165" i="2"/>
  <c r="BF165" i="2"/>
  <c r="R165" i="2"/>
  <c r="R164" i="2"/>
  <c r="Q165" i="2"/>
  <c r="Q164" i="2"/>
  <c r="X165" i="2"/>
  <c r="X164" i="2"/>
  <c r="V165" i="2"/>
  <c r="V164" i="2"/>
  <c r="T165" i="2"/>
  <c r="T164" i="2"/>
  <c r="P165" i="2"/>
  <c r="BK165" i="2"/>
  <c r="BK164" i="2" s="1"/>
  <c r="K164" i="2" s="1"/>
  <c r="K68" i="2" s="1"/>
  <c r="K165" i="2"/>
  <c r="BE165" i="2"/>
  <c r="J68" i="2"/>
  <c r="I68" i="2"/>
  <c r="BI162" i="2"/>
  <c r="BH162" i="2"/>
  <c r="BG162" i="2"/>
  <c r="BF162" i="2"/>
  <c r="R162" i="2"/>
  <c r="Q162" i="2"/>
  <c r="X162" i="2"/>
  <c r="V162" i="2"/>
  <c r="T162" i="2"/>
  <c r="P162" i="2"/>
  <c r="BK162" i="2"/>
  <c r="K162" i="2"/>
  <c r="BE162" i="2"/>
  <c r="BI159" i="2"/>
  <c r="BH159" i="2"/>
  <c r="BG159" i="2"/>
  <c r="BF159" i="2"/>
  <c r="R159" i="2"/>
  <c r="Q159" i="2"/>
  <c r="X159" i="2"/>
  <c r="V159" i="2"/>
  <c r="T159" i="2"/>
  <c r="P159" i="2"/>
  <c r="BK159" i="2" s="1"/>
  <c r="K159" i="2"/>
  <c r="BE159" i="2"/>
  <c r="BI157" i="2"/>
  <c r="BH157" i="2"/>
  <c r="BG157" i="2"/>
  <c r="BF157" i="2"/>
  <c r="R157" i="2"/>
  <c r="Q157" i="2"/>
  <c r="X157" i="2"/>
  <c r="V157" i="2"/>
  <c r="T157" i="2"/>
  <c r="P157" i="2"/>
  <c r="BK157" i="2"/>
  <c r="K157" i="2"/>
  <c r="BE157" i="2"/>
  <c r="BI151" i="2"/>
  <c r="BH151" i="2"/>
  <c r="BG151" i="2"/>
  <c r="BF151" i="2"/>
  <c r="R151" i="2"/>
  <c r="Q151" i="2"/>
  <c r="X151" i="2"/>
  <c r="V151" i="2"/>
  <c r="T151" i="2"/>
  <c r="P151" i="2"/>
  <c r="BK151" i="2" s="1"/>
  <c r="K151" i="2"/>
  <c r="BE151" i="2" s="1"/>
  <c r="BI149" i="2"/>
  <c r="BH149" i="2"/>
  <c r="BG149" i="2"/>
  <c r="BF149" i="2"/>
  <c r="R149" i="2"/>
  <c r="Q149" i="2"/>
  <c r="X149" i="2"/>
  <c r="V149" i="2"/>
  <c r="T149" i="2"/>
  <c r="P149" i="2"/>
  <c r="BK149" i="2"/>
  <c r="K149" i="2"/>
  <c r="BE149" i="2"/>
  <c r="BI143" i="2"/>
  <c r="BH143" i="2"/>
  <c r="BG143" i="2"/>
  <c r="BF143" i="2"/>
  <c r="R143" i="2"/>
  <c r="R142" i="2"/>
  <c r="Q143" i="2"/>
  <c r="Q142" i="2"/>
  <c r="X143" i="2"/>
  <c r="X142" i="2"/>
  <c r="V143" i="2"/>
  <c r="V142" i="2"/>
  <c r="T143" i="2"/>
  <c r="T142" i="2"/>
  <c r="P143" i="2"/>
  <c r="BK143" i="2"/>
  <c r="BK142" i="2" s="1"/>
  <c r="K142" i="2" s="1"/>
  <c r="K67" i="2" s="1"/>
  <c r="K143" i="2"/>
  <c r="BE143" i="2"/>
  <c r="J67" i="2"/>
  <c r="I67" i="2"/>
  <c r="BI140" i="2"/>
  <c r="BH140" i="2"/>
  <c r="BG140" i="2"/>
  <c r="BF140" i="2"/>
  <c r="R140" i="2"/>
  <c r="Q140" i="2"/>
  <c r="X140" i="2"/>
  <c r="V140" i="2"/>
  <c r="T140" i="2"/>
  <c r="P140" i="2"/>
  <c r="BK140" i="2"/>
  <c r="K140" i="2"/>
  <c r="BE140" i="2"/>
  <c r="BI138" i="2"/>
  <c r="BH138" i="2"/>
  <c r="BG138" i="2"/>
  <c r="BF138" i="2"/>
  <c r="R138" i="2"/>
  <c r="Q138" i="2"/>
  <c r="X138" i="2"/>
  <c r="V138" i="2"/>
  <c r="T138" i="2"/>
  <c r="P138" i="2"/>
  <c r="BK138" i="2" s="1"/>
  <c r="K138" i="2"/>
  <c r="BE138" i="2" s="1"/>
  <c r="BI136" i="2"/>
  <c r="BH136" i="2"/>
  <c r="BG136" i="2"/>
  <c r="BF136" i="2"/>
  <c r="R136" i="2"/>
  <c r="Q136" i="2"/>
  <c r="X136" i="2"/>
  <c r="V136" i="2"/>
  <c r="T136" i="2"/>
  <c r="P136" i="2"/>
  <c r="BK136" i="2"/>
  <c r="K136" i="2"/>
  <c r="BE136" i="2"/>
  <c r="BI133" i="2"/>
  <c r="BH133" i="2"/>
  <c r="BG133" i="2"/>
  <c r="BF133" i="2"/>
  <c r="R133" i="2"/>
  <c r="R132" i="2"/>
  <c r="Q133" i="2"/>
  <c r="Q132" i="2"/>
  <c r="I66" i="2" s="1"/>
  <c r="X133" i="2"/>
  <c r="X132" i="2"/>
  <c r="V133" i="2"/>
  <c r="V132" i="2"/>
  <c r="T133" i="2"/>
  <c r="T132" i="2"/>
  <c r="P133" i="2"/>
  <c r="BK133" i="2"/>
  <c r="BK132" i="2" s="1"/>
  <c r="K132" i="2" s="1"/>
  <c r="K66" i="2" s="1"/>
  <c r="K133" i="2"/>
  <c r="BE133" i="2"/>
  <c r="J66" i="2"/>
  <c r="BI129" i="2"/>
  <c r="BH129" i="2"/>
  <c r="BG129" i="2"/>
  <c r="BF129" i="2"/>
  <c r="R129" i="2"/>
  <c r="Q129" i="2"/>
  <c r="X129" i="2"/>
  <c r="V129" i="2"/>
  <c r="T129" i="2"/>
  <c r="P129" i="2"/>
  <c r="BK129" i="2"/>
  <c r="K129" i="2"/>
  <c r="BE129" i="2"/>
  <c r="BI127" i="2"/>
  <c r="BH127" i="2"/>
  <c r="BG127" i="2"/>
  <c r="BF127" i="2"/>
  <c r="R127" i="2"/>
  <c r="Q127" i="2"/>
  <c r="X127" i="2"/>
  <c r="V127" i="2"/>
  <c r="T127" i="2"/>
  <c r="P127" i="2"/>
  <c r="BK127" i="2" s="1"/>
  <c r="K127" i="2"/>
  <c r="BE127" i="2" s="1"/>
  <c r="BI124" i="2"/>
  <c r="BH124" i="2"/>
  <c r="BG124" i="2"/>
  <c r="BF124" i="2"/>
  <c r="R124" i="2"/>
  <c r="Q124" i="2"/>
  <c r="X124" i="2"/>
  <c r="V124" i="2"/>
  <c r="T124" i="2"/>
  <c r="P124" i="2"/>
  <c r="BK124" i="2"/>
  <c r="K124" i="2"/>
  <c r="BE124" i="2"/>
  <c r="BI122" i="2"/>
  <c r="BH122" i="2"/>
  <c r="BG122" i="2"/>
  <c r="BF122" i="2"/>
  <c r="R122" i="2"/>
  <c r="Q122" i="2"/>
  <c r="X122" i="2"/>
  <c r="V122" i="2"/>
  <c r="T122" i="2"/>
  <c r="P122" i="2"/>
  <c r="BK122" i="2" s="1"/>
  <c r="K122" i="2"/>
  <c r="BE122" i="2" s="1"/>
  <c r="BI119" i="2"/>
  <c r="BH119" i="2"/>
  <c r="BG119" i="2"/>
  <c r="BF119" i="2"/>
  <c r="R119" i="2"/>
  <c r="Q119" i="2"/>
  <c r="X119" i="2"/>
  <c r="V119" i="2"/>
  <c r="T119" i="2"/>
  <c r="P119" i="2"/>
  <c r="BK119" i="2"/>
  <c r="K119" i="2"/>
  <c r="BE119" i="2"/>
  <c r="BI117" i="2"/>
  <c r="BH117" i="2"/>
  <c r="BG117" i="2"/>
  <c r="BF117" i="2"/>
  <c r="R117" i="2"/>
  <c r="Q117" i="2"/>
  <c r="X117" i="2"/>
  <c r="V117" i="2"/>
  <c r="T117" i="2"/>
  <c r="P117" i="2"/>
  <c r="BK117" i="2" s="1"/>
  <c r="K117" i="2"/>
  <c r="BE117" i="2" s="1"/>
  <c r="BI115" i="2"/>
  <c r="BH115" i="2"/>
  <c r="BG115" i="2"/>
  <c r="BF115" i="2"/>
  <c r="R115" i="2"/>
  <c r="Q115" i="2"/>
  <c r="X115" i="2"/>
  <c r="V115" i="2"/>
  <c r="T115" i="2"/>
  <c r="P115" i="2"/>
  <c r="BK115" i="2"/>
  <c r="K115" i="2"/>
  <c r="BE115" i="2"/>
  <c r="BI113" i="2"/>
  <c r="BH113" i="2"/>
  <c r="BG113" i="2"/>
  <c r="BF113" i="2"/>
  <c r="R113" i="2"/>
  <c r="Q113" i="2"/>
  <c r="X113" i="2"/>
  <c r="V113" i="2"/>
  <c r="T113" i="2"/>
  <c r="P113" i="2"/>
  <c r="BK113" i="2" s="1"/>
  <c r="K113" i="2"/>
  <c r="BE113" i="2" s="1"/>
  <c r="BI111" i="2"/>
  <c r="BH111" i="2"/>
  <c r="BG111" i="2"/>
  <c r="BF111" i="2"/>
  <c r="R111" i="2"/>
  <c r="Q111" i="2"/>
  <c r="X111" i="2"/>
  <c r="V111" i="2"/>
  <c r="T111" i="2"/>
  <c r="P111" i="2"/>
  <c r="BK111" i="2"/>
  <c r="K111" i="2"/>
  <c r="BE111" i="2"/>
  <c r="BI109" i="2"/>
  <c r="F38" i="2"/>
  <c r="BF53" i="1" s="1"/>
  <c r="BH109" i="2"/>
  <c r="F37" i="2" s="1"/>
  <c r="BE53" i="1" s="1"/>
  <c r="BG109" i="2"/>
  <c r="F36" i="2"/>
  <c r="BD53" i="1" s="1"/>
  <c r="BF109" i="2"/>
  <c r="K35" i="2" s="1"/>
  <c r="AY53" i="1"/>
  <c r="R109" i="2"/>
  <c r="R108" i="2"/>
  <c r="Q109" i="2"/>
  <c r="Q108" i="2"/>
  <c r="Q107" i="2" s="1"/>
  <c r="I64" i="2" s="1"/>
  <c r="X109" i="2"/>
  <c r="X108" i="2"/>
  <c r="X107" i="2" s="1"/>
  <c r="X106" i="2"/>
  <c r="X105" i="2" s="1"/>
  <c r="V109" i="2"/>
  <c r="V108" i="2" s="1"/>
  <c r="V107" i="2"/>
  <c r="V106" i="2" s="1"/>
  <c r="V105" i="2" s="1"/>
  <c r="T109" i="2"/>
  <c r="T108" i="2"/>
  <c r="T107" i="2" s="1"/>
  <c r="T106" i="2"/>
  <c r="T105" i="2" s="1"/>
  <c r="AW53" i="1" s="1"/>
  <c r="AW52" i="1" s="1"/>
  <c r="AW51" i="1" s="1"/>
  <c r="P109" i="2"/>
  <c r="BK109" i="2"/>
  <c r="BK108" i="2" s="1"/>
  <c r="BK107" i="2" s="1"/>
  <c r="K108" i="2"/>
  <c r="K107" i="2"/>
  <c r="K64" i="2" s="1"/>
  <c r="K109" i="2"/>
  <c r="BE109" i="2" s="1"/>
  <c r="K34" i="2"/>
  <c r="AX53" i="1" s="1"/>
  <c r="F34" i="2"/>
  <c r="BB53" i="1" s="1"/>
  <c r="K65" i="2"/>
  <c r="I65" i="2"/>
  <c r="J101" i="2"/>
  <c r="F101" i="2"/>
  <c r="F99" i="2"/>
  <c r="E97" i="2"/>
  <c r="J57" i="2"/>
  <c r="F57" i="2"/>
  <c r="F55" i="2"/>
  <c r="E53" i="2"/>
  <c r="J20" i="2"/>
  <c r="E20" i="2"/>
  <c r="F102" i="2" s="1"/>
  <c r="F58" i="2"/>
  <c r="J19" i="2"/>
  <c r="J14" i="2"/>
  <c r="J99" i="2" s="1"/>
  <c r="J55" i="2"/>
  <c r="E7" i="2"/>
  <c r="E93" i="2"/>
  <c r="E49" i="2"/>
  <c r="BF54" i="1"/>
  <c r="BE54" i="1"/>
  <c r="BD54" i="1"/>
  <c r="BA54" i="1"/>
  <c r="AZ54" i="1"/>
  <c r="AW54" i="1"/>
  <c r="AU54" i="1"/>
  <c r="BF52" i="1"/>
  <c r="BE52" i="1"/>
  <c r="BD52" i="1"/>
  <c r="BB52" i="1"/>
  <c r="BA52" i="1"/>
  <c r="AZ52" i="1"/>
  <c r="AX52" i="1"/>
  <c r="AU52" i="1"/>
  <c r="BF51" i="1"/>
  <c r="W30" i="1" s="1"/>
  <c r="BE51" i="1"/>
  <c r="W29" i="1" s="1"/>
  <c r="BD51" i="1"/>
  <c r="W28" i="1" s="1"/>
  <c r="BA51" i="1"/>
  <c r="AU51" i="1"/>
  <c r="AV55" i="1"/>
  <c r="AV53" i="1"/>
  <c r="L47" i="1"/>
  <c r="AM46" i="1"/>
  <c r="L46" i="1"/>
  <c r="AM44" i="1"/>
  <c r="L44" i="1"/>
  <c r="L42" i="1"/>
  <c r="L41" i="1"/>
  <c r="AZ51" i="1" l="1"/>
  <c r="R107" i="2"/>
  <c r="J65" i="2"/>
  <c r="BK199" i="2"/>
  <c r="K199" i="2" s="1"/>
  <c r="K70" i="2" s="1"/>
  <c r="K200" i="2"/>
  <c r="K71" i="2" s="1"/>
  <c r="Q199" i="2"/>
  <c r="I71" i="2"/>
  <c r="K214" i="2"/>
  <c r="K73" i="2" s="1"/>
  <c r="BK213" i="2"/>
  <c r="K213" i="2" s="1"/>
  <c r="K72" i="2" s="1"/>
  <c r="Q213" i="2"/>
  <c r="I72" i="2" s="1"/>
  <c r="I73" i="2"/>
  <c r="BK218" i="2"/>
  <c r="K218" i="2" s="1"/>
  <c r="K74" i="2" s="1"/>
  <c r="K219" i="2"/>
  <c r="K75" i="2" s="1"/>
  <c r="R218" i="2"/>
  <c r="J74" i="2" s="1"/>
  <c r="J75" i="2"/>
  <c r="F35" i="2"/>
  <c r="BC53" i="1" s="1"/>
  <c r="BC52" i="1" s="1"/>
  <c r="BK258" i="2"/>
  <c r="K258" i="2" s="1"/>
  <c r="K77" i="2" s="1"/>
  <c r="K259" i="2"/>
  <c r="K78" i="2" s="1"/>
  <c r="Q258" i="2"/>
  <c r="I77" i="2" s="1"/>
  <c r="I78" i="2"/>
  <c r="K102" i="3"/>
  <c r="K66" i="3" s="1"/>
  <c r="BK101" i="3"/>
  <c r="K101" i="3" s="1"/>
  <c r="K65" i="3" s="1"/>
  <c r="Q101" i="3"/>
  <c r="I65" i="3" s="1"/>
  <c r="I66" i="3"/>
  <c r="K90" i="3"/>
  <c r="K64" i="3" s="1"/>
  <c r="BK89" i="3"/>
  <c r="Q88" i="3"/>
  <c r="I62" i="3" s="1"/>
  <c r="K29" i="3" s="1"/>
  <c r="AS55" i="1" s="1"/>
  <c r="AS54" i="1" s="1"/>
  <c r="I63" i="3"/>
  <c r="J63" i="3"/>
  <c r="R88" i="3"/>
  <c r="J62" i="3" s="1"/>
  <c r="K30" i="3" s="1"/>
  <c r="AT55" i="1" s="1"/>
  <c r="AT54" i="1" s="1"/>
  <c r="F34" i="3"/>
  <c r="BB55" i="1" s="1"/>
  <c r="BB54" i="1" s="1"/>
  <c r="F35" i="3"/>
  <c r="BC55" i="1" s="1"/>
  <c r="BC54" i="1" s="1"/>
  <c r="AY54" i="1" s="1"/>
  <c r="AX54" i="1" l="1"/>
  <c r="AV54" i="1" s="1"/>
  <c r="BB51" i="1"/>
  <c r="BK106" i="2"/>
  <c r="K89" i="3"/>
  <c r="K63" i="3" s="1"/>
  <c r="BK88" i="3"/>
  <c r="K88" i="3" s="1"/>
  <c r="AY52" i="1"/>
  <c r="AV52" i="1" s="1"/>
  <c r="BC51" i="1"/>
  <c r="I70" i="2"/>
  <c r="Q106" i="2"/>
  <c r="R106" i="2"/>
  <c r="J64" i="2"/>
  <c r="W26" i="1" l="1"/>
  <c r="AX51" i="1"/>
  <c r="R105" i="2"/>
  <c r="J62" i="2" s="1"/>
  <c r="K30" i="2" s="1"/>
  <c r="AT53" i="1" s="1"/>
  <c r="AT52" i="1" s="1"/>
  <c r="AT51" i="1" s="1"/>
  <c r="J63" i="2"/>
  <c r="Q105" i="2"/>
  <c r="I62" i="2" s="1"/>
  <c r="K29" i="2" s="1"/>
  <c r="AS53" i="1" s="1"/>
  <c r="AS52" i="1" s="1"/>
  <c r="AS51" i="1" s="1"/>
  <c r="I63" i="2"/>
  <c r="W27" i="1"/>
  <c r="AY51" i="1"/>
  <c r="AK27" i="1" s="1"/>
  <c r="K31" i="3"/>
  <c r="K62" i="3"/>
  <c r="BK105" i="2"/>
  <c r="K105" i="2" s="1"/>
  <c r="K106" i="2"/>
  <c r="K63" i="2" s="1"/>
  <c r="K62" i="2" l="1"/>
  <c r="K31" i="2"/>
  <c r="AK26" i="1"/>
  <c r="AV51" i="1"/>
  <c r="K40" i="3"/>
  <c r="AG55" i="1"/>
  <c r="AG53" i="1" l="1"/>
  <c r="K40" i="2"/>
  <c r="AG54" i="1"/>
  <c r="AN54" i="1" s="1"/>
  <c r="AN55" i="1"/>
  <c r="AG52" i="1" l="1"/>
  <c r="AN53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<sst xmlns="http://schemas.openxmlformats.org/spreadsheetml/2006/main" count="4147" uniqueCount="905">
  <si>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</si>
  <si>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</si>
  <si>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</si>
  <si>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</si>
  <si>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</si>
  <si>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</si>
  <si>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</si>
  <si>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True</t>
  </si>
  <si>
    <t>{d8610b6c-0b64-4272-9d89-ea358829bc0e}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</si>
  <si>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</si>
  <si>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</si>
  <si>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</si>
  <si>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</si>
  <si>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</si>
  <si>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</si>
  <si>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</si>
  <si>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</si>
  <si>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</si>
  <si>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</si>
  <si>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</si>
  <si>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MK na ulici Pavlouskově v Ostravě-Porubě</t>
  </si>
  <si>
    <t>KSO:</t>
  </si>
  <si>
    <t>8222473</t>
  </si>
  <si>
    <t>CC-CZ:</t>
  </si>
  <si>
    <t/>
  </si>
  <si>
    <t>Místo:</t>
  </si>
  <si>
    <t>Ostrava-Poruba</t>
  </si>
  <si>
    <t>Datum:</t>
  </si>
  <si>
    <t>3. 8. 2017</t>
  </si>
  <si>
    <t>Zadavatel:</t>
  </si>
  <si>
    <t>IČ:</t>
  </si>
  <si>
    <t>00845451</t>
  </si>
  <si>
    <t>SMO MOb Poruba, Klimkovická 28/55</t>
  </si>
  <si>
    <t>DIČ:</t>
  </si>
  <si>
    <t>CZ00845451</t>
  </si>
  <si>
    <t>Uchazeč:</t>
  </si>
  <si>
    <t>Vyplň údaj</t>
  </si>
  <si>
    <t>Projektant:</t>
  </si>
  <si>
    <t>47680091</t>
  </si>
  <si>
    <t>Ateliér ESO spol.s r.o.,K.H.Máchy 5203/33</t>
  </si>
  <si>
    <t>CZ000845451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</si>
  <si>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</si>
  <si>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</si>
  <si>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</si>
  <si>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</si>
  <si>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</si>
  <si>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</si>
  <si>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</si>
  <si>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</si>
  <si>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</si>
  <si>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</si>
  <si>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</si>
  <si>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</si>
  <si>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</si>
  <si>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</si>
  <si>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</si>
  <si>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</si>
  <si>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</si>
  <si>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</si>
  <si>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</si>
  <si>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</si>
  <si>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</si>
  <si>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</si>
  <si>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</si>
  <si>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</si>
  <si>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</si>
  <si>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</si>
  <si>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</si>
  <si>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</si>
  <si>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</si>
  <si>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</si>
  <si>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</si>
  <si>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</si>
  <si>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</si>
  <si>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</si>
  <si>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</si>
  <si>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</si>
  <si>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</si>
  <si>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</si>
  <si>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</si>
  <si>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</si>
  <si>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</si>
  <si>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C101</t>
  </si>
  <si>
    <t>Komunikace</t>
  </si>
  <si>
    <t>STA</t>
  </si>
  <si>
    <t>1</t>
  </si>
  <si>
    <t>{866a304e-fa4c-44fd-adb3-6fa581e6139c}</t>
  </si>
  <si>
    <t>2</t>
  </si>
  <si>
    <t>/</t>
  </si>
  <si>
    <t>Soupis prací - Komunikace</t>
  </si>
  <si>
    <t>Soupis</t>
  </si>
  <si>
    <t>{2ebaed2f-e701-4d3b-a4cc-9232ab247c6e}</t>
  </si>
  <si>
    <t>VON</t>
  </si>
  <si>
    <t>Vedlejší a ostatní náklady</t>
  </si>
  <si>
    <t>{7d5678f7-fa7a-4c3e-bb8b-0fa7b744db5f}</t>
  </si>
  <si>
    <t>Soupis prací - Vedlejší a ostatní náklady</t>
  </si>
  <si>
    <t>{7dd06bb7-f1f0-473d-a526-0e568f50415d}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</si>
  <si>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</si>
  <si>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</si>
  <si>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</si>
  <si>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</si>
  <si>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</si>
  <si>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</si>
  <si>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</si>
  <si>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C101 - Komunikace</t>
  </si>
  <si>
    <t>Soupis:</t>
  </si>
  <si>
    <t>C101 - Soupis prací - Komunikace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</si>
  <si>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</si>
  <si>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</si>
  <si>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</si>
  <si>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</si>
  <si>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</si>
  <si>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</si>
  <si>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</si>
  <si>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</si>
  <si>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</si>
  <si>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</si>
  <si>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</si>
  <si>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</si>
  <si>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</si>
  <si>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</si>
  <si>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</si>
  <si>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</si>
  <si>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2 - Zakládání</t>
  </si>
  <si>
    <t xml:space="preserve">      27 -  Zakládání</t>
  </si>
  <si>
    <t xml:space="preserve">    4 - Vodorovné konstrukce</t>
  </si>
  <si>
    <t xml:space="preserve">      45 - Vodorovné podkladní a vedlejší konstrukce inž. staveb</t>
  </si>
  <si>
    <t xml:space="preserve">    5 - Komunikace</t>
  </si>
  <si>
    <t xml:space="preserve">      56 - Podkladní vrstvy komunikací, letišť a ploch</t>
  </si>
  <si>
    <t xml:space="preserve">      59 - Kryty pozemních komunikací, letišť a ploch dlážděných (předlažby)</t>
  </si>
  <si>
    <t xml:space="preserve">    8 - Trubní vedení</t>
  </si>
  <si>
    <t xml:space="preserve">      87 - Potrubí z trub plastických a skleněných</t>
  </si>
  <si>
    <t xml:space="preserve">    89 - Trubní vedení - ostatní konstrukce</t>
  </si>
  <si>
    <t xml:space="preserve">    9 - Ostatní konstrukce a práce, bourání</t>
  </si>
  <si>
    <t xml:space="preserve">    91 - Doplňující konstrukce a práce pozemních komunikací, letišť a ploch</t>
  </si>
  <si>
    <t xml:space="preserve">      97 - Prorážení otvorů a ostatní bourací práce</t>
  </si>
  <si>
    <t xml:space="preserve">        99 - Přesun hmot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</si>
  <si>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</si>
  <si>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</si>
  <si>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</si>
  <si>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</si>
  <si>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</si>
  <si>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</si>
  <si>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</si>
  <si>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</si>
  <si>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</si>
  <si>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</si>
  <si>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</si>
  <si>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</si>
  <si>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</si>
  <si>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</si>
  <si>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</si>
  <si>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</si>
  <si>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</si>
  <si>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</si>
  <si>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</si>
  <si>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</si>
  <si>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</si>
  <si>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</si>
  <si>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</si>
  <si>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</si>
  <si>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3</t>
  </si>
  <si>
    <t>K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</si>
  <si>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</si>
  <si>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</si>
  <si>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m2</t>
  </si>
  <si>
    <t>CS ÚRS 2017 02</t>
  </si>
  <si>
    <t>4</t>
  </si>
  <si>
    <t>336714188</t>
  </si>
  <si>
    <t>VV</t>
  </si>
  <si>
    <t>4,60</t>
  </si>
  <si>
    <t>113107211</t>
  </si>
  <si>
    <t>Odstranění podkladů nebo krytů s přemístěním hmot na skládku na vzdálenost do 20 m nebo s naložením na dopravní prostředek v ploše jednotlivě přes 200 m2 z kameniva těženého, o tl. vrstvy do 100 mm</t>
  </si>
  <si>
    <t>869810943</t>
  </si>
  <si>
    <t>1090,80+4,6+4,6+763</t>
  </si>
  <si>
    <t>5</t>
  </si>
  <si>
    <t>113107231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</si>
  <si>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</si>
  <si>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-1451979056</t>
  </si>
  <si>
    <t>1090,8*0,8</t>
  </si>
  <si>
    <t>6</t>
  </si>
  <si>
    <t>113107232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</si>
  <si>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</si>
  <si>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1379665014</t>
  </si>
  <si>
    <t>1090,80*0,2</t>
  </si>
  <si>
    <t>8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</si>
  <si>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</si>
  <si>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</si>
  <si>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1810625696</t>
  </si>
  <si>
    <t>1090,80</t>
  </si>
  <si>
    <t>118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</si>
  <si>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</si>
  <si>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</si>
  <si>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1967667115</t>
  </si>
  <si>
    <t>frézování v průměrné tloušťce 10 cm</t>
  </si>
  <si>
    <t>2090+845,2+845,2</t>
  </si>
  <si>
    <t>10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</si>
  <si>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</si>
  <si>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</si>
  <si>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</si>
  <si>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532376363</t>
  </si>
  <si>
    <t>694,2</t>
  </si>
  <si>
    <t>113203111</t>
  </si>
  <si>
    <t>Vytrhání obrub s vybouráním lože, s přemístěním hmot na skládku na vzdálenost do 3 m nebo s naložením na dopravní prostředek z dlažebních kostek</t>
  </si>
  <si>
    <t>76559473</t>
  </si>
  <si>
    <t>Vybourání jednořádku</t>
  </si>
  <si>
    <t>860,1</t>
  </si>
  <si>
    <t>12</t>
  </si>
  <si>
    <t>113204111</t>
  </si>
  <si>
    <t>Vytrhání obrub s vybouráním lože, s přemístěním hmot na skládku na vzdálenost do 3 m nebo s naložením na dopravní prostředek záhonových</t>
  </si>
  <si>
    <t>1370739115</t>
  </si>
  <si>
    <t>389,40</t>
  </si>
  <si>
    <t>13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</si>
  <si>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</si>
  <si>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</si>
  <si>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kus</t>
  </si>
  <si>
    <t>980937903</t>
  </si>
  <si>
    <t xml:space="preserve">vybourání dopravních značek </t>
  </si>
  <si>
    <t>Zemní práce - odkopávky a prokopávky</t>
  </si>
  <si>
    <t>14</t>
  </si>
  <si>
    <t>122101401</t>
  </si>
  <si>
    <t>Vykopávky v zemnících na suchu s přehozením výkopku na vzdálenost do 3 m nebo s naložením na dopravní prostředek v horninách tř. 1 a 2 do 100 m3</t>
  </si>
  <si>
    <t>m3</t>
  </si>
  <si>
    <t>29779007</t>
  </si>
  <si>
    <t>potřeba ornice</t>
  </si>
  <si>
    <t>643,7*0,1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</si>
  <si>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</si>
  <si>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</si>
  <si>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-354088478</t>
  </si>
  <si>
    <t>42,5*0,29</t>
  </si>
  <si>
    <t>16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</si>
  <si>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</si>
  <si>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</si>
  <si>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1246486222</t>
  </si>
  <si>
    <t>12,325*0,5</t>
  </si>
  <si>
    <t>17</t>
  </si>
  <si>
    <t>M</t>
  </si>
  <si>
    <t>103641010</t>
  </si>
  <si>
    <t>zemina pro terénní úpravy -  ornice</t>
  </si>
  <si>
    <t>t</t>
  </si>
  <si>
    <t>-1381616795</t>
  </si>
  <si>
    <t>64,37</t>
  </si>
  <si>
    <t>Zemní práce - hloubené vykopávky</t>
  </si>
  <si>
    <t>18</t>
  </si>
  <si>
    <t>131201101</t>
  </si>
  <si>
    <t>Hloubení nezapažených jam a zářezů s urovnáním dna do předepsaného profilu a spádu v hornině tř. 3 do 100 m3</t>
  </si>
  <si>
    <t>-1571820152</t>
  </si>
  <si>
    <t>vpusti</t>
  </si>
  <si>
    <t>2*2*2*10</t>
  </si>
  <si>
    <t>značky</t>
  </si>
  <si>
    <t>0,4*0,4*0,8*5</t>
  </si>
  <si>
    <t>Součet</t>
  </si>
  <si>
    <t>19</t>
  </si>
  <si>
    <t>131201109</t>
  </si>
  <si>
    <t>Hloubení nezapažených jam a zářezů s urovnáním dna do předepsaného profilu a spádu Příplatek k cenám za lepivost horniny tř. 3</t>
  </si>
  <si>
    <t>2090958880</t>
  </si>
  <si>
    <t>80,64*0,5</t>
  </si>
  <si>
    <t>20</t>
  </si>
  <si>
    <t>132201101</t>
  </si>
  <si>
    <t>Hloubení zapažených i nezapažených rýh šířky do 600 mm s urovnáním dna do předepsaného profilu a spádu v hornině tř. 3 do 100 m3</t>
  </si>
  <si>
    <t>-1143373043</t>
  </si>
  <si>
    <t>výkop pro obrubníky</t>
  </si>
  <si>
    <t>643,7*0,25*0,25</t>
  </si>
  <si>
    <t>(16+16+223+643,7)*0,35*0,25</t>
  </si>
  <si>
    <t>693,5*0,35*0,25</t>
  </si>
  <si>
    <t>132201109</t>
  </si>
  <si>
    <t>Hloubení zapažených i nezapažených rýh šířky do 600 mm s urovnáním dna do předepsaného profilu a spádu v hornině tř. 3 Příplatek k cenám za lepivost horniny tř. 3</t>
  </si>
  <si>
    <t>85613263</t>
  </si>
  <si>
    <t>179,548*0,5</t>
  </si>
  <si>
    <t>22</t>
  </si>
  <si>
    <t>132301201</t>
  </si>
  <si>
    <t>Hloubení zapažených i nezapažených rýh šířky přes 600 do 2 000 mm s urovnáním dna do předepsaného profilu a spádu v hornině tř. 4 do 100 m3</t>
  </si>
  <si>
    <t>-311794585</t>
  </si>
  <si>
    <t>kanalizační přípojky</t>
  </si>
  <si>
    <t>10*1,2*2,0</t>
  </si>
  <si>
    <t>23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</si>
  <si>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</si>
  <si>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</si>
  <si>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-1702519728</t>
  </si>
  <si>
    <t>24*0,5</t>
  </si>
  <si>
    <t>Zemní práce - přemístění výkopku</t>
  </si>
  <si>
    <t>24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</si>
  <si>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</si>
  <si>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</si>
  <si>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-872827236</t>
  </si>
  <si>
    <t>ornice</t>
  </si>
  <si>
    <t>12,325+80,64+179,548+24</t>
  </si>
  <si>
    <t>25</t>
  </si>
  <si>
    <t>171201101</t>
  </si>
  <si>
    <t>Uložení sypaniny do násypů s rozprostřením sypaniny ve vrstvách a s hrubým urovnáním nezhutněných z jakýchkoliv hornin</t>
  </si>
  <si>
    <t>1291412395</t>
  </si>
  <si>
    <t>1,2</t>
  </si>
  <si>
    <t>26</t>
  </si>
  <si>
    <t>171201201</t>
  </si>
  <si>
    <t>Uložení sypaniny na skládky</t>
  </si>
  <si>
    <t>1090708230</t>
  </si>
  <si>
    <t>360,883-1,2</t>
  </si>
  <si>
    <t>27</t>
  </si>
  <si>
    <t>171201211</t>
  </si>
  <si>
    <t>Uložení sypaniny poplatek za uložení sypaniny na skládce (skládkovné)</t>
  </si>
  <si>
    <t>7309730</t>
  </si>
  <si>
    <t>(359,683-64,37)*1,8</t>
  </si>
  <si>
    <t>28</t>
  </si>
  <si>
    <t>174101101</t>
  </si>
  <si>
    <t>Zásyp sypaninou z jakékoliv horniny s uložením výkopku ve vrstvách se zhutněním jam, šachet, rýh nebo kolem objektů v těchto vykopávkách</t>
  </si>
  <si>
    <t>-668083528</t>
  </si>
  <si>
    <t>80</t>
  </si>
  <si>
    <t>3,14*0,25*0,25*1,9*10*-1</t>
  </si>
  <si>
    <t>29</t>
  </si>
  <si>
    <t>583336740</t>
  </si>
  <si>
    <t>kamenivo těžené hrubé frakce 16-32</t>
  </si>
  <si>
    <t>1676018835</t>
  </si>
  <si>
    <t>76,271*1,8</t>
  </si>
  <si>
    <t>Zemní práce - povrchové úpravy terénu</t>
  </si>
  <si>
    <t>30</t>
  </si>
  <si>
    <t>181301101</t>
  </si>
  <si>
    <t>Rozprostření a urovnání ornice v rovině nebo ve svahu sklonu do 1:5 při souvislé ploše do 500 m2, tl. vrstvy do 100 mm</t>
  </si>
  <si>
    <t>518978709</t>
  </si>
  <si>
    <t>643,7</t>
  </si>
  <si>
    <t>31</t>
  </si>
  <si>
    <t>181411131</t>
  </si>
  <si>
    <t>Založení trávníku na půdě předem připravené plochy do 1000 m2 výsevem včetně utažení parkového v rovině nebo na svahu do 1:5</t>
  </si>
  <si>
    <t>623403951</t>
  </si>
  <si>
    <t>32</t>
  </si>
  <si>
    <t>005724200</t>
  </si>
  <si>
    <t>osivo směs travní parková okrasná</t>
  </si>
  <si>
    <t>kg</t>
  </si>
  <si>
    <t>464137535</t>
  </si>
  <si>
    <t>643,7*0,03</t>
  </si>
  <si>
    <t>33</t>
  </si>
  <si>
    <t>181951101</t>
  </si>
  <si>
    <t>Úprava pláně vyrovnáním výškových rozdílů v hornině tř. 1 až 4 bez zhutnění</t>
  </si>
  <si>
    <t>2103036619</t>
  </si>
  <si>
    <t>34</t>
  </si>
  <si>
    <t>181951102</t>
  </si>
  <si>
    <t>Úprava pláně vyrovnáním výškových rozdílů v hornině tř. 1 až 4 se zhutněním</t>
  </si>
  <si>
    <t>387107287</t>
  </si>
  <si>
    <t>760+1109</t>
  </si>
  <si>
    <t>35</t>
  </si>
  <si>
    <t>183402131</t>
  </si>
  <si>
    <t>Rozrušení půdy na hloubku přes 50 do 150 mm souvislé plochy přes 500 m2 v rovině nebo na svahu do 1:5</t>
  </si>
  <si>
    <t>-1371063138</t>
  </si>
  <si>
    <t>36</t>
  </si>
  <si>
    <t>183403111</t>
  </si>
  <si>
    <t>Obdělání půdy nakopáním hl. přes 50 do 100 mm v rovině nebo na svahu do 1:5</t>
  </si>
  <si>
    <t>-212543345</t>
  </si>
  <si>
    <t>37</t>
  </si>
  <si>
    <t>183403153</t>
  </si>
  <si>
    <t>Obdělání půdy hrabáním v rovině nebo na svahu do 1:5</t>
  </si>
  <si>
    <t>-1990271192</t>
  </si>
  <si>
    <t>Zakládání</t>
  </si>
  <si>
    <t xml:space="preserve"> Zakládání</t>
  </si>
  <si>
    <t>41</t>
  </si>
  <si>
    <t>212532111</t>
  </si>
  <si>
    <t>Lože pro trativody z kameniva hrubého drceného</t>
  </si>
  <si>
    <t>-1957463696</t>
  </si>
  <si>
    <t>podélné trativody</t>
  </si>
  <si>
    <t>10*1*0,5*0,4</t>
  </si>
  <si>
    <t>42</t>
  </si>
  <si>
    <t>212755216</t>
  </si>
  <si>
    <t>Trativody bez lože z drenážních trubek plastových flexibilních D 160 mm</t>
  </si>
  <si>
    <t>-1314661778</t>
  </si>
  <si>
    <t>10*1</t>
  </si>
  <si>
    <t>43</t>
  </si>
  <si>
    <t>272313611</t>
  </si>
  <si>
    <t>Základy z betonu prostého klenby z betonu kamenem neprokládaného tř. C 16/20</t>
  </si>
  <si>
    <t>-852948295</t>
  </si>
  <si>
    <t>patky značek</t>
  </si>
  <si>
    <t>119</t>
  </si>
  <si>
    <t>275351121</t>
  </si>
  <si>
    <t>Bednění základů patek zřízení</t>
  </si>
  <si>
    <t>352295787</t>
  </si>
  <si>
    <t>0,4*0,5*4*5</t>
  </si>
  <si>
    <t>120</t>
  </si>
  <si>
    <t>275351122</t>
  </si>
  <si>
    <t>Bednění základů patek odstranění</t>
  </si>
  <si>
    <t>-1032129004</t>
  </si>
  <si>
    <t>Vodorovné konstrukce</t>
  </si>
  <si>
    <t>45</t>
  </si>
  <si>
    <t>Vodorovné podkladní a vedlejší konstrukce inž. staveb</t>
  </si>
  <si>
    <t>48</t>
  </si>
  <si>
    <t>451572111</t>
  </si>
  <si>
    <t>Lože pod potrubí, stoky a drobné objekty v otevřeném výkopu z kameniva drobného těženého 0 až 4 mm</t>
  </si>
  <si>
    <t>-194059544</t>
  </si>
  <si>
    <t>přípojky</t>
  </si>
  <si>
    <t>1*0,5*10</t>
  </si>
  <si>
    <t>56</t>
  </si>
  <si>
    <t>Podkladní vrstvy komunikací, letišť a ploch</t>
  </si>
  <si>
    <t>49</t>
  </si>
  <si>
    <t>564851111</t>
  </si>
  <si>
    <t>Podklad ze štěrkodrti ŠD s rozprostřením a zhutněním, po zhutnění tl. 150 mm</t>
  </si>
  <si>
    <t>1602120316</t>
  </si>
  <si>
    <t>763*2</t>
  </si>
  <si>
    <t>51</t>
  </si>
  <si>
    <t>564861111</t>
  </si>
  <si>
    <t>Podklad ze štěrkodrti ŠD s rozprostřením a zhutněním, po zhutnění tl. 200 mm</t>
  </si>
  <si>
    <t>534310509</t>
  </si>
  <si>
    <t>1096+31</t>
  </si>
  <si>
    <t>52</t>
  </si>
  <si>
    <t>565131111</t>
  </si>
  <si>
    <t>Vyrovnání povrchu dosavadních podkladů s rozprostřením hmot a zhutněním obalovaným kamenivem ACP (OK) tl. 50 mm</t>
  </si>
  <si>
    <t>2038364286</t>
  </si>
  <si>
    <t>1895*0,35</t>
  </si>
  <si>
    <t>53</t>
  </si>
  <si>
    <t>573231106</t>
  </si>
  <si>
    <t>Postřik spojovací PS bez posypu kamenivem ze silniční emulze, v množství 0,30 kg/m2</t>
  </si>
  <si>
    <t>100099139</t>
  </si>
  <si>
    <t>1895</t>
  </si>
  <si>
    <t>54</t>
  </si>
  <si>
    <t>573231109</t>
  </si>
  <si>
    <t>Postřik spojovací PS bez posypu kamenivem ze silniční emulze, v množství 0,60 kg/m2</t>
  </si>
  <si>
    <t>285649271</t>
  </si>
  <si>
    <t>55</t>
  </si>
  <si>
    <t>577144121</t>
  </si>
  <si>
    <t>Asfaltový beton vrstva obrusná ACO 11 (ABS) s rozprostřením a se zhutněním z nemodifikovaného asfaltu v pruhu šířky přes 3 m tř. I, po zhutnění tl. 50 mm</t>
  </si>
  <si>
    <t>464176307</t>
  </si>
  <si>
    <t>1895,0</t>
  </si>
  <si>
    <t>napojení na stávající živičné plochy</t>
  </si>
  <si>
    <t>73,2*1,5</t>
  </si>
  <si>
    <t>577165122</t>
  </si>
  <si>
    <t>Asfaltový beton vrstva ložní ACL 16 (ABH) s rozprostřením a zhutněním z nemodifikovaného asfaltu v pruhu šířky přes 3 m, po zhutnění tl. 70 mm</t>
  </si>
  <si>
    <t>379691417</t>
  </si>
  <si>
    <t>59</t>
  </si>
  <si>
    <t>Kryty pozemních komunikací, letišť a ploch dlážděných (předlažby)</t>
  </si>
  <si>
    <t>57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</si>
  <si>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</si>
  <si>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</si>
  <si>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845134942</t>
  </si>
  <si>
    <t>Dlažba tvaru I 20/16,5/6 - šedá - chodník</t>
  </si>
  <si>
    <t>1096</t>
  </si>
  <si>
    <t>Dlažba obdélník 20/10/6 - červená - pro nevidomé a slabozraké</t>
  </si>
  <si>
    <t>58</t>
  </si>
  <si>
    <t>592452670</t>
  </si>
  <si>
    <t>dlažba skladebná betonová základní pro nevidomé 20 x 10 x 6 cm barevná</t>
  </si>
  <si>
    <t>-1407141345</t>
  </si>
  <si>
    <t>varovné, signální pásy - barva červená</t>
  </si>
  <si>
    <t>31*1,01</t>
  </si>
  <si>
    <t>592453040</t>
  </si>
  <si>
    <t>dlažba zámková profilová základní 20x16,5x6 cm přírodní</t>
  </si>
  <si>
    <t>-239426682</t>
  </si>
  <si>
    <t>chodníky</t>
  </si>
  <si>
    <t>1096*1,01</t>
  </si>
  <si>
    <t>61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</si>
  <si>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</si>
  <si>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</si>
  <si>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-1786144000</t>
  </si>
  <si>
    <t>dlažba tvaru I 20/16,5/8 - červená - parkoviště</t>
  </si>
  <si>
    <t>763</t>
  </si>
  <si>
    <t>63</t>
  </si>
  <si>
    <t>592452830</t>
  </si>
  <si>
    <t>dlažba zámková profilová základní 20x16,5x8 cm barevná</t>
  </si>
  <si>
    <t>1750177755</t>
  </si>
  <si>
    <t>Dlažba tvaru I - 20/16,5/8 - červená - parkoviště</t>
  </si>
  <si>
    <t>763*1,01</t>
  </si>
  <si>
    <t>Trubní vedení</t>
  </si>
  <si>
    <t>87</t>
  </si>
  <si>
    <t>Potrubí z trub plastických a skleněných</t>
  </si>
  <si>
    <t>65</t>
  </si>
  <si>
    <t>871311101</t>
  </si>
  <si>
    <t>Montáž vodovodního potrubí z plastů v otevřeném výkopu z tvrdého PVC s integrovaným těsněnim SDR 11/PN10 D 160 x 6,2 mm</t>
  </si>
  <si>
    <t>-980710462</t>
  </si>
  <si>
    <t>kanalizační přípojky od uličních vpustí</t>
  </si>
  <si>
    <t>10*2</t>
  </si>
  <si>
    <t>66</t>
  </si>
  <si>
    <t>286147160</t>
  </si>
  <si>
    <t>trubka kanalizační žebrovaná PP vnitřní průměr 150mm, dl. 2m</t>
  </si>
  <si>
    <t>-1414768667</t>
  </si>
  <si>
    <t>10*1,02</t>
  </si>
  <si>
    <t>67</t>
  </si>
  <si>
    <t>877321110</t>
  </si>
  <si>
    <t>Montáž tvarovek na vodovodním plastovém potrubí z polyetylenu PE 100 elektrotvarovek SDR 11/PN16 kolen 22 st. nebo 45 st. d 160</t>
  </si>
  <si>
    <t>-1345852813</t>
  </si>
  <si>
    <t>68</t>
  </si>
  <si>
    <t>286171820</t>
  </si>
  <si>
    <t>koleno kanalizační PP SN 16 45 ° DN 150</t>
  </si>
  <si>
    <t>1356153421</t>
  </si>
  <si>
    <t>89</t>
  </si>
  <si>
    <t>Trubní vedení - ostatní konstrukce</t>
  </si>
  <si>
    <t>69</t>
  </si>
  <si>
    <t>817314111</t>
  </si>
  <si>
    <t>Montáž betonových útesů s hrdlem na potrubí betonovém a železobetonovém DN 150</t>
  </si>
  <si>
    <t>2090605091</t>
  </si>
  <si>
    <t>Napojení stávající drenáže na nové vpusti</t>
  </si>
  <si>
    <t>10+6</t>
  </si>
  <si>
    <t>70</t>
  </si>
  <si>
    <t>895941111</t>
  </si>
  <si>
    <t>Zřízení vpusti kanalizační uliční z betonových dílců typ UV-50 normální</t>
  </si>
  <si>
    <t>1612834549</t>
  </si>
  <si>
    <t>71</t>
  </si>
  <si>
    <t>592238240</t>
  </si>
  <si>
    <t>vpusť betonová uliční /skruž/ 59x50x5 cm</t>
  </si>
  <si>
    <t>-437814451</t>
  </si>
  <si>
    <t>10*1,01</t>
  </si>
  <si>
    <t>72</t>
  </si>
  <si>
    <t>592238210</t>
  </si>
  <si>
    <t>vpusť betonová uliční prstenec 18x66x10 cm</t>
  </si>
  <si>
    <t>1022974464</t>
  </si>
  <si>
    <t>73</t>
  </si>
  <si>
    <t>592238200</t>
  </si>
  <si>
    <t>vpusť betonová uliční /skruž/ 29x50x5 cm</t>
  </si>
  <si>
    <t>608506442</t>
  </si>
  <si>
    <t>74</t>
  </si>
  <si>
    <t>592238220</t>
  </si>
  <si>
    <t>vpusť betonová uliční dno s výtokem 62,6 x 49,5 x 5 cm</t>
  </si>
  <si>
    <t>1951815959</t>
  </si>
  <si>
    <t>75</t>
  </si>
  <si>
    <t>592238640</t>
  </si>
  <si>
    <t>prstenec betonový pro uliční vpusť vyrovnávací 39 x 6 x 13 cm</t>
  </si>
  <si>
    <t>1971860058</t>
  </si>
  <si>
    <t>76</t>
  </si>
  <si>
    <t>899211113</t>
  </si>
  <si>
    <t>Osazení litinových mříží s rámem na šachtách tunelové stoky hmotnosti jednotlivě přes 100 do 150 kg</t>
  </si>
  <si>
    <t>-379976588</t>
  </si>
  <si>
    <t>77</t>
  </si>
  <si>
    <t>552423R00</t>
  </si>
  <si>
    <t>Mříž pro vozovku s nálevkou</t>
  </si>
  <si>
    <t>ks</t>
  </si>
  <si>
    <t>964188270</t>
  </si>
  <si>
    <t>78</t>
  </si>
  <si>
    <t>552423R01</t>
  </si>
  <si>
    <t>Koš na bláto a kaly</t>
  </si>
  <si>
    <t>-2065222134</t>
  </si>
  <si>
    <t>79</t>
  </si>
  <si>
    <t>899331111</t>
  </si>
  <si>
    <t>Výšková úprava uličního vstupu nebo vpusti do 200 mm zvýšením poklopu</t>
  </si>
  <si>
    <t>-380274858</t>
  </si>
  <si>
    <t>899332111</t>
  </si>
  <si>
    <t>Výšková úprava uličního vstupu nebo vpusti do 200 mm snížením poklopu</t>
  </si>
  <si>
    <t>1389269500</t>
  </si>
  <si>
    <t>81</t>
  </si>
  <si>
    <t>899431111</t>
  </si>
  <si>
    <t>Výšková úprava uličního vstupu nebo vpusti do 200 mm zvýšením krycího hrnce, šoupěte nebo hydrantu bez úpravy armatur</t>
  </si>
  <si>
    <t>1370352214</t>
  </si>
  <si>
    <t>82</t>
  </si>
  <si>
    <t>899432111</t>
  </si>
  <si>
    <t>Výšková úprava uličního vstupu nebo vpusti do 200 mm snížením krycího hrnce, šoupěte, nebo hydrantu bez úpravy armatur</t>
  </si>
  <si>
    <t>-1963367101</t>
  </si>
  <si>
    <t>7</t>
  </si>
  <si>
    <t>83</t>
  </si>
  <si>
    <t>966008R00</t>
  </si>
  <si>
    <t>Vybourání stávající uliční vpusti, včetně zásypu kamenivem</t>
  </si>
  <si>
    <t>1291355528</t>
  </si>
  <si>
    <t>9</t>
  </si>
  <si>
    <t>Ostatní konstrukce a práce, bourání</t>
  </si>
  <si>
    <t>91</t>
  </si>
  <si>
    <t>Doplňující konstrukce a práce pozemních komunikací, letišť a ploch</t>
  </si>
  <si>
    <t>86</t>
  </si>
  <si>
    <t>914111111</t>
  </si>
  <si>
    <t>Montáž svislé dopravní značky základní velikosti do 1 m2 objímkami na sloupky nebo konzoly</t>
  </si>
  <si>
    <t>-1051474932</t>
  </si>
  <si>
    <t>95</t>
  </si>
  <si>
    <t>914511111</t>
  </si>
  <si>
    <t>Montáž sloupku dopravních značek délky do 3,5 m do betonového základu</t>
  </si>
  <si>
    <t>-107503563</t>
  </si>
  <si>
    <t>96</t>
  </si>
  <si>
    <t>915111112</t>
  </si>
  <si>
    <t>Vodorovné dopravní značení stříkané barvou dělící čára šířky 125 mm souvislá bílá retroreflexní</t>
  </si>
  <si>
    <t>1148379472</t>
  </si>
  <si>
    <t>370+102</t>
  </si>
  <si>
    <t>121</t>
  </si>
  <si>
    <t>404453500</t>
  </si>
  <si>
    <t>barva na vodorovné dopravní značení bílá bal. sud 250 kg</t>
  </si>
  <si>
    <t>-1984992825</t>
  </si>
  <si>
    <t>370*0,125+6</t>
  </si>
  <si>
    <t>97</t>
  </si>
  <si>
    <t>404453520</t>
  </si>
  <si>
    <t>barva na vodorovné dopravní značení žlutá bal. soudek 40 kg</t>
  </si>
  <si>
    <t>-1095709592</t>
  </si>
  <si>
    <t>102*0,125</t>
  </si>
  <si>
    <t>123</t>
  </si>
  <si>
    <t>915131112</t>
  </si>
  <si>
    <t>Vodorovné dopravní značení stříkané barvou přechody pro chodce, šipky, symboly bílé retroreflexní</t>
  </si>
  <si>
    <t>-4311498</t>
  </si>
  <si>
    <t>98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</si>
  <si>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</si>
  <si>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</si>
  <si>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-987961886</t>
  </si>
  <si>
    <t>643,7-4,6-1,5-106-25,8-1,7-2-4,1-4,7-6,3-28,8-2,5-3,2</t>
  </si>
  <si>
    <t>104,2+36,5+35,1+1,5</t>
  </si>
  <si>
    <t>99</t>
  </si>
  <si>
    <t>592185840</t>
  </si>
  <si>
    <t>přídlažba 50x25x8 cm</t>
  </si>
  <si>
    <t>1523456701</t>
  </si>
  <si>
    <t>629,8*2*1,01</t>
  </si>
  <si>
    <t>100</t>
  </si>
  <si>
    <t>915611111</t>
  </si>
  <si>
    <t>Předznačení pro vodorovné značení stříkané barvou nebo prováděné z nátěrových hmot liniové dělicí čáry, vodicí proužky</t>
  </si>
  <si>
    <t>-1555796382</t>
  </si>
  <si>
    <t>124</t>
  </si>
  <si>
    <t>915621111</t>
  </si>
  <si>
    <t>Předznačení pro vodorovné značení stříkané barvou nebo prováděné z nátěrových hmot plošné šipky, symboly, nápisy</t>
  </si>
  <si>
    <t>-886003914</t>
  </si>
  <si>
    <t>101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</si>
  <si>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</si>
  <si>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</si>
  <si>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-540546018</t>
  </si>
  <si>
    <t>Obrubník  15/25</t>
  </si>
  <si>
    <t>3,7++17,8+10,7+26,5+3,6+18,6+16,6+19,1+2,6+13,1+14,6+8,1+12,1+16,3+8,4+29,4+15,8+4,6</t>
  </si>
  <si>
    <t>2+106+25,8+1,7+2+4,1+4,7+1+7,8</t>
  </si>
  <si>
    <t>8+2+6,3+28,8+2,5+3,2+95,2+15+6,1+4+1+4,1+1,5+6+13,7+10,8+6+4+1,5+56,6+2,2+3,7+1</t>
  </si>
  <si>
    <t>(2+3+3+3,6+3+3+3,6+2+5+5+3)*-1</t>
  </si>
  <si>
    <t>Mezisoučet</t>
  </si>
  <si>
    <t>Zahradní obrubník BO 5/20</t>
  </si>
  <si>
    <t>2,5+0,5+24,2+22,8+3,4+17,3+7,9+2,3+2,3+7,5+19,1+2,8+7,5+2+0,5+3,2+9,5+13</t>
  </si>
  <si>
    <t>8,5+28,2+12,1+1,5+5,5+11,5+76,5+15,1+4+26+1,5+3,1+1,7+3,3+26,2+2+2+15,5</t>
  </si>
  <si>
    <t>2+2+28,6+3+2+7,9+15+6+2+1,5+1,5+2+1,5+1,5</t>
  </si>
  <si>
    <t>Obrubník 15/15-nájezdový</t>
  </si>
  <si>
    <t>2+3+3+3,6+3+3+3,6+2+5+5+3+3+3+2+1,5+104,2+36,5+35,1+1,5</t>
  </si>
  <si>
    <t xml:space="preserve">Obrubník přechodový - levý </t>
  </si>
  <si>
    <t>Obrubník přechodový - pravý</t>
  </si>
  <si>
    <t>102</t>
  </si>
  <si>
    <t>592173040</t>
  </si>
  <si>
    <t>obrubník betonový zahradní přírodní šedá 50x5x20 cm</t>
  </si>
  <si>
    <t>1054912744</t>
  </si>
  <si>
    <t>469,0*2*1,01</t>
  </si>
  <si>
    <t>103</t>
  </si>
  <si>
    <t>592174650</t>
  </si>
  <si>
    <t>obrubník betonový silniční vibrolisovaný 100x15x25 cm</t>
  </si>
  <si>
    <t>-763033788</t>
  </si>
  <si>
    <t>643,7*1,01</t>
  </si>
  <si>
    <t>104</t>
  </si>
  <si>
    <t>592174680</t>
  </si>
  <si>
    <t>obrubník betonový silniční nájezdový vibrolisovaný 100x15x15 cm</t>
  </si>
  <si>
    <t>-1094275874</t>
  </si>
  <si>
    <t>223*1,01</t>
  </si>
  <si>
    <t>105</t>
  </si>
  <si>
    <t>592174690</t>
  </si>
  <si>
    <t>obrubník betonový silniční přechodový L + P vibrolisovaný 100x15x15-25 cm</t>
  </si>
  <si>
    <t>-997854639</t>
  </si>
  <si>
    <t>(16+16)*1,01</t>
  </si>
  <si>
    <t>125</t>
  </si>
  <si>
    <t>916781112</t>
  </si>
  <si>
    <t>Zpomalovací práh plastový pro přejezdovou rychlost 20 km/h</t>
  </si>
  <si>
    <t>873085651</t>
  </si>
  <si>
    <t>zpomalovací práh  CZ8</t>
  </si>
  <si>
    <t>2*215*430*50 mm (žlutá a černá)</t>
  </si>
  <si>
    <t>10*500*430*50 mm (5*žlutá, 5*černá)</t>
  </si>
  <si>
    <t>montáž, včetně demontáže stávajícího zpomalovacího prahu</t>
  </si>
  <si>
    <t>5,43</t>
  </si>
  <si>
    <t>107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</si>
  <si>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</si>
  <si>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</si>
  <si>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-1844278891</t>
  </si>
  <si>
    <t>73,2</t>
  </si>
  <si>
    <t>109</t>
  </si>
  <si>
    <t>919735111</t>
  </si>
  <si>
    <t>Řezání stávajícího živičného krytu nebo podkladu hloubky do 50 mm</t>
  </si>
  <si>
    <t>-2079275912</t>
  </si>
  <si>
    <t>Prorážení otvorů a ostatní bourací práce</t>
  </si>
  <si>
    <t>110</t>
  </si>
  <si>
    <t>997221561</t>
  </si>
  <si>
    <t>Vodorovná doprava suti bez naložení, ale se složením a s hrubým urovnáním z kusových materiálů, na vzdálenost do 1 km</t>
  </si>
  <si>
    <t>776330940</t>
  </si>
  <si>
    <t>111</t>
  </si>
  <si>
    <t>997221569</t>
  </si>
  <si>
    <t>Vodorovná doprava suti bez naložení, ale se složením a s hrubým urovnáním Příplatek k ceně za každý další i započatý 1 km přes 1 km</t>
  </si>
  <si>
    <t>-1382433704</t>
  </si>
  <si>
    <t>2088,36*9</t>
  </si>
  <si>
    <t>112</t>
  </si>
  <si>
    <t>997221611</t>
  </si>
  <si>
    <t>Nakládání na dopravní prostředky pro vodorovnou dopravu suti</t>
  </si>
  <si>
    <t>-1406320763</t>
  </si>
  <si>
    <t>113</t>
  </si>
  <si>
    <t>997221815</t>
  </si>
  <si>
    <t>Poplatek za uložení stavebního odpadu na skládce (skládkovné) betonového</t>
  </si>
  <si>
    <t>1161703167</t>
  </si>
  <si>
    <t>1,173+283,608+136,350+15,576+0,41</t>
  </si>
  <si>
    <t>115</t>
  </si>
  <si>
    <t>997221845</t>
  </si>
  <si>
    <t>Poplatek za uložení stavebního odpadu na skládce (skládkovné) z asfaltových povrchů</t>
  </si>
  <si>
    <t>1597890452</t>
  </si>
  <si>
    <t>106,898+967,782</t>
  </si>
  <si>
    <t>116</t>
  </si>
  <si>
    <t>997221855</t>
  </si>
  <si>
    <t>Poplatek za uložení stavebního odpadu na skládce (skládkovné) z kameniva</t>
  </si>
  <si>
    <t>-1291985194</t>
  </si>
  <si>
    <t>335,34+142,311+98,912</t>
  </si>
  <si>
    <t>Přesun hmot</t>
  </si>
  <si>
    <t>117</t>
  </si>
  <si>
    <t>998225111</t>
  </si>
  <si>
    <t>Přesun hmot pro komunikace s krytem z kameniva, monolitickým betonovým nebo živičným dopravní vzdálenost do 200 m jakékoliv délky objektu</t>
  </si>
  <si>
    <t>1740579950</t>
  </si>
  <si>
    <t>VON - Vedlejší a ostatní náklady</t>
  </si>
  <si>
    <t>VON - Soupis prací - Vedlejší a ostatní náklady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</si>
  <si>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</si>
  <si>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</si>
  <si>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</si>
  <si>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</si>
  <si>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</si>
  <si>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</si>
  <si>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</si>
  <si>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011002002</t>
  </si>
  <si>
    <t>Hlavní tituly průvodních činností a nákladů průzkumné, geodetické a projektové práce Zkoušky a ostatní měření - zkouška únosnosti pláně</t>
  </si>
  <si>
    <t>2068887394</t>
  </si>
  <si>
    <t>zkouška únosnosti pláně (jen rezerva)</t>
  </si>
  <si>
    <t>011503001</t>
  </si>
  <si>
    <t>Vytýčení stávající inženýrské sítě</t>
  </si>
  <si>
    <t>soubor</t>
  </si>
  <si>
    <t>1370426152</t>
  </si>
  <si>
    <t>"Vytýčení stávajících sítí</t>
  </si>
  <si>
    <t>072002000</t>
  </si>
  <si>
    <t>Hlavní tituly průvodních činností a nákladů provozní vlivy Silniční provoz- dočasné dopravní opatření-návrh a projednání</t>
  </si>
  <si>
    <t>CS ÚRS 2016 02</t>
  </si>
  <si>
    <t>2028426731</t>
  </si>
  <si>
    <t>072002001</t>
  </si>
  <si>
    <t>Hlavní tituly průvodních činností a nákladů provozní vlivy Silniční provoz- dočasné dopravní opatření-realizace</t>
  </si>
  <si>
    <t>964415667</t>
  </si>
  <si>
    <t>VRN</t>
  </si>
  <si>
    <t>Vedlejší rozpočtové náklady</t>
  </si>
  <si>
    <t>012103000</t>
  </si>
  <si>
    <t>Průzkumné, geodetické a projektové práce geodetické práce před výstavbou</t>
  </si>
  <si>
    <t>1024</t>
  </si>
  <si>
    <t>-856389239</t>
  </si>
  <si>
    <t xml:space="preserve">Geodetické vytýčení stavby </t>
  </si>
  <si>
    <t>012203000</t>
  </si>
  <si>
    <t>Průzkumné, geodetické a projektové práce geodetické práce při provádění stavby</t>
  </si>
  <si>
    <t>-238059607</t>
  </si>
  <si>
    <t>012303000</t>
  </si>
  <si>
    <t>Průzkumné, geodetické a projektové práce geodetické práce Geodetické práce po výstavbě-dokumentace skutečného provedení stavby</t>
  </si>
  <si>
    <t>390474355</t>
  </si>
  <si>
    <t>Ve třech vyhotoveních</t>
  </si>
  <si>
    <t>032103000</t>
  </si>
  <si>
    <t>Zařízení staveniště vybavení staveniště náklady na stavební buňky</t>
  </si>
  <si>
    <t>-1320899929</t>
  </si>
  <si>
    <t>075603000</t>
  </si>
  <si>
    <t>Provozní vlivy ochranná pásma Provozní vlivy-ochranná pásma</t>
  </si>
  <si>
    <t>765487890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</si>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</sst>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3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4" fontId="36" fillId="0" borderId="16" xfId="0" applyNumberFormat="1" applyFont="1" applyBorder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0" fontId="39" fillId="0" borderId="28" xfId="0" applyFont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4" fontId="13" fillId="0" borderId="0" xfId="0" applyNumberFormat="1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9" width="25.875" hidden="1" customWidth="1"/>
    <col min="50" max="54" width="21.625" hidden="1" customWidth="1"/>
    <col min="55" max="55" width="19.125" hidden="1" customWidth="1"/>
    <col min="56" max="56" width="25" hidden="1" customWidth="1"/>
    <col min="57" max="58" width="19.125" hidden="1" customWidth="1"/>
    <col min="59" max="59" width="66.5" customWidth="1"/>
    <col min="71" max="91" width="9.37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7</v>
      </c>
      <c r="BV1" s="25" t="s">
        <v>8</v>
      </c>
    </row>
    <row r="2" spans="1:74" ht="37" customHeight="1"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S2" s="26" t="s">
        <v>9</v>
      </c>
      <c r="BT2" s="26" t="s">
        <v>10</v>
      </c>
    </row>
    <row r="3" spans="1:74" ht="7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9</v>
      </c>
      <c r="BT3" s="26" t="s">
        <v>11</v>
      </c>
    </row>
    <row r="4" spans="1:74" ht="37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G4" s="35" t="s">
        <v>14</v>
      </c>
      <c r="BS4" s="26" t="s">
        <v>15</v>
      </c>
    </row>
    <row r="5" spans="1:74" ht="14.4" customHeight="1">
      <c r="B5" s="30"/>
      <c r="C5" s="31"/>
      <c r="D5" s="36" t="s">
        <v>16</v>
      </c>
      <c r="E5" s="31"/>
      <c r="F5" s="31"/>
      <c r="G5" s="31"/>
      <c r="H5" s="31"/>
      <c r="I5" s="31"/>
      <c r="J5" s="31"/>
      <c r="K5" s="382" t="s">
        <v>17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1"/>
      <c r="AQ5" s="33"/>
      <c r="BG5" s="380" t="s">
        <v>18</v>
      </c>
      <c r="BS5" s="26" t="s">
        <v>9</v>
      </c>
    </row>
    <row r="6" spans="1:74" ht="37" customHeight="1">
      <c r="B6" s="30"/>
      <c r="C6" s="31"/>
      <c r="D6" s="38" t="s">
        <v>19</v>
      </c>
      <c r="E6" s="31"/>
      <c r="F6" s="31"/>
      <c r="G6" s="31"/>
      <c r="H6" s="31"/>
      <c r="I6" s="31"/>
      <c r="J6" s="31"/>
      <c r="K6" s="384" t="s">
        <v>20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1"/>
      <c r="AQ6" s="33"/>
      <c r="BG6" s="381"/>
      <c r="BS6" s="26" t="s">
        <v>9</v>
      </c>
    </row>
    <row r="7" spans="1:74" ht="14.4" customHeight="1">
      <c r="B7" s="30"/>
      <c r="C7" s="31"/>
      <c r="D7" s="39" t="s">
        <v>21</v>
      </c>
      <c r="E7" s="31"/>
      <c r="F7" s="31"/>
      <c r="G7" s="31"/>
      <c r="H7" s="31"/>
      <c r="I7" s="31"/>
      <c r="J7" s="31"/>
      <c r="K7" s="37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23</v>
      </c>
      <c r="AL7" s="31"/>
      <c r="AM7" s="31"/>
      <c r="AN7" s="37" t="s">
        <v>24</v>
      </c>
      <c r="AO7" s="31"/>
      <c r="AP7" s="31"/>
      <c r="AQ7" s="33"/>
      <c r="BG7" s="381"/>
      <c r="BS7" s="26" t="s">
        <v>9</v>
      </c>
    </row>
    <row r="8" spans="1:74" ht="14.4" customHeight="1">
      <c r="B8" s="30"/>
      <c r="C8" s="31"/>
      <c r="D8" s="39" t="s">
        <v>25</v>
      </c>
      <c r="E8" s="31"/>
      <c r="F8" s="31"/>
      <c r="G8" s="31"/>
      <c r="H8" s="31"/>
      <c r="I8" s="31"/>
      <c r="J8" s="31"/>
      <c r="K8" s="37" t="s">
        <v>26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27</v>
      </c>
      <c r="AL8" s="31"/>
      <c r="AM8" s="31"/>
      <c r="AN8" s="40" t="s">
        <v>28</v>
      </c>
      <c r="AO8" s="31"/>
      <c r="AP8" s="31"/>
      <c r="AQ8" s="33"/>
      <c r="BG8" s="381"/>
      <c r="BS8" s="26" t="s">
        <v>9</v>
      </c>
    </row>
    <row r="9" spans="1:74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G9" s="381"/>
      <c r="BS9" s="26" t="s">
        <v>9</v>
      </c>
    </row>
    <row r="10" spans="1:74" ht="14.4" customHeight="1">
      <c r="B10" s="30"/>
      <c r="C10" s="31"/>
      <c r="D10" s="39" t="s">
        <v>29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30</v>
      </c>
      <c r="AL10" s="31"/>
      <c r="AM10" s="31"/>
      <c r="AN10" s="37" t="s">
        <v>31</v>
      </c>
      <c r="AO10" s="31"/>
      <c r="AP10" s="31"/>
      <c r="AQ10" s="33"/>
      <c r="BG10" s="381"/>
      <c r="BS10" s="26" t="s">
        <v>9</v>
      </c>
    </row>
    <row r="11" spans="1:74" ht="18.5" customHeight="1">
      <c r="B11" s="30"/>
      <c r="C11" s="31"/>
      <c r="D11" s="31"/>
      <c r="E11" s="37" t="s">
        <v>32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33</v>
      </c>
      <c r="AL11" s="31"/>
      <c r="AM11" s="31"/>
      <c r="AN11" s="37" t="s">
        <v>34</v>
      </c>
      <c r="AO11" s="31"/>
      <c r="AP11" s="31"/>
      <c r="AQ11" s="33"/>
      <c r="BG11" s="381"/>
      <c r="BS11" s="26" t="s">
        <v>9</v>
      </c>
    </row>
    <row r="12" spans="1:74" ht="7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G12" s="381"/>
      <c r="BS12" s="26" t="s">
        <v>9</v>
      </c>
    </row>
    <row r="13" spans="1:74" ht="14.4" customHeight="1">
      <c r="B13" s="30"/>
      <c r="C13" s="31"/>
      <c r="D13" s="39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30</v>
      </c>
      <c r="AL13" s="31"/>
      <c r="AM13" s="31"/>
      <c r="AN13" s="41" t="s">
        <v>36</v>
      </c>
      <c r="AO13" s="31"/>
      <c r="AP13" s="31"/>
      <c r="AQ13" s="33"/>
      <c r="BG13" s="381"/>
      <c r="BS13" s="26" t="s">
        <v>9</v>
      </c>
    </row>
    <row r="14" spans="1:74" ht="12">
      <c r="B14" s="30"/>
      <c r="C14" s="31"/>
      <c r="D14" s="31"/>
      <c r="E14" s="385" t="s">
        <v>36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9" t="s">
        <v>33</v>
      </c>
      <c r="AL14" s="31"/>
      <c r="AM14" s="31"/>
      <c r="AN14" s="41" t="s">
        <v>36</v>
      </c>
      <c r="AO14" s="31"/>
      <c r="AP14" s="31"/>
      <c r="AQ14" s="33"/>
      <c r="BG14" s="381"/>
      <c r="BS14" s="26" t="s">
        <v>9</v>
      </c>
    </row>
    <row r="15" spans="1:74" ht="7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G15" s="381"/>
      <c r="BS15" s="26" t="s">
        <v>6</v>
      </c>
    </row>
    <row r="16" spans="1:74" ht="14.4" customHeight="1">
      <c r="B16" s="30"/>
      <c r="C16" s="31"/>
      <c r="D16" s="39" t="s">
        <v>37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30</v>
      </c>
      <c r="AL16" s="31"/>
      <c r="AM16" s="31"/>
      <c r="AN16" s="37" t="s">
        <v>38</v>
      </c>
      <c r="AO16" s="31"/>
      <c r="AP16" s="31"/>
      <c r="AQ16" s="33"/>
      <c r="BG16" s="381"/>
      <c r="BS16" s="26" t="s">
        <v>6</v>
      </c>
    </row>
    <row r="17" spans="2:71" ht="18.5" customHeight="1">
      <c r="B17" s="30"/>
      <c r="C17" s="31"/>
      <c r="D17" s="31"/>
      <c r="E17" s="37" t="s">
        <v>39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33</v>
      </c>
      <c r="AL17" s="31"/>
      <c r="AM17" s="31"/>
      <c r="AN17" s="37" t="s">
        <v>40</v>
      </c>
      <c r="AO17" s="31"/>
      <c r="AP17" s="31"/>
      <c r="AQ17" s="33"/>
      <c r="BG17" s="381"/>
      <c r="BS17" s="26" t="s">
        <v>7</v>
      </c>
    </row>
    <row r="18" spans="2:71" ht="7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G18" s="381"/>
      <c r="BS18" s="26" t="s">
        <v>9</v>
      </c>
    </row>
    <row r="19" spans="2:71" ht="14.4" customHeight="1">
      <c r="B19" s="30"/>
      <c r="C19" s="31"/>
      <c r="D19" s="39" t="s">
        <v>41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G19" s="381"/>
      <c r="BS19" s="26" t="s">
        <v>9</v>
      </c>
    </row>
    <row r="20" spans="2:71" ht="16.5" customHeight="1">
      <c r="B20" s="30"/>
      <c r="C20" s="31"/>
      <c r="D20" s="31"/>
      <c r="E20" s="387" t="s">
        <v>24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1"/>
      <c r="AP20" s="31"/>
      <c r="AQ20" s="33"/>
      <c r="BG20" s="381"/>
      <c r="BS20" s="26" t="s">
        <v>6</v>
      </c>
    </row>
    <row r="21" spans="2:71" ht="7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G21" s="381"/>
    </row>
    <row r="22" spans="2:71" ht="7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G22" s="381"/>
    </row>
    <row r="23" spans="2:71" s="1" customFormat="1" ht="25.9" customHeight="1">
      <c r="B23" s="43"/>
      <c r="C23" s="44"/>
      <c r="D23" s="45" t="s">
        <v>42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88">
        <f>ROUND(AG51,2)</f>
        <v>0</v>
      </c>
      <c r="AL23" s="389"/>
      <c r="AM23" s="389"/>
      <c r="AN23" s="389"/>
      <c r="AO23" s="389"/>
      <c r="AP23" s="44"/>
      <c r="AQ23" s="47"/>
      <c r="BG23" s="381"/>
    </row>
    <row r="24" spans="2:71" s="1" customFormat="1" ht="7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G24" s="381"/>
    </row>
    <row r="25" spans="2:71" s="1" customFormat="1" ht="1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0" t="s">
        <v>43</v>
      </c>
      <c r="M25" s="390"/>
      <c r="N25" s="390"/>
      <c r="O25" s="390"/>
      <c r="P25" s="44"/>
      <c r="Q25" s="44"/>
      <c r="R25" s="44"/>
      <c r="S25" s="44"/>
      <c r="T25" s="44"/>
      <c r="U25" s="44"/>
      <c r="V25" s="44"/>
      <c r="W25" s="390" t="s">
        <v>44</v>
      </c>
      <c r="X25" s="390"/>
      <c r="Y25" s="390"/>
      <c r="Z25" s="390"/>
      <c r="AA25" s="390"/>
      <c r="AB25" s="390"/>
      <c r="AC25" s="390"/>
      <c r="AD25" s="390"/>
      <c r="AE25" s="390"/>
      <c r="AF25" s="44"/>
      <c r="AG25" s="44"/>
      <c r="AH25" s="44"/>
      <c r="AI25" s="44"/>
      <c r="AJ25" s="44"/>
      <c r="AK25" s="390" t="s">
        <v>45</v>
      </c>
      <c r="AL25" s="390"/>
      <c r="AM25" s="390"/>
      <c r="AN25" s="390"/>
      <c r="AO25" s="390"/>
      <c r="AP25" s="44"/>
      <c r="AQ25" s="47"/>
      <c r="BG25" s="381"/>
    </row>
    <row r="26" spans="2:71" s="2" customFormat="1" ht="14.4" customHeight="1">
      <c r="B26" s="49"/>
      <c r="C26" s="50"/>
      <c r="D26" s="51" t="s">
        <v>46</v>
      </c>
      <c r="E26" s="50"/>
      <c r="F26" s="51" t="s">
        <v>47</v>
      </c>
      <c r="G26" s="50"/>
      <c r="H26" s="50"/>
      <c r="I26" s="50"/>
      <c r="J26" s="50"/>
      <c r="K26" s="50"/>
      <c r="L26" s="391">
        <v>0.21</v>
      </c>
      <c r="M26" s="392"/>
      <c r="N26" s="392"/>
      <c r="O26" s="392"/>
      <c r="P26" s="50"/>
      <c r="Q26" s="50"/>
      <c r="R26" s="50"/>
      <c r="S26" s="50"/>
      <c r="T26" s="50"/>
      <c r="U26" s="50"/>
      <c r="V26" s="50"/>
      <c r="W26" s="393">
        <f>ROUND(BB51,2)</f>
        <v>0</v>
      </c>
      <c r="X26" s="392"/>
      <c r="Y26" s="392"/>
      <c r="Z26" s="392"/>
      <c r="AA26" s="392"/>
      <c r="AB26" s="392"/>
      <c r="AC26" s="392"/>
      <c r="AD26" s="392"/>
      <c r="AE26" s="392"/>
      <c r="AF26" s="50"/>
      <c r="AG26" s="50"/>
      <c r="AH26" s="50"/>
      <c r="AI26" s="50"/>
      <c r="AJ26" s="50"/>
      <c r="AK26" s="393">
        <f>ROUND(AX51,2)</f>
        <v>0</v>
      </c>
      <c r="AL26" s="392"/>
      <c r="AM26" s="392"/>
      <c r="AN26" s="392"/>
      <c r="AO26" s="392"/>
      <c r="AP26" s="50"/>
      <c r="AQ26" s="52"/>
      <c r="BG26" s="381"/>
    </row>
    <row r="27" spans="2:71" s="2" customFormat="1" ht="14.4" customHeight="1">
      <c r="B27" s="49"/>
      <c r="C27" s="50"/>
      <c r="D27" s="50"/>
      <c r="E27" s="50"/>
      <c r="F27" s="51" t="s">
        <v>48</v>
      </c>
      <c r="G27" s="50"/>
      <c r="H27" s="50"/>
      <c r="I27" s="50"/>
      <c r="J27" s="50"/>
      <c r="K27" s="50"/>
      <c r="L27" s="391">
        <v>0.15</v>
      </c>
      <c r="M27" s="392"/>
      <c r="N27" s="392"/>
      <c r="O27" s="392"/>
      <c r="P27" s="50"/>
      <c r="Q27" s="50"/>
      <c r="R27" s="50"/>
      <c r="S27" s="50"/>
      <c r="T27" s="50"/>
      <c r="U27" s="50"/>
      <c r="V27" s="50"/>
      <c r="W27" s="393">
        <f>ROUND(BC51,2)</f>
        <v>0</v>
      </c>
      <c r="X27" s="392"/>
      <c r="Y27" s="392"/>
      <c r="Z27" s="392"/>
      <c r="AA27" s="392"/>
      <c r="AB27" s="392"/>
      <c r="AC27" s="392"/>
      <c r="AD27" s="392"/>
      <c r="AE27" s="392"/>
      <c r="AF27" s="50"/>
      <c r="AG27" s="50"/>
      <c r="AH27" s="50"/>
      <c r="AI27" s="50"/>
      <c r="AJ27" s="50"/>
      <c r="AK27" s="393">
        <f>ROUND(AY51,2)</f>
        <v>0</v>
      </c>
      <c r="AL27" s="392"/>
      <c r="AM27" s="392"/>
      <c r="AN27" s="392"/>
      <c r="AO27" s="392"/>
      <c r="AP27" s="50"/>
      <c r="AQ27" s="52"/>
      <c r="BG27" s="381"/>
    </row>
    <row r="28" spans="2:71" s="2" customFormat="1" ht="14.4" hidden="1" customHeight="1">
      <c r="B28" s="49"/>
      <c r="C28" s="50"/>
      <c r="D28" s="50"/>
      <c r="E28" s="50"/>
      <c r="F28" s="51" t="s">
        <v>49</v>
      </c>
      <c r="G28" s="50"/>
      <c r="H28" s="50"/>
      <c r="I28" s="50"/>
      <c r="J28" s="50"/>
      <c r="K28" s="50"/>
      <c r="L28" s="391">
        <v>0.21</v>
      </c>
      <c r="M28" s="392"/>
      <c r="N28" s="392"/>
      <c r="O28" s="392"/>
      <c r="P28" s="50"/>
      <c r="Q28" s="50"/>
      <c r="R28" s="50"/>
      <c r="S28" s="50"/>
      <c r="T28" s="50"/>
      <c r="U28" s="50"/>
      <c r="V28" s="50"/>
      <c r="W28" s="393">
        <f>ROUND(BD51,2)</f>
        <v>0</v>
      </c>
      <c r="X28" s="392"/>
      <c r="Y28" s="392"/>
      <c r="Z28" s="392"/>
      <c r="AA28" s="392"/>
      <c r="AB28" s="392"/>
      <c r="AC28" s="392"/>
      <c r="AD28" s="392"/>
      <c r="AE28" s="392"/>
      <c r="AF28" s="50"/>
      <c r="AG28" s="50"/>
      <c r="AH28" s="50"/>
      <c r="AI28" s="50"/>
      <c r="AJ28" s="50"/>
      <c r="AK28" s="393">
        <v>0</v>
      </c>
      <c r="AL28" s="392"/>
      <c r="AM28" s="392"/>
      <c r="AN28" s="392"/>
      <c r="AO28" s="392"/>
      <c r="AP28" s="50"/>
      <c r="AQ28" s="52"/>
      <c r="BG28" s="381"/>
    </row>
    <row r="29" spans="2:71" s="2" customFormat="1" ht="14.4" hidden="1" customHeight="1">
      <c r="B29" s="49"/>
      <c r="C29" s="50"/>
      <c r="D29" s="50"/>
      <c r="E29" s="50"/>
      <c r="F29" s="51" t="s">
        <v>50</v>
      </c>
      <c r="G29" s="50"/>
      <c r="H29" s="50"/>
      <c r="I29" s="50"/>
      <c r="J29" s="50"/>
      <c r="K29" s="50"/>
      <c r="L29" s="391">
        <v>0.15</v>
      </c>
      <c r="M29" s="392"/>
      <c r="N29" s="392"/>
      <c r="O29" s="392"/>
      <c r="P29" s="50"/>
      <c r="Q29" s="50"/>
      <c r="R29" s="50"/>
      <c r="S29" s="50"/>
      <c r="T29" s="50"/>
      <c r="U29" s="50"/>
      <c r="V29" s="50"/>
      <c r="W29" s="393">
        <f>ROUND(BE51,2)</f>
        <v>0</v>
      </c>
      <c r="X29" s="392"/>
      <c r="Y29" s="392"/>
      <c r="Z29" s="392"/>
      <c r="AA29" s="392"/>
      <c r="AB29" s="392"/>
      <c r="AC29" s="392"/>
      <c r="AD29" s="392"/>
      <c r="AE29" s="392"/>
      <c r="AF29" s="50"/>
      <c r="AG29" s="50"/>
      <c r="AH29" s="50"/>
      <c r="AI29" s="50"/>
      <c r="AJ29" s="50"/>
      <c r="AK29" s="393">
        <v>0</v>
      </c>
      <c r="AL29" s="392"/>
      <c r="AM29" s="392"/>
      <c r="AN29" s="392"/>
      <c r="AO29" s="392"/>
      <c r="AP29" s="50"/>
      <c r="AQ29" s="52"/>
      <c r="BG29" s="381"/>
    </row>
    <row r="30" spans="2:71" s="2" customFormat="1" ht="14.4" hidden="1" customHeight="1">
      <c r="B30" s="49"/>
      <c r="C30" s="50"/>
      <c r="D30" s="50"/>
      <c r="E30" s="50"/>
      <c r="F30" s="51" t="s">
        <v>51</v>
      </c>
      <c r="G30" s="50"/>
      <c r="H30" s="50"/>
      <c r="I30" s="50"/>
      <c r="J30" s="50"/>
      <c r="K30" s="50"/>
      <c r="L30" s="391">
        <v>0</v>
      </c>
      <c r="M30" s="392"/>
      <c r="N30" s="392"/>
      <c r="O30" s="392"/>
      <c r="P30" s="50"/>
      <c r="Q30" s="50"/>
      <c r="R30" s="50"/>
      <c r="S30" s="50"/>
      <c r="T30" s="50"/>
      <c r="U30" s="50"/>
      <c r="V30" s="50"/>
      <c r="W30" s="393">
        <f>ROUND(BF51,2)</f>
        <v>0</v>
      </c>
      <c r="X30" s="392"/>
      <c r="Y30" s="392"/>
      <c r="Z30" s="392"/>
      <c r="AA30" s="392"/>
      <c r="AB30" s="392"/>
      <c r="AC30" s="392"/>
      <c r="AD30" s="392"/>
      <c r="AE30" s="392"/>
      <c r="AF30" s="50"/>
      <c r="AG30" s="50"/>
      <c r="AH30" s="50"/>
      <c r="AI30" s="50"/>
      <c r="AJ30" s="50"/>
      <c r="AK30" s="393">
        <v>0</v>
      </c>
      <c r="AL30" s="392"/>
      <c r="AM30" s="392"/>
      <c r="AN30" s="392"/>
      <c r="AO30" s="392"/>
      <c r="AP30" s="50"/>
      <c r="AQ30" s="52"/>
      <c r="BG30" s="381"/>
    </row>
    <row r="31" spans="2:71" s="1" customFormat="1" ht="7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G31" s="381"/>
    </row>
    <row r="32" spans="2:71" s="1" customFormat="1" ht="25.9" customHeight="1">
      <c r="B32" s="43"/>
      <c r="C32" s="53"/>
      <c r="D32" s="54" t="s">
        <v>52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53</v>
      </c>
      <c r="U32" s="55"/>
      <c r="V32" s="55"/>
      <c r="W32" s="55"/>
      <c r="X32" s="394" t="s">
        <v>54</v>
      </c>
      <c r="Y32" s="395"/>
      <c r="Z32" s="395"/>
      <c r="AA32" s="395"/>
      <c r="AB32" s="395"/>
      <c r="AC32" s="55"/>
      <c r="AD32" s="55"/>
      <c r="AE32" s="55"/>
      <c r="AF32" s="55"/>
      <c r="AG32" s="55"/>
      <c r="AH32" s="55"/>
      <c r="AI32" s="55"/>
      <c r="AJ32" s="55"/>
      <c r="AK32" s="396">
        <f>SUM(AK23:AK30)</f>
        <v>0</v>
      </c>
      <c r="AL32" s="395"/>
      <c r="AM32" s="395"/>
      <c r="AN32" s="395"/>
      <c r="AO32" s="397"/>
      <c r="AP32" s="53"/>
      <c r="AQ32" s="57"/>
      <c r="BG32" s="381"/>
    </row>
    <row r="33" spans="2:58" s="1" customFormat="1" ht="7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8" s="1" customFormat="1" ht="7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8" s="1" customFormat="1" ht="7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8" s="1" customFormat="1" ht="37" customHeight="1">
      <c r="B39" s="43"/>
      <c r="C39" s="64" t="s">
        <v>55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8" s="1" customFormat="1" ht="7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8" s="3" customFormat="1" ht="14.4" customHeight="1">
      <c r="B41" s="66"/>
      <c r="C41" s="67" t="s">
        <v>16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2017-027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8" s="4" customFormat="1" ht="37" customHeight="1">
      <c r="B42" s="70"/>
      <c r="C42" s="71" t="s">
        <v>19</v>
      </c>
      <c r="D42" s="72"/>
      <c r="E42" s="72"/>
      <c r="F42" s="72"/>
      <c r="G42" s="72"/>
      <c r="H42" s="72"/>
      <c r="I42" s="72"/>
      <c r="J42" s="72"/>
      <c r="K42" s="72"/>
      <c r="L42" s="398" t="str">
        <f>K6</f>
        <v>Stavební úpravy MK na ulici Pavlouskově v Ostravě-Porubě</v>
      </c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72"/>
      <c r="AQ42" s="72"/>
      <c r="AR42" s="73"/>
    </row>
    <row r="43" spans="2:58" s="1" customFormat="1" ht="7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8" s="1" customFormat="1" ht="12">
      <c r="B44" s="43"/>
      <c r="C44" s="67" t="s">
        <v>25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>Ostrava-Poruba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27</v>
      </c>
      <c r="AJ44" s="65"/>
      <c r="AK44" s="65"/>
      <c r="AL44" s="65"/>
      <c r="AM44" s="400" t="str">
        <f>IF(AN8= "","",AN8)</f>
        <v>3. 8. 2017</v>
      </c>
      <c r="AN44" s="400"/>
      <c r="AO44" s="65"/>
      <c r="AP44" s="65"/>
      <c r="AQ44" s="65"/>
      <c r="AR44" s="63"/>
    </row>
    <row r="45" spans="2:58" s="1" customFormat="1" ht="7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8" s="1" customFormat="1" ht="12">
      <c r="B46" s="43"/>
      <c r="C46" s="67" t="s">
        <v>29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>SMO MOb Poruba, Klimkovická 28/55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37</v>
      </c>
      <c r="AJ46" s="65"/>
      <c r="AK46" s="65"/>
      <c r="AL46" s="65"/>
      <c r="AM46" s="401" t="str">
        <f>IF(E17="","",E17)</f>
        <v>Ateliér ESO spol.s r.o.,K.H.Máchy 5203/33</v>
      </c>
      <c r="AN46" s="401"/>
      <c r="AO46" s="401"/>
      <c r="AP46" s="401"/>
      <c r="AQ46" s="65"/>
      <c r="AR46" s="63"/>
      <c r="AS46" s="402" t="s">
        <v>56</v>
      </c>
      <c r="AT46" s="403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6"/>
    </row>
    <row r="47" spans="2:58" s="1" customFormat="1" ht="12">
      <c r="B47" s="43"/>
      <c r="C47" s="67" t="s">
        <v>35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04"/>
      <c r="AT47" s="405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8"/>
    </row>
    <row r="48" spans="2:58" s="1" customFormat="1" ht="10.75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06"/>
      <c r="AT48" s="407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79"/>
    </row>
    <row r="49" spans="1:91" s="1" customFormat="1" ht="29.25" customHeight="1">
      <c r="B49" s="43"/>
      <c r="C49" s="408" t="s">
        <v>57</v>
      </c>
      <c r="D49" s="409"/>
      <c r="E49" s="409"/>
      <c r="F49" s="409"/>
      <c r="G49" s="409"/>
      <c r="H49" s="80"/>
      <c r="I49" s="410" t="s">
        <v>58</v>
      </c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11" t="s">
        <v>59</v>
      </c>
      <c r="AH49" s="409"/>
      <c r="AI49" s="409"/>
      <c r="AJ49" s="409"/>
      <c r="AK49" s="409"/>
      <c r="AL49" s="409"/>
      <c r="AM49" s="409"/>
      <c r="AN49" s="410" t="s">
        <v>60</v>
      </c>
      <c r="AO49" s="409"/>
      <c r="AP49" s="409"/>
      <c r="AQ49" s="81" t="s">
        <v>61</v>
      </c>
      <c r="AR49" s="63"/>
      <c r="AS49" s="82" t="s">
        <v>62</v>
      </c>
      <c r="AT49" s="83" t="s">
        <v>63</v>
      </c>
      <c r="AU49" s="83" t="s">
        <v>64</v>
      </c>
      <c r="AV49" s="83" t="s">
        <v>65</v>
      </c>
      <c r="AW49" s="83" t="s">
        <v>66</v>
      </c>
      <c r="AX49" s="83" t="s">
        <v>67</v>
      </c>
      <c r="AY49" s="83" t="s">
        <v>68</v>
      </c>
      <c r="AZ49" s="83" t="s">
        <v>69</v>
      </c>
      <c r="BA49" s="83" t="s">
        <v>70</v>
      </c>
      <c r="BB49" s="83" t="s">
        <v>71</v>
      </c>
      <c r="BC49" s="83" t="s">
        <v>72</v>
      </c>
      <c r="BD49" s="83" t="s">
        <v>73</v>
      </c>
      <c r="BE49" s="83" t="s">
        <v>74</v>
      </c>
      <c r="BF49" s="84" t="s">
        <v>75</v>
      </c>
    </row>
    <row r="50" spans="1:91" s="1" customFormat="1" ht="10.75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7"/>
    </row>
    <row r="51" spans="1:91" s="4" customFormat="1" ht="32.4" customHeight="1">
      <c r="B51" s="70"/>
      <c r="C51" s="88" t="s">
        <v>76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19">
        <f>ROUND(AG52+AG54,2)</f>
        <v>0</v>
      </c>
      <c r="AH51" s="419"/>
      <c r="AI51" s="419"/>
      <c r="AJ51" s="419"/>
      <c r="AK51" s="419"/>
      <c r="AL51" s="419"/>
      <c r="AM51" s="419"/>
      <c r="AN51" s="420">
        <f>SUM(AG51,AV51)</f>
        <v>0</v>
      </c>
      <c r="AO51" s="420"/>
      <c r="AP51" s="420"/>
      <c r="AQ51" s="90" t="s">
        <v>24</v>
      </c>
      <c r="AR51" s="73"/>
      <c r="AS51" s="91">
        <f>ROUND(AS52+AS54,2)</f>
        <v>0</v>
      </c>
      <c r="AT51" s="92">
        <f>ROUND(AT52+AT54,2)</f>
        <v>0</v>
      </c>
      <c r="AU51" s="93">
        <f>ROUND(AU52+AU54,2)</f>
        <v>0</v>
      </c>
      <c r="AV51" s="93">
        <f>ROUND(SUM(AX51:AY51),2)</f>
        <v>0</v>
      </c>
      <c r="AW51" s="94">
        <f>ROUND(AW52+AW54,5)</f>
        <v>0</v>
      </c>
      <c r="AX51" s="93">
        <f>ROUND(BB51*L26,2)</f>
        <v>0</v>
      </c>
      <c r="AY51" s="93">
        <f>ROUND(BC51*L27,2)</f>
        <v>0</v>
      </c>
      <c r="AZ51" s="93">
        <f>ROUND(BD51*L26,2)</f>
        <v>0</v>
      </c>
      <c r="BA51" s="93">
        <f>ROUND(BE51*L27,2)</f>
        <v>0</v>
      </c>
      <c r="BB51" s="93">
        <f>ROUND(BB52+BB54,2)</f>
        <v>0</v>
      </c>
      <c r="BC51" s="93">
        <f>ROUND(BC52+BC54,2)</f>
        <v>0</v>
      </c>
      <c r="BD51" s="93">
        <f>ROUND(BD52+BD54,2)</f>
        <v>0</v>
      </c>
      <c r="BE51" s="93">
        <f>ROUND(BE52+BE54,2)</f>
        <v>0</v>
      </c>
      <c r="BF51" s="95">
        <f>ROUND(BF52+BF54,2)</f>
        <v>0</v>
      </c>
      <c r="BS51" s="96" t="s">
        <v>77</v>
      </c>
      <c r="BT51" s="96" t="s">
        <v>78</v>
      </c>
      <c r="BU51" s="97" t="s">
        <v>79</v>
      </c>
      <c r="BV51" s="96" t="s">
        <v>80</v>
      </c>
      <c r="BW51" s="96" t="s">
        <v>8</v>
      </c>
      <c r="BX51" s="96" t="s">
        <v>81</v>
      </c>
      <c r="CL51" s="96" t="s">
        <v>22</v>
      </c>
    </row>
    <row r="52" spans="1:91" s="5" customFormat="1" ht="16.5" customHeight="1">
      <c r="B52" s="98"/>
      <c r="C52" s="99"/>
      <c r="D52" s="415" t="s">
        <v>82</v>
      </c>
      <c r="E52" s="415"/>
      <c r="F52" s="415"/>
      <c r="G52" s="415"/>
      <c r="H52" s="415"/>
      <c r="I52" s="100"/>
      <c r="J52" s="415" t="s">
        <v>83</v>
      </c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4">
        <f>ROUND(AG53,2)</f>
        <v>0</v>
      </c>
      <c r="AH52" s="413"/>
      <c r="AI52" s="413"/>
      <c r="AJ52" s="413"/>
      <c r="AK52" s="413"/>
      <c r="AL52" s="413"/>
      <c r="AM52" s="413"/>
      <c r="AN52" s="412">
        <f>SUM(AG52,AV52)</f>
        <v>0</v>
      </c>
      <c r="AO52" s="413"/>
      <c r="AP52" s="413"/>
      <c r="AQ52" s="101" t="s">
        <v>84</v>
      </c>
      <c r="AR52" s="102"/>
      <c r="AS52" s="103">
        <f>ROUND(AS53,2)</f>
        <v>0</v>
      </c>
      <c r="AT52" s="104">
        <f>ROUND(AT53,2)</f>
        <v>0</v>
      </c>
      <c r="AU52" s="105">
        <f>ROUND(AU53,2)</f>
        <v>0</v>
      </c>
      <c r="AV52" s="105">
        <f>ROUND(SUM(AX52:AY52),2)</f>
        <v>0</v>
      </c>
      <c r="AW52" s="106">
        <f>ROUND(AW53,5)</f>
        <v>0</v>
      </c>
      <c r="AX52" s="105">
        <f>ROUND(BB52*L26,2)</f>
        <v>0</v>
      </c>
      <c r="AY52" s="105">
        <f>ROUND(BC52*L27,2)</f>
        <v>0</v>
      </c>
      <c r="AZ52" s="105">
        <f>ROUND(BD52*L26,2)</f>
        <v>0</v>
      </c>
      <c r="BA52" s="105">
        <f>ROUND(BE52*L27,2)</f>
        <v>0</v>
      </c>
      <c r="BB52" s="105">
        <f>ROUND(BB53,2)</f>
        <v>0</v>
      </c>
      <c r="BC52" s="105">
        <f>ROUND(BC53,2)</f>
        <v>0</v>
      </c>
      <c r="BD52" s="105">
        <f>ROUND(BD53,2)</f>
        <v>0</v>
      </c>
      <c r="BE52" s="105">
        <f>ROUND(BE53,2)</f>
        <v>0</v>
      </c>
      <c r="BF52" s="107">
        <f>ROUND(BF53,2)</f>
        <v>0</v>
      </c>
      <c r="BS52" s="108" t="s">
        <v>77</v>
      </c>
      <c r="BT52" s="108" t="s">
        <v>85</v>
      </c>
      <c r="BU52" s="108" t="s">
        <v>79</v>
      </c>
      <c r="BV52" s="108" t="s">
        <v>80</v>
      </c>
      <c r="BW52" s="108" t="s">
        <v>86</v>
      </c>
      <c r="BX52" s="108" t="s">
        <v>8</v>
      </c>
      <c r="CL52" s="108" t="s">
        <v>22</v>
      </c>
      <c r="CM52" s="108" t="s">
        <v>87</v>
      </c>
    </row>
    <row r="53" spans="1:91" s="6" customFormat="1" ht="16.5" customHeight="1">
      <c r="A53" s="109" t="s">
        <v>88</v>
      </c>
      <c r="B53" s="110"/>
      <c r="C53" s="111"/>
      <c r="D53" s="111"/>
      <c r="E53" s="418" t="s">
        <v>82</v>
      </c>
      <c r="F53" s="418"/>
      <c r="G53" s="418"/>
      <c r="H53" s="418"/>
      <c r="I53" s="418"/>
      <c r="J53" s="111"/>
      <c r="K53" s="418" t="s">
        <v>89</v>
      </c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6">
        <f>'C101 - Soupis prací - Kom...'!K31</f>
        <v>0</v>
      </c>
      <c r="AH53" s="417"/>
      <c r="AI53" s="417"/>
      <c r="AJ53" s="417"/>
      <c r="AK53" s="417"/>
      <c r="AL53" s="417"/>
      <c r="AM53" s="417"/>
      <c r="AN53" s="416">
        <f>SUM(AG53,AV53)</f>
        <v>0</v>
      </c>
      <c r="AO53" s="417"/>
      <c r="AP53" s="417"/>
      <c r="AQ53" s="112" t="s">
        <v>90</v>
      </c>
      <c r="AR53" s="113"/>
      <c r="AS53" s="114">
        <f>'C101 - Soupis prací - Kom...'!K29</f>
        <v>0</v>
      </c>
      <c r="AT53" s="115">
        <f>'C101 - Soupis prací - Kom...'!K30</f>
        <v>0</v>
      </c>
      <c r="AU53" s="115">
        <v>0</v>
      </c>
      <c r="AV53" s="115">
        <f>ROUND(SUM(AX53:AY53),2)</f>
        <v>0</v>
      </c>
      <c r="AW53" s="116">
        <f>'C101 - Soupis prací - Kom...'!T105</f>
        <v>0</v>
      </c>
      <c r="AX53" s="115">
        <f>'C101 - Soupis prací - Kom...'!K34</f>
        <v>0</v>
      </c>
      <c r="AY53" s="115">
        <f>'C101 - Soupis prací - Kom...'!K35</f>
        <v>0</v>
      </c>
      <c r="AZ53" s="115">
        <f>'C101 - Soupis prací - Kom...'!K36</f>
        <v>0</v>
      </c>
      <c r="BA53" s="115">
        <f>'C101 - Soupis prací - Kom...'!K37</f>
        <v>0</v>
      </c>
      <c r="BB53" s="115">
        <f>'C101 - Soupis prací - Kom...'!F34</f>
        <v>0</v>
      </c>
      <c r="BC53" s="115">
        <f>'C101 - Soupis prací - Kom...'!F35</f>
        <v>0</v>
      </c>
      <c r="BD53" s="115">
        <f>'C101 - Soupis prací - Kom...'!F36</f>
        <v>0</v>
      </c>
      <c r="BE53" s="115">
        <f>'C101 - Soupis prací - Kom...'!F37</f>
        <v>0</v>
      </c>
      <c r="BF53" s="117">
        <f>'C101 - Soupis prací - Kom...'!F38</f>
        <v>0</v>
      </c>
      <c r="BT53" s="118" t="s">
        <v>87</v>
      </c>
      <c r="BV53" s="118" t="s">
        <v>80</v>
      </c>
      <c r="BW53" s="118" t="s">
        <v>91</v>
      </c>
      <c r="BX53" s="118" t="s">
        <v>86</v>
      </c>
      <c r="CL53" s="118" t="s">
        <v>22</v>
      </c>
    </row>
    <row r="54" spans="1:91" s="5" customFormat="1" ht="16.5" customHeight="1">
      <c r="B54" s="98"/>
      <c r="C54" s="99"/>
      <c r="D54" s="415" t="s">
        <v>92</v>
      </c>
      <c r="E54" s="415"/>
      <c r="F54" s="415"/>
      <c r="G54" s="415"/>
      <c r="H54" s="415"/>
      <c r="I54" s="100"/>
      <c r="J54" s="415" t="s">
        <v>93</v>
      </c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4">
        <f>ROUND(AG55,2)</f>
        <v>0</v>
      </c>
      <c r="AH54" s="413"/>
      <c r="AI54" s="413"/>
      <c r="AJ54" s="413"/>
      <c r="AK54" s="413"/>
      <c r="AL54" s="413"/>
      <c r="AM54" s="413"/>
      <c r="AN54" s="412">
        <f>SUM(AG54,AV54)</f>
        <v>0</v>
      </c>
      <c r="AO54" s="413"/>
      <c r="AP54" s="413"/>
      <c r="AQ54" s="101" t="s">
        <v>84</v>
      </c>
      <c r="AR54" s="102"/>
      <c r="AS54" s="103">
        <f>ROUND(AS55,2)</f>
        <v>0</v>
      </c>
      <c r="AT54" s="104">
        <f>ROUND(AT55,2)</f>
        <v>0</v>
      </c>
      <c r="AU54" s="105">
        <f>ROUND(AU55,2)</f>
        <v>0</v>
      </c>
      <c r="AV54" s="105">
        <f>ROUND(SUM(AX54:AY54),2)</f>
        <v>0</v>
      </c>
      <c r="AW54" s="106">
        <f>ROUND(AW55,5)</f>
        <v>0</v>
      </c>
      <c r="AX54" s="105">
        <f>ROUND(BB54*L26,2)</f>
        <v>0</v>
      </c>
      <c r="AY54" s="105">
        <f>ROUND(BC54*L27,2)</f>
        <v>0</v>
      </c>
      <c r="AZ54" s="105">
        <f>ROUND(BD54*L26,2)</f>
        <v>0</v>
      </c>
      <c r="BA54" s="105">
        <f>ROUND(BE54*L27,2)</f>
        <v>0</v>
      </c>
      <c r="BB54" s="105">
        <f>ROUND(BB55,2)</f>
        <v>0</v>
      </c>
      <c r="BC54" s="105">
        <f>ROUND(BC55,2)</f>
        <v>0</v>
      </c>
      <c r="BD54" s="105">
        <f>ROUND(BD55,2)</f>
        <v>0</v>
      </c>
      <c r="BE54" s="105">
        <f>ROUND(BE55,2)</f>
        <v>0</v>
      </c>
      <c r="BF54" s="107">
        <f>ROUND(BF55,2)</f>
        <v>0</v>
      </c>
      <c r="BS54" s="108" t="s">
        <v>77</v>
      </c>
      <c r="BT54" s="108" t="s">
        <v>85</v>
      </c>
      <c r="BU54" s="108" t="s">
        <v>79</v>
      </c>
      <c r="BV54" s="108" t="s">
        <v>80</v>
      </c>
      <c r="BW54" s="108" t="s">
        <v>94</v>
      </c>
      <c r="BX54" s="108" t="s">
        <v>8</v>
      </c>
      <c r="CL54" s="108" t="s">
        <v>22</v>
      </c>
      <c r="CM54" s="108" t="s">
        <v>87</v>
      </c>
    </row>
    <row r="55" spans="1:91" s="6" customFormat="1" ht="28.5" customHeight="1">
      <c r="A55" s="109" t="s">
        <v>88</v>
      </c>
      <c r="B55" s="110"/>
      <c r="C55" s="111"/>
      <c r="D55" s="111"/>
      <c r="E55" s="418" t="s">
        <v>92</v>
      </c>
      <c r="F55" s="418"/>
      <c r="G55" s="418"/>
      <c r="H55" s="418"/>
      <c r="I55" s="418"/>
      <c r="J55" s="111"/>
      <c r="K55" s="418" t="s">
        <v>95</v>
      </c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6">
        <f>'VON - Soupis prací - Vedl...'!K31</f>
        <v>0</v>
      </c>
      <c r="AH55" s="417"/>
      <c r="AI55" s="417"/>
      <c r="AJ55" s="417"/>
      <c r="AK55" s="417"/>
      <c r="AL55" s="417"/>
      <c r="AM55" s="417"/>
      <c r="AN55" s="416">
        <f>SUM(AG55,AV55)</f>
        <v>0</v>
      </c>
      <c r="AO55" s="417"/>
      <c r="AP55" s="417"/>
      <c r="AQ55" s="112" t="s">
        <v>90</v>
      </c>
      <c r="AR55" s="113"/>
      <c r="AS55" s="119">
        <f>'VON - Soupis prací - Vedl...'!K29</f>
        <v>0</v>
      </c>
      <c r="AT55" s="120">
        <f>'VON - Soupis prací - Vedl...'!K30</f>
        <v>0</v>
      </c>
      <c r="AU55" s="120">
        <v>0</v>
      </c>
      <c r="AV55" s="120">
        <f>ROUND(SUM(AX55:AY55),2)</f>
        <v>0</v>
      </c>
      <c r="AW55" s="121">
        <f>'VON - Soupis prací - Vedl...'!T88</f>
        <v>0</v>
      </c>
      <c r="AX55" s="120">
        <f>'VON - Soupis prací - Vedl...'!K34</f>
        <v>0</v>
      </c>
      <c r="AY55" s="120">
        <f>'VON - Soupis prací - Vedl...'!K35</f>
        <v>0</v>
      </c>
      <c r="AZ55" s="120">
        <f>'VON - Soupis prací - Vedl...'!K36</f>
        <v>0</v>
      </c>
      <c r="BA55" s="120">
        <f>'VON - Soupis prací - Vedl...'!K37</f>
        <v>0</v>
      </c>
      <c r="BB55" s="120">
        <f>'VON - Soupis prací - Vedl...'!F34</f>
        <v>0</v>
      </c>
      <c r="BC55" s="120">
        <f>'VON - Soupis prací - Vedl...'!F35</f>
        <v>0</v>
      </c>
      <c r="BD55" s="120">
        <f>'VON - Soupis prací - Vedl...'!F36</f>
        <v>0</v>
      </c>
      <c r="BE55" s="120">
        <f>'VON - Soupis prací - Vedl...'!F37</f>
        <v>0</v>
      </c>
      <c r="BF55" s="122">
        <f>'VON - Soupis prací - Vedl...'!F38</f>
        <v>0</v>
      </c>
      <c r="BT55" s="118" t="s">
        <v>87</v>
      </c>
      <c r="BV55" s="118" t="s">
        <v>80</v>
      </c>
      <c r="BW55" s="118" t="s">
        <v>96</v>
      </c>
      <c r="BX55" s="118" t="s">
        <v>94</v>
      </c>
      <c r="CL55" s="118" t="s">
        <v>22</v>
      </c>
    </row>
    <row r="56" spans="1:91" s="1" customFormat="1" ht="30" customHeight="1">
      <c r="B56" s="43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3"/>
    </row>
    <row r="57" spans="1:91" s="1" customFormat="1" ht="7" customHeight="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63"/>
    </row>
  </sheetData>
  <sheetProtection algorithmName="SHA-512" hashValue="IwHgBOTy+n62bwy49QfP42Zhd9ZLfl9aVbbY1pluN3fwZOfolYQGTlH+GX+oG/Oi4l4NYHqNTDhoW6gLKW5f8Q==" saltValue="+1F52LAgDH7CgCOAN0yl8BF2x9wZgOSeQDzTsCWT78KEW6pwO0KFuXSHV1nkhyPtL+TCyndEJXgjjd77SMDSaA==" spinCount="100000" sheet="1" objects="1" scenarios="1" formatColumns="0" formatRows="0"/>
  <mergeCells count="53">
    <mergeCell ref="AG51:AM51"/>
    <mergeCell ref="AN51:AP51"/>
    <mergeCell ref="AR2:BG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C101 - Soupis prací - Kom...'!C2" display="/"/>
    <hyperlink ref="A55" location="'VON - Soupis prací - Vedl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5"/>
  <sheetViews>
    <sheetView showGridLines="0" workbookViewId="0">
      <pane ySplit="1" topLeftCell="A2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3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4"/>
      <c r="C1" s="124"/>
      <c r="D1" s="125" t="s">
        <v>1</v>
      </c>
      <c r="E1" s="124"/>
      <c r="F1" s="126" t="s">
        <v>97</v>
      </c>
      <c r="G1" s="431" t="s">
        <v>98</v>
      </c>
      <c r="H1" s="431"/>
      <c r="I1" s="127"/>
      <c r="J1" s="128" t="s">
        <v>99</v>
      </c>
      <c r="K1" s="125" t="s">
        <v>100</v>
      </c>
      <c r="L1" s="126" t="s">
        <v>101</v>
      </c>
      <c r="M1" s="126"/>
      <c r="N1" s="126"/>
      <c r="O1" s="126"/>
      <c r="P1" s="126"/>
      <c r="Q1" s="126"/>
      <c r="R1" s="126"/>
      <c r="S1" s="126"/>
      <c r="T1" s="126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T2" s="26" t="s">
        <v>91</v>
      </c>
    </row>
    <row r="3" spans="1:70" ht="7" customHeight="1">
      <c r="B3" s="27"/>
      <c r="C3" s="28"/>
      <c r="D3" s="28"/>
      <c r="E3" s="28"/>
      <c r="F3" s="28"/>
      <c r="G3" s="28"/>
      <c r="H3" s="28"/>
      <c r="I3" s="129"/>
      <c r="J3" s="129"/>
      <c r="K3" s="28"/>
      <c r="L3" s="29"/>
      <c r="AT3" s="26" t="s">
        <v>87</v>
      </c>
    </row>
    <row r="4" spans="1:70" ht="37" customHeight="1">
      <c r="B4" s="30"/>
      <c r="C4" s="31"/>
      <c r="D4" s="32" t="s">
        <v>102</v>
      </c>
      <c r="E4" s="31"/>
      <c r="F4" s="31"/>
      <c r="G4" s="31"/>
      <c r="H4" s="31"/>
      <c r="I4" s="130"/>
      <c r="J4" s="130"/>
      <c r="K4" s="31"/>
      <c r="L4" s="33"/>
      <c r="N4" s="34" t="s">
        <v>13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30"/>
      <c r="J5" s="130"/>
      <c r="K5" s="31"/>
      <c r="L5" s="33"/>
    </row>
    <row r="6" spans="1:70" ht="12">
      <c r="B6" s="30"/>
      <c r="C6" s="31"/>
      <c r="D6" s="39" t="s">
        <v>19</v>
      </c>
      <c r="E6" s="31"/>
      <c r="F6" s="31"/>
      <c r="G6" s="31"/>
      <c r="H6" s="31"/>
      <c r="I6" s="130"/>
      <c r="J6" s="130"/>
      <c r="K6" s="31"/>
      <c r="L6" s="33"/>
    </row>
    <row r="7" spans="1:70" ht="16.5" customHeight="1">
      <c r="B7" s="30"/>
      <c r="C7" s="31"/>
      <c r="D7" s="31"/>
      <c r="E7" s="422" t="str">
        <f>'Rekapitulace stavby'!K6</f>
        <v>Stavební úpravy MK na ulici Pavlouskově v Ostravě-Porubě</v>
      </c>
      <c r="F7" s="423"/>
      <c r="G7" s="423"/>
      <c r="H7" s="423"/>
      <c r="I7" s="130"/>
      <c r="J7" s="130"/>
      <c r="K7" s="31"/>
      <c r="L7" s="33"/>
    </row>
    <row r="8" spans="1:70" ht="12">
      <c r="B8" s="30"/>
      <c r="C8" s="31"/>
      <c r="D8" s="39" t="s">
        <v>103</v>
      </c>
      <c r="E8" s="31"/>
      <c r="F8" s="31"/>
      <c r="G8" s="31"/>
      <c r="H8" s="31"/>
      <c r="I8" s="130"/>
      <c r="J8" s="130"/>
      <c r="K8" s="31"/>
      <c r="L8" s="33"/>
    </row>
    <row r="9" spans="1:70" s="1" customFormat="1" ht="16.5" customHeight="1">
      <c r="B9" s="43"/>
      <c r="C9" s="44"/>
      <c r="D9" s="44"/>
      <c r="E9" s="422" t="s">
        <v>104</v>
      </c>
      <c r="F9" s="424"/>
      <c r="G9" s="424"/>
      <c r="H9" s="424"/>
      <c r="I9" s="131"/>
      <c r="J9" s="131"/>
      <c r="K9" s="44"/>
      <c r="L9" s="47"/>
    </row>
    <row r="10" spans="1:70" s="1" customFormat="1" ht="12">
      <c r="B10" s="43"/>
      <c r="C10" s="44"/>
      <c r="D10" s="39" t="s">
        <v>105</v>
      </c>
      <c r="E10" s="44"/>
      <c r="F10" s="44"/>
      <c r="G10" s="44"/>
      <c r="H10" s="44"/>
      <c r="I10" s="131"/>
      <c r="J10" s="131"/>
      <c r="K10" s="44"/>
      <c r="L10" s="47"/>
    </row>
    <row r="11" spans="1:70" s="1" customFormat="1" ht="37" customHeight="1">
      <c r="B11" s="43"/>
      <c r="C11" s="44"/>
      <c r="D11" s="44"/>
      <c r="E11" s="425" t="s">
        <v>106</v>
      </c>
      <c r="F11" s="424"/>
      <c r="G11" s="424"/>
      <c r="H11" s="424"/>
      <c r="I11" s="131"/>
      <c r="J11" s="131"/>
      <c r="K11" s="44"/>
      <c r="L11" s="47"/>
    </row>
    <row r="12" spans="1:70" s="1" customFormat="1" ht="12">
      <c r="B12" s="43"/>
      <c r="C12" s="44"/>
      <c r="D12" s="44"/>
      <c r="E12" s="44"/>
      <c r="F12" s="44"/>
      <c r="G12" s="44"/>
      <c r="H12" s="44"/>
      <c r="I12" s="131"/>
      <c r="J12" s="131"/>
      <c r="K12" s="44"/>
      <c r="L12" s="47"/>
    </row>
    <row r="13" spans="1:70" s="1" customFormat="1" ht="14.4" customHeight="1">
      <c r="B13" s="43"/>
      <c r="C13" s="44"/>
      <c r="D13" s="39" t="s">
        <v>21</v>
      </c>
      <c r="E13" s="44"/>
      <c r="F13" s="37" t="s">
        <v>22</v>
      </c>
      <c r="G13" s="44"/>
      <c r="H13" s="44"/>
      <c r="I13" s="132" t="s">
        <v>23</v>
      </c>
      <c r="J13" s="133" t="s">
        <v>24</v>
      </c>
      <c r="K13" s="44"/>
      <c r="L13" s="47"/>
    </row>
    <row r="14" spans="1:70" s="1" customFormat="1" ht="14.4" customHeight="1">
      <c r="B14" s="43"/>
      <c r="C14" s="44"/>
      <c r="D14" s="39" t="s">
        <v>25</v>
      </c>
      <c r="E14" s="44"/>
      <c r="F14" s="37" t="s">
        <v>26</v>
      </c>
      <c r="G14" s="44"/>
      <c r="H14" s="44"/>
      <c r="I14" s="132" t="s">
        <v>27</v>
      </c>
      <c r="J14" s="134" t="str">
        <f>'Rekapitulace stavby'!AN8</f>
        <v>3. 8. 2017</v>
      </c>
      <c r="K14" s="44"/>
      <c r="L14" s="47"/>
    </row>
    <row r="15" spans="1:70" s="1" customFormat="1" ht="10.75" customHeight="1">
      <c r="B15" s="43"/>
      <c r="C15" s="44"/>
      <c r="D15" s="44"/>
      <c r="E15" s="44"/>
      <c r="F15" s="44"/>
      <c r="G15" s="44"/>
      <c r="H15" s="44"/>
      <c r="I15" s="131"/>
      <c r="J15" s="131"/>
      <c r="K15" s="44"/>
      <c r="L15" s="47"/>
    </row>
    <row r="16" spans="1:70" s="1" customFormat="1" ht="14.4" customHeight="1">
      <c r="B16" s="43"/>
      <c r="C16" s="44"/>
      <c r="D16" s="39" t="s">
        <v>29</v>
      </c>
      <c r="E16" s="44"/>
      <c r="F16" s="44"/>
      <c r="G16" s="44"/>
      <c r="H16" s="44"/>
      <c r="I16" s="132" t="s">
        <v>30</v>
      </c>
      <c r="J16" s="133" t="s">
        <v>31</v>
      </c>
      <c r="K16" s="44"/>
      <c r="L16" s="47"/>
    </row>
    <row r="17" spans="2:12" s="1" customFormat="1" ht="18" customHeight="1">
      <c r="B17" s="43"/>
      <c r="C17" s="44"/>
      <c r="D17" s="44"/>
      <c r="E17" s="37" t="s">
        <v>32</v>
      </c>
      <c r="F17" s="44"/>
      <c r="G17" s="44"/>
      <c r="H17" s="44"/>
      <c r="I17" s="132" t="s">
        <v>33</v>
      </c>
      <c r="J17" s="133" t="s">
        <v>34</v>
      </c>
      <c r="K17" s="44"/>
      <c r="L17" s="47"/>
    </row>
    <row r="18" spans="2:12" s="1" customFormat="1" ht="7" customHeight="1">
      <c r="B18" s="43"/>
      <c r="C18" s="44"/>
      <c r="D18" s="44"/>
      <c r="E18" s="44"/>
      <c r="F18" s="44"/>
      <c r="G18" s="44"/>
      <c r="H18" s="44"/>
      <c r="I18" s="131"/>
      <c r="J18" s="131"/>
      <c r="K18" s="44"/>
      <c r="L18" s="47"/>
    </row>
    <row r="19" spans="2:12" s="1" customFormat="1" ht="14.4" customHeight="1">
      <c r="B19" s="43"/>
      <c r="C19" s="44"/>
      <c r="D19" s="39" t="s">
        <v>35</v>
      </c>
      <c r="E19" s="44"/>
      <c r="F19" s="44"/>
      <c r="G19" s="44"/>
      <c r="H19" s="44"/>
      <c r="I19" s="132" t="s">
        <v>30</v>
      </c>
      <c r="J19" s="133" t="str">
        <f>IF('Rekapitulace stavby'!AN13="Vyplň údaj","",IF('Rekapitulace stavby'!AN13="","",'Rekapitulace stavby'!AN13))</f>
        <v/>
      </c>
      <c r="K19" s="44"/>
      <c r="L19" s="47"/>
    </row>
    <row r="20" spans="2:12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2" t="s">
        <v>33</v>
      </c>
      <c r="J20" s="133" t="str">
        <f>IF('Rekapitulace stavby'!AN14="Vyplň údaj","",IF('Rekapitulace stavby'!AN14="","",'Rekapitulace stavby'!AN14))</f>
        <v/>
      </c>
      <c r="K20" s="44"/>
      <c r="L20" s="47"/>
    </row>
    <row r="21" spans="2:12" s="1" customFormat="1" ht="7" customHeight="1">
      <c r="B21" s="43"/>
      <c r="C21" s="44"/>
      <c r="D21" s="44"/>
      <c r="E21" s="44"/>
      <c r="F21" s="44"/>
      <c r="G21" s="44"/>
      <c r="H21" s="44"/>
      <c r="I21" s="131"/>
      <c r="J21" s="131"/>
      <c r="K21" s="44"/>
      <c r="L21" s="47"/>
    </row>
    <row r="22" spans="2:12" s="1" customFormat="1" ht="14.4" customHeight="1">
      <c r="B22" s="43"/>
      <c r="C22" s="44"/>
      <c r="D22" s="39" t="s">
        <v>37</v>
      </c>
      <c r="E22" s="44"/>
      <c r="F22" s="44"/>
      <c r="G22" s="44"/>
      <c r="H22" s="44"/>
      <c r="I22" s="132" t="s">
        <v>30</v>
      </c>
      <c r="J22" s="133" t="s">
        <v>38</v>
      </c>
      <c r="K22" s="44"/>
      <c r="L22" s="47"/>
    </row>
    <row r="23" spans="2:12" s="1" customFormat="1" ht="18" customHeight="1">
      <c r="B23" s="43"/>
      <c r="C23" s="44"/>
      <c r="D23" s="44"/>
      <c r="E23" s="37" t="s">
        <v>39</v>
      </c>
      <c r="F23" s="44"/>
      <c r="G23" s="44"/>
      <c r="H23" s="44"/>
      <c r="I23" s="132" t="s">
        <v>33</v>
      </c>
      <c r="J23" s="133" t="s">
        <v>40</v>
      </c>
      <c r="K23" s="44"/>
      <c r="L23" s="47"/>
    </row>
    <row r="24" spans="2:12" s="1" customFormat="1" ht="7" customHeight="1">
      <c r="B24" s="43"/>
      <c r="C24" s="44"/>
      <c r="D24" s="44"/>
      <c r="E24" s="44"/>
      <c r="F24" s="44"/>
      <c r="G24" s="44"/>
      <c r="H24" s="44"/>
      <c r="I24" s="131"/>
      <c r="J24" s="131"/>
      <c r="K24" s="44"/>
      <c r="L24" s="47"/>
    </row>
    <row r="25" spans="2:12" s="1" customFormat="1" ht="14.4" customHeight="1">
      <c r="B25" s="43"/>
      <c r="C25" s="44"/>
      <c r="D25" s="39" t="s">
        <v>41</v>
      </c>
      <c r="E25" s="44"/>
      <c r="F25" s="44"/>
      <c r="G25" s="44"/>
      <c r="H25" s="44"/>
      <c r="I25" s="131"/>
      <c r="J25" s="131"/>
      <c r="K25" s="44"/>
      <c r="L25" s="47"/>
    </row>
    <row r="26" spans="2:12" s="7" customFormat="1" ht="16.5" customHeight="1">
      <c r="B26" s="135"/>
      <c r="C26" s="136"/>
      <c r="D26" s="136"/>
      <c r="E26" s="387" t="s">
        <v>24</v>
      </c>
      <c r="F26" s="387"/>
      <c r="G26" s="387"/>
      <c r="H26" s="387"/>
      <c r="I26" s="137"/>
      <c r="J26" s="137"/>
      <c r="K26" s="136"/>
      <c r="L26" s="138"/>
    </row>
    <row r="27" spans="2:12" s="1" customFormat="1" ht="7" customHeight="1">
      <c r="B27" s="43"/>
      <c r="C27" s="44"/>
      <c r="D27" s="44"/>
      <c r="E27" s="44"/>
      <c r="F27" s="44"/>
      <c r="G27" s="44"/>
      <c r="H27" s="44"/>
      <c r="I27" s="131"/>
      <c r="J27" s="131"/>
      <c r="K27" s="44"/>
      <c r="L27" s="47"/>
    </row>
    <row r="28" spans="2:12" s="1" customFormat="1" ht="7" customHeight="1">
      <c r="B28" s="43"/>
      <c r="C28" s="44"/>
      <c r="D28" s="86"/>
      <c r="E28" s="86"/>
      <c r="F28" s="86"/>
      <c r="G28" s="86"/>
      <c r="H28" s="86"/>
      <c r="I28" s="139"/>
      <c r="J28" s="139"/>
      <c r="K28" s="86"/>
      <c r="L28" s="140"/>
    </row>
    <row r="29" spans="2:12" s="1" customFormat="1" ht="12">
      <c r="B29" s="43"/>
      <c r="C29" s="44"/>
      <c r="D29" s="44"/>
      <c r="E29" s="39" t="s">
        <v>107</v>
      </c>
      <c r="F29" s="44"/>
      <c r="G29" s="44"/>
      <c r="H29" s="44"/>
      <c r="I29" s="131"/>
      <c r="J29" s="131"/>
      <c r="K29" s="141">
        <f>I62</f>
        <v>0</v>
      </c>
      <c r="L29" s="47"/>
    </row>
    <row r="30" spans="2:12" s="1" customFormat="1" ht="12">
      <c r="B30" s="43"/>
      <c r="C30" s="44"/>
      <c r="D30" s="44"/>
      <c r="E30" s="39" t="s">
        <v>108</v>
      </c>
      <c r="F30" s="44"/>
      <c r="G30" s="44"/>
      <c r="H30" s="44"/>
      <c r="I30" s="131"/>
      <c r="J30" s="131"/>
      <c r="K30" s="141">
        <f>J62</f>
        <v>0</v>
      </c>
      <c r="L30" s="47"/>
    </row>
    <row r="31" spans="2:12" s="1" customFormat="1" ht="25.4" customHeight="1">
      <c r="B31" s="43"/>
      <c r="C31" s="44"/>
      <c r="D31" s="142" t="s">
        <v>42</v>
      </c>
      <c r="E31" s="44"/>
      <c r="F31" s="44"/>
      <c r="G31" s="44"/>
      <c r="H31" s="44"/>
      <c r="I31" s="131"/>
      <c r="J31" s="131"/>
      <c r="K31" s="143">
        <f>ROUND(K105,2)</f>
        <v>0</v>
      </c>
      <c r="L31" s="47"/>
    </row>
    <row r="32" spans="2:12" s="1" customFormat="1" ht="7" customHeight="1">
      <c r="B32" s="43"/>
      <c r="C32" s="44"/>
      <c r="D32" s="86"/>
      <c r="E32" s="86"/>
      <c r="F32" s="86"/>
      <c r="G32" s="86"/>
      <c r="H32" s="86"/>
      <c r="I32" s="139"/>
      <c r="J32" s="139"/>
      <c r="K32" s="86"/>
      <c r="L32" s="140"/>
    </row>
    <row r="33" spans="2:12" s="1" customFormat="1" ht="14.4" customHeight="1">
      <c r="B33" s="43"/>
      <c r="C33" s="44"/>
      <c r="D33" s="44"/>
      <c r="E33" s="44"/>
      <c r="F33" s="48" t="s">
        <v>44</v>
      </c>
      <c r="G33" s="44"/>
      <c r="H33" s="44"/>
      <c r="I33" s="144" t="s">
        <v>43</v>
      </c>
      <c r="J33" s="131"/>
      <c r="K33" s="48" t="s">
        <v>45</v>
      </c>
      <c r="L33" s="47"/>
    </row>
    <row r="34" spans="2:12" s="1" customFormat="1" ht="14.4" customHeight="1">
      <c r="B34" s="43"/>
      <c r="C34" s="44"/>
      <c r="D34" s="51" t="s">
        <v>46</v>
      </c>
      <c r="E34" s="51" t="s">
        <v>47</v>
      </c>
      <c r="F34" s="145">
        <f>ROUND(SUM(BE105:BE374), 2)</f>
        <v>0</v>
      </c>
      <c r="G34" s="44"/>
      <c r="H34" s="44"/>
      <c r="I34" s="146">
        <v>0.21</v>
      </c>
      <c r="J34" s="131"/>
      <c r="K34" s="145">
        <f>ROUND(ROUND((SUM(BE105:BE374)), 2)*I34, 2)</f>
        <v>0</v>
      </c>
      <c r="L34" s="47"/>
    </row>
    <row r="35" spans="2:12" s="1" customFormat="1" ht="14.4" customHeight="1">
      <c r="B35" s="43"/>
      <c r="C35" s="44"/>
      <c r="D35" s="44"/>
      <c r="E35" s="51" t="s">
        <v>48</v>
      </c>
      <c r="F35" s="145">
        <f>ROUND(SUM(BF105:BF374), 2)</f>
        <v>0</v>
      </c>
      <c r="G35" s="44"/>
      <c r="H35" s="44"/>
      <c r="I35" s="146">
        <v>0.15</v>
      </c>
      <c r="J35" s="131"/>
      <c r="K35" s="145">
        <f>ROUND(ROUND((SUM(BF105:BF374)), 2)*I35, 2)</f>
        <v>0</v>
      </c>
      <c r="L35" s="47"/>
    </row>
    <row r="36" spans="2:12" s="1" customFormat="1" ht="14.4" hidden="1" customHeight="1">
      <c r="B36" s="43"/>
      <c r="C36" s="44"/>
      <c r="D36" s="44"/>
      <c r="E36" s="51" t="s">
        <v>49</v>
      </c>
      <c r="F36" s="145">
        <f>ROUND(SUM(BG105:BG374), 2)</f>
        <v>0</v>
      </c>
      <c r="G36" s="44"/>
      <c r="H36" s="44"/>
      <c r="I36" s="146">
        <v>0.21</v>
      </c>
      <c r="J36" s="131"/>
      <c r="K36" s="145">
        <v>0</v>
      </c>
      <c r="L36" s="47"/>
    </row>
    <row r="37" spans="2:12" s="1" customFormat="1" ht="14.4" hidden="1" customHeight="1">
      <c r="B37" s="43"/>
      <c r="C37" s="44"/>
      <c r="D37" s="44"/>
      <c r="E37" s="51" t="s">
        <v>50</v>
      </c>
      <c r="F37" s="145">
        <f>ROUND(SUM(BH105:BH374), 2)</f>
        <v>0</v>
      </c>
      <c r="G37" s="44"/>
      <c r="H37" s="44"/>
      <c r="I37" s="146">
        <v>0.15</v>
      </c>
      <c r="J37" s="131"/>
      <c r="K37" s="145">
        <v>0</v>
      </c>
      <c r="L37" s="47"/>
    </row>
    <row r="38" spans="2:12" s="1" customFormat="1" ht="14.4" hidden="1" customHeight="1">
      <c r="B38" s="43"/>
      <c r="C38" s="44"/>
      <c r="D38" s="44"/>
      <c r="E38" s="51" t="s">
        <v>51</v>
      </c>
      <c r="F38" s="145">
        <f>ROUND(SUM(BI105:BI374), 2)</f>
        <v>0</v>
      </c>
      <c r="G38" s="44"/>
      <c r="H38" s="44"/>
      <c r="I38" s="146">
        <v>0</v>
      </c>
      <c r="J38" s="131"/>
      <c r="K38" s="145">
        <v>0</v>
      </c>
      <c r="L38" s="47"/>
    </row>
    <row r="39" spans="2:12" s="1" customFormat="1" ht="7" customHeight="1">
      <c r="B39" s="43"/>
      <c r="C39" s="44"/>
      <c r="D39" s="44"/>
      <c r="E39" s="44"/>
      <c r="F39" s="44"/>
      <c r="G39" s="44"/>
      <c r="H39" s="44"/>
      <c r="I39" s="131"/>
      <c r="J39" s="131"/>
      <c r="K39" s="44"/>
      <c r="L39" s="47"/>
    </row>
    <row r="40" spans="2:12" s="1" customFormat="1" ht="25.4" customHeight="1">
      <c r="B40" s="43"/>
      <c r="C40" s="147"/>
      <c r="D40" s="148" t="s">
        <v>52</v>
      </c>
      <c r="E40" s="80"/>
      <c r="F40" s="80"/>
      <c r="G40" s="149" t="s">
        <v>53</v>
      </c>
      <c r="H40" s="150" t="s">
        <v>54</v>
      </c>
      <c r="I40" s="151"/>
      <c r="J40" s="151"/>
      <c r="K40" s="152">
        <f>SUM(K31:K38)</f>
        <v>0</v>
      </c>
      <c r="L40" s="153"/>
    </row>
    <row r="41" spans="2:12" s="1" customFormat="1" ht="14.4" customHeight="1">
      <c r="B41" s="58"/>
      <c r="C41" s="59"/>
      <c r="D41" s="59"/>
      <c r="E41" s="59"/>
      <c r="F41" s="59"/>
      <c r="G41" s="59"/>
      <c r="H41" s="59"/>
      <c r="I41" s="154"/>
      <c r="J41" s="154"/>
      <c r="K41" s="59"/>
      <c r="L41" s="60"/>
    </row>
    <row r="45" spans="2:12" s="1" customFormat="1" ht="7" customHeight="1">
      <c r="B45" s="155"/>
      <c r="C45" s="156"/>
      <c r="D45" s="156"/>
      <c r="E45" s="156"/>
      <c r="F45" s="156"/>
      <c r="G45" s="156"/>
      <c r="H45" s="156"/>
      <c r="I45" s="157"/>
      <c r="J45" s="157"/>
      <c r="K45" s="156"/>
      <c r="L45" s="158"/>
    </row>
    <row r="46" spans="2:12" s="1" customFormat="1" ht="37" customHeight="1">
      <c r="B46" s="43"/>
      <c r="C46" s="32" t="s">
        <v>109</v>
      </c>
      <c r="D46" s="44"/>
      <c r="E46" s="44"/>
      <c r="F46" s="44"/>
      <c r="G46" s="44"/>
      <c r="H46" s="44"/>
      <c r="I46" s="131"/>
      <c r="J46" s="131"/>
      <c r="K46" s="44"/>
      <c r="L46" s="47"/>
    </row>
    <row r="47" spans="2:12" s="1" customFormat="1" ht="7" customHeight="1">
      <c r="B47" s="43"/>
      <c r="C47" s="44"/>
      <c r="D47" s="44"/>
      <c r="E47" s="44"/>
      <c r="F47" s="44"/>
      <c r="G47" s="44"/>
      <c r="H47" s="44"/>
      <c r="I47" s="131"/>
      <c r="J47" s="131"/>
      <c r="K47" s="44"/>
      <c r="L47" s="47"/>
    </row>
    <row r="48" spans="2:12" s="1" customFormat="1" ht="14.4" customHeight="1">
      <c r="B48" s="43"/>
      <c r="C48" s="39" t="s">
        <v>19</v>
      </c>
      <c r="D48" s="44"/>
      <c r="E48" s="44"/>
      <c r="F48" s="44"/>
      <c r="G48" s="44"/>
      <c r="H48" s="44"/>
      <c r="I48" s="131"/>
      <c r="J48" s="131"/>
      <c r="K48" s="44"/>
      <c r="L48" s="47"/>
    </row>
    <row r="49" spans="2:47" s="1" customFormat="1" ht="16.5" customHeight="1">
      <c r="B49" s="43"/>
      <c r="C49" s="44"/>
      <c r="D49" s="44"/>
      <c r="E49" s="422" t="str">
        <f>E7</f>
        <v>Stavební úpravy MK na ulici Pavlouskově v Ostravě-Porubě</v>
      </c>
      <c r="F49" s="423"/>
      <c r="G49" s="423"/>
      <c r="H49" s="423"/>
      <c r="I49" s="131"/>
      <c r="J49" s="131"/>
      <c r="K49" s="44"/>
      <c r="L49" s="47"/>
    </row>
    <row r="50" spans="2:47" ht="12">
      <c r="B50" s="30"/>
      <c r="C50" s="39" t="s">
        <v>103</v>
      </c>
      <c r="D50" s="31"/>
      <c r="E50" s="31"/>
      <c r="F50" s="31"/>
      <c r="G50" s="31"/>
      <c r="H50" s="31"/>
      <c r="I50" s="130"/>
      <c r="J50" s="130"/>
      <c r="K50" s="31"/>
      <c r="L50" s="33"/>
    </row>
    <row r="51" spans="2:47" s="1" customFormat="1" ht="16.5" customHeight="1">
      <c r="B51" s="43"/>
      <c r="C51" s="44"/>
      <c r="D51" s="44"/>
      <c r="E51" s="422" t="s">
        <v>104</v>
      </c>
      <c r="F51" s="424"/>
      <c r="G51" s="424"/>
      <c r="H51" s="424"/>
      <c r="I51" s="131"/>
      <c r="J51" s="131"/>
      <c r="K51" s="44"/>
      <c r="L51" s="47"/>
    </row>
    <row r="52" spans="2:47" s="1" customFormat="1" ht="14.4" customHeight="1">
      <c r="B52" s="43"/>
      <c r="C52" s="39" t="s">
        <v>105</v>
      </c>
      <c r="D52" s="44"/>
      <c r="E52" s="44"/>
      <c r="F52" s="44"/>
      <c r="G52" s="44"/>
      <c r="H52" s="44"/>
      <c r="I52" s="131"/>
      <c r="J52" s="131"/>
      <c r="K52" s="44"/>
      <c r="L52" s="47"/>
    </row>
    <row r="53" spans="2:47" s="1" customFormat="1" ht="17.25" customHeight="1">
      <c r="B53" s="43"/>
      <c r="C53" s="44"/>
      <c r="D53" s="44"/>
      <c r="E53" s="425" t="str">
        <f>E11</f>
        <v>C101 - Soupis prací - Komunikace</v>
      </c>
      <c r="F53" s="424"/>
      <c r="G53" s="424"/>
      <c r="H53" s="424"/>
      <c r="I53" s="131"/>
      <c r="J53" s="131"/>
      <c r="K53" s="44"/>
      <c r="L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31"/>
      <c r="J54" s="131"/>
      <c r="K54" s="44"/>
      <c r="L54" s="47"/>
    </row>
    <row r="55" spans="2:47" s="1" customFormat="1" ht="18" customHeight="1">
      <c r="B55" s="43"/>
      <c r="C55" s="39" t="s">
        <v>25</v>
      </c>
      <c r="D55" s="44"/>
      <c r="E55" s="44"/>
      <c r="F55" s="37" t="str">
        <f>F14</f>
        <v>Ostrava-Poruba</v>
      </c>
      <c r="G55" s="44"/>
      <c r="H55" s="44"/>
      <c r="I55" s="132" t="s">
        <v>27</v>
      </c>
      <c r="J55" s="134" t="str">
        <f>IF(J14="","",J14)</f>
        <v>3. 8. 2017</v>
      </c>
      <c r="K55" s="44"/>
      <c r="L55" s="47"/>
    </row>
    <row r="56" spans="2:47" s="1" customFormat="1" ht="7" customHeight="1">
      <c r="B56" s="43"/>
      <c r="C56" s="44"/>
      <c r="D56" s="44"/>
      <c r="E56" s="44"/>
      <c r="F56" s="44"/>
      <c r="G56" s="44"/>
      <c r="H56" s="44"/>
      <c r="I56" s="131"/>
      <c r="J56" s="131"/>
      <c r="K56" s="44"/>
      <c r="L56" s="47"/>
    </row>
    <row r="57" spans="2:47" s="1" customFormat="1" ht="12">
      <c r="B57" s="43"/>
      <c r="C57" s="39" t="s">
        <v>29</v>
      </c>
      <c r="D57" s="44"/>
      <c r="E57" s="44"/>
      <c r="F57" s="37" t="str">
        <f>E17</f>
        <v>SMO MOb Poruba, Klimkovická 28/55</v>
      </c>
      <c r="G57" s="44"/>
      <c r="H57" s="44"/>
      <c r="I57" s="132" t="s">
        <v>37</v>
      </c>
      <c r="J57" s="426" t="str">
        <f>E23</f>
        <v>Ateliér ESO spol.s r.o.,K.H.Máchy 5203/33</v>
      </c>
      <c r="K57" s="44"/>
      <c r="L57" s="47"/>
    </row>
    <row r="58" spans="2:47" s="1" customFormat="1" ht="14.4" customHeight="1">
      <c r="B58" s="43"/>
      <c r="C58" s="39" t="s">
        <v>35</v>
      </c>
      <c r="D58" s="44"/>
      <c r="E58" s="44"/>
      <c r="F58" s="37" t="str">
        <f>IF(E20="","",E20)</f>
        <v/>
      </c>
      <c r="G58" s="44"/>
      <c r="H58" s="44"/>
      <c r="I58" s="131"/>
      <c r="J58" s="427"/>
      <c r="K58" s="44"/>
      <c r="L58" s="47"/>
    </row>
    <row r="59" spans="2:47" s="1" customFormat="1" ht="10.25" customHeight="1">
      <c r="B59" s="43"/>
      <c r="C59" s="44"/>
      <c r="D59" s="44"/>
      <c r="E59" s="44"/>
      <c r="F59" s="44"/>
      <c r="G59" s="44"/>
      <c r="H59" s="44"/>
      <c r="I59" s="131"/>
      <c r="J59" s="131"/>
      <c r="K59" s="44"/>
      <c r="L59" s="47"/>
    </row>
    <row r="60" spans="2:47" s="1" customFormat="1" ht="29.25" customHeight="1">
      <c r="B60" s="43"/>
      <c r="C60" s="159" t="s">
        <v>110</v>
      </c>
      <c r="D60" s="147"/>
      <c r="E60" s="147"/>
      <c r="F60" s="147"/>
      <c r="G60" s="147"/>
      <c r="H60" s="147"/>
      <c r="I60" s="160" t="s">
        <v>111</v>
      </c>
      <c r="J60" s="160" t="s">
        <v>112</v>
      </c>
      <c r="K60" s="161" t="s">
        <v>113</v>
      </c>
      <c r="L60" s="162"/>
    </row>
    <row r="61" spans="2:47" s="1" customFormat="1" ht="10.25" customHeight="1">
      <c r="B61" s="43"/>
      <c r="C61" s="44"/>
      <c r="D61" s="44"/>
      <c r="E61" s="44"/>
      <c r="F61" s="44"/>
      <c r="G61" s="44"/>
      <c r="H61" s="44"/>
      <c r="I61" s="131"/>
      <c r="J61" s="131"/>
      <c r="K61" s="44"/>
      <c r="L61" s="47"/>
    </row>
    <row r="62" spans="2:47" s="1" customFormat="1" ht="29.25" customHeight="1">
      <c r="B62" s="43"/>
      <c r="C62" s="163" t="s">
        <v>114</v>
      </c>
      <c r="D62" s="44"/>
      <c r="E62" s="44"/>
      <c r="F62" s="44"/>
      <c r="G62" s="44"/>
      <c r="H62" s="44"/>
      <c r="I62" s="164">
        <f t="shared" ref="I62:J65" si="0">Q105</f>
        <v>0</v>
      </c>
      <c r="J62" s="164">
        <f t="shared" si="0"/>
        <v>0</v>
      </c>
      <c r="K62" s="143">
        <f>K105</f>
        <v>0</v>
      </c>
      <c r="L62" s="47"/>
      <c r="AU62" s="26" t="s">
        <v>115</v>
      </c>
    </row>
    <row r="63" spans="2:47" s="8" customFormat="1" ht="25" customHeight="1">
      <c r="B63" s="165"/>
      <c r="C63" s="166"/>
      <c r="D63" s="167" t="s">
        <v>116</v>
      </c>
      <c r="E63" s="168"/>
      <c r="F63" s="168"/>
      <c r="G63" s="168"/>
      <c r="H63" s="168"/>
      <c r="I63" s="169">
        <f t="shared" si="0"/>
        <v>0</v>
      </c>
      <c r="J63" s="169">
        <f t="shared" si="0"/>
        <v>0</v>
      </c>
      <c r="K63" s="170">
        <f>K106</f>
        <v>0</v>
      </c>
      <c r="L63" s="171"/>
    </row>
    <row r="64" spans="2:47" s="9" customFormat="1" ht="19.899999999999999" customHeight="1">
      <c r="B64" s="172"/>
      <c r="C64" s="173"/>
      <c r="D64" s="174" t="s">
        <v>117</v>
      </c>
      <c r="E64" s="175"/>
      <c r="F64" s="175"/>
      <c r="G64" s="175"/>
      <c r="H64" s="175"/>
      <c r="I64" s="176">
        <f t="shared" si="0"/>
        <v>0</v>
      </c>
      <c r="J64" s="176">
        <f t="shared" si="0"/>
        <v>0</v>
      </c>
      <c r="K64" s="177">
        <f>K107</f>
        <v>0</v>
      </c>
      <c r="L64" s="178"/>
    </row>
    <row r="65" spans="2:12" s="9" customFormat="1" ht="14.9" customHeight="1">
      <c r="B65" s="172"/>
      <c r="C65" s="173"/>
      <c r="D65" s="174" t="s">
        <v>118</v>
      </c>
      <c r="E65" s="175"/>
      <c r="F65" s="175"/>
      <c r="G65" s="175"/>
      <c r="H65" s="175"/>
      <c r="I65" s="176">
        <f t="shared" si="0"/>
        <v>0</v>
      </c>
      <c r="J65" s="176">
        <f t="shared" si="0"/>
        <v>0</v>
      </c>
      <c r="K65" s="177">
        <f>K108</f>
        <v>0</v>
      </c>
      <c r="L65" s="178"/>
    </row>
    <row r="66" spans="2:12" s="9" customFormat="1" ht="14.9" customHeight="1">
      <c r="B66" s="172"/>
      <c r="C66" s="173"/>
      <c r="D66" s="174" t="s">
        <v>119</v>
      </c>
      <c r="E66" s="175"/>
      <c r="F66" s="175"/>
      <c r="G66" s="175"/>
      <c r="H66" s="175"/>
      <c r="I66" s="176">
        <f>Q132</f>
        <v>0</v>
      </c>
      <c r="J66" s="176">
        <f>R132</f>
        <v>0</v>
      </c>
      <c r="K66" s="177">
        <f>K132</f>
        <v>0</v>
      </c>
      <c r="L66" s="178"/>
    </row>
    <row r="67" spans="2:12" s="9" customFormat="1" ht="14.9" customHeight="1">
      <c r="B67" s="172"/>
      <c r="C67" s="173"/>
      <c r="D67" s="174" t="s">
        <v>120</v>
      </c>
      <c r="E67" s="175"/>
      <c r="F67" s="175"/>
      <c r="G67" s="175"/>
      <c r="H67" s="175"/>
      <c r="I67" s="176">
        <f>Q142</f>
        <v>0</v>
      </c>
      <c r="J67" s="176">
        <f>R142</f>
        <v>0</v>
      </c>
      <c r="K67" s="177">
        <f>K142</f>
        <v>0</v>
      </c>
      <c r="L67" s="178"/>
    </row>
    <row r="68" spans="2:12" s="9" customFormat="1" ht="14.9" customHeight="1">
      <c r="B68" s="172"/>
      <c r="C68" s="173"/>
      <c r="D68" s="174" t="s">
        <v>121</v>
      </c>
      <c r="E68" s="175"/>
      <c r="F68" s="175"/>
      <c r="G68" s="175"/>
      <c r="H68" s="175"/>
      <c r="I68" s="176">
        <f>Q164</f>
        <v>0</v>
      </c>
      <c r="J68" s="176">
        <f>R164</f>
        <v>0</v>
      </c>
      <c r="K68" s="177">
        <f>K164</f>
        <v>0</v>
      </c>
      <c r="L68" s="178"/>
    </row>
    <row r="69" spans="2:12" s="9" customFormat="1" ht="14.9" customHeight="1">
      <c r="B69" s="172"/>
      <c r="C69" s="173"/>
      <c r="D69" s="174" t="s">
        <v>122</v>
      </c>
      <c r="E69" s="175"/>
      <c r="F69" s="175"/>
      <c r="G69" s="175"/>
      <c r="H69" s="175"/>
      <c r="I69" s="176">
        <f>Q182</f>
        <v>0</v>
      </c>
      <c r="J69" s="176">
        <f>R182</f>
        <v>0</v>
      </c>
      <c r="K69" s="177">
        <f>K182</f>
        <v>0</v>
      </c>
      <c r="L69" s="178"/>
    </row>
    <row r="70" spans="2:12" s="9" customFormat="1" ht="19.899999999999999" customHeight="1">
      <c r="B70" s="172"/>
      <c r="C70" s="173"/>
      <c r="D70" s="174" t="s">
        <v>123</v>
      </c>
      <c r="E70" s="175"/>
      <c r="F70" s="175"/>
      <c r="G70" s="175"/>
      <c r="H70" s="175"/>
      <c r="I70" s="176">
        <f>Q199</f>
        <v>0</v>
      </c>
      <c r="J70" s="176">
        <f>R199</f>
        <v>0</v>
      </c>
      <c r="K70" s="177">
        <f>K199</f>
        <v>0</v>
      </c>
      <c r="L70" s="178"/>
    </row>
    <row r="71" spans="2:12" s="9" customFormat="1" ht="14.9" customHeight="1">
      <c r="B71" s="172"/>
      <c r="C71" s="173"/>
      <c r="D71" s="174" t="s">
        <v>124</v>
      </c>
      <c r="E71" s="175"/>
      <c r="F71" s="175"/>
      <c r="G71" s="175"/>
      <c r="H71" s="175"/>
      <c r="I71" s="176">
        <f>Q200</f>
        <v>0</v>
      </c>
      <c r="J71" s="176">
        <f>R200</f>
        <v>0</v>
      </c>
      <c r="K71" s="177">
        <f>K200</f>
        <v>0</v>
      </c>
      <c r="L71" s="178"/>
    </row>
    <row r="72" spans="2:12" s="9" customFormat="1" ht="19.899999999999999" customHeight="1">
      <c r="B72" s="172"/>
      <c r="C72" s="173"/>
      <c r="D72" s="174" t="s">
        <v>125</v>
      </c>
      <c r="E72" s="175"/>
      <c r="F72" s="175"/>
      <c r="G72" s="175"/>
      <c r="H72" s="175"/>
      <c r="I72" s="176">
        <f>Q213</f>
        <v>0</v>
      </c>
      <c r="J72" s="176">
        <f>R213</f>
        <v>0</v>
      </c>
      <c r="K72" s="177">
        <f>K213</f>
        <v>0</v>
      </c>
      <c r="L72" s="178"/>
    </row>
    <row r="73" spans="2:12" s="9" customFormat="1" ht="14.9" customHeight="1">
      <c r="B73" s="172"/>
      <c r="C73" s="173"/>
      <c r="D73" s="174" t="s">
        <v>126</v>
      </c>
      <c r="E73" s="175"/>
      <c r="F73" s="175"/>
      <c r="G73" s="175"/>
      <c r="H73" s="175"/>
      <c r="I73" s="176">
        <f>Q214</f>
        <v>0</v>
      </c>
      <c r="J73" s="176">
        <f>R214</f>
        <v>0</v>
      </c>
      <c r="K73" s="177">
        <f>K214</f>
        <v>0</v>
      </c>
      <c r="L73" s="178"/>
    </row>
    <row r="74" spans="2:12" s="9" customFormat="1" ht="19.899999999999999" customHeight="1">
      <c r="B74" s="172"/>
      <c r="C74" s="173"/>
      <c r="D74" s="174" t="s">
        <v>127</v>
      </c>
      <c r="E74" s="175"/>
      <c r="F74" s="175"/>
      <c r="G74" s="175"/>
      <c r="H74" s="175"/>
      <c r="I74" s="176">
        <f>Q218</f>
        <v>0</v>
      </c>
      <c r="J74" s="176">
        <f>R218</f>
        <v>0</v>
      </c>
      <c r="K74" s="177">
        <f>K218</f>
        <v>0</v>
      </c>
      <c r="L74" s="178"/>
    </row>
    <row r="75" spans="2:12" s="9" customFormat="1" ht="14.9" customHeight="1">
      <c r="B75" s="172"/>
      <c r="C75" s="173"/>
      <c r="D75" s="174" t="s">
        <v>128</v>
      </c>
      <c r="E75" s="175"/>
      <c r="F75" s="175"/>
      <c r="G75" s="175"/>
      <c r="H75" s="175"/>
      <c r="I75" s="176">
        <f>Q219</f>
        <v>0</v>
      </c>
      <c r="J75" s="176">
        <f>R219</f>
        <v>0</v>
      </c>
      <c r="K75" s="177">
        <f>K219</f>
        <v>0</v>
      </c>
      <c r="L75" s="178"/>
    </row>
    <row r="76" spans="2:12" s="9" customFormat="1" ht="14.9" customHeight="1">
      <c r="B76" s="172"/>
      <c r="C76" s="173"/>
      <c r="D76" s="174" t="s">
        <v>129</v>
      </c>
      <c r="E76" s="175"/>
      <c r="F76" s="175"/>
      <c r="G76" s="175"/>
      <c r="H76" s="175"/>
      <c r="I76" s="176">
        <f>Q237</f>
        <v>0</v>
      </c>
      <c r="J76" s="176">
        <f>R237</f>
        <v>0</v>
      </c>
      <c r="K76" s="177">
        <f>K237</f>
        <v>0</v>
      </c>
      <c r="L76" s="178"/>
    </row>
    <row r="77" spans="2:12" s="9" customFormat="1" ht="19.899999999999999" customHeight="1">
      <c r="B77" s="172"/>
      <c r="C77" s="173"/>
      <c r="D77" s="174" t="s">
        <v>130</v>
      </c>
      <c r="E77" s="175"/>
      <c r="F77" s="175"/>
      <c r="G77" s="175"/>
      <c r="H77" s="175"/>
      <c r="I77" s="176">
        <f>Q258</f>
        <v>0</v>
      </c>
      <c r="J77" s="176">
        <f>R258</f>
        <v>0</v>
      </c>
      <c r="K77" s="177">
        <f>K258</f>
        <v>0</v>
      </c>
      <c r="L77" s="178"/>
    </row>
    <row r="78" spans="2:12" s="9" customFormat="1" ht="14.9" customHeight="1">
      <c r="B78" s="172"/>
      <c r="C78" s="173"/>
      <c r="D78" s="174" t="s">
        <v>131</v>
      </c>
      <c r="E78" s="175"/>
      <c r="F78" s="175"/>
      <c r="G78" s="175"/>
      <c r="H78" s="175"/>
      <c r="I78" s="176">
        <f>Q259</f>
        <v>0</v>
      </c>
      <c r="J78" s="176">
        <f>R259</f>
        <v>0</v>
      </c>
      <c r="K78" s="177">
        <f>K259</f>
        <v>0</v>
      </c>
      <c r="L78" s="178"/>
    </row>
    <row r="79" spans="2:12" s="9" customFormat="1" ht="19.899999999999999" customHeight="1">
      <c r="B79" s="172"/>
      <c r="C79" s="173"/>
      <c r="D79" s="174" t="s">
        <v>132</v>
      </c>
      <c r="E79" s="175"/>
      <c r="F79" s="175"/>
      <c r="G79" s="175"/>
      <c r="H79" s="175"/>
      <c r="I79" s="176">
        <f>Q269</f>
        <v>0</v>
      </c>
      <c r="J79" s="176">
        <f>R269</f>
        <v>0</v>
      </c>
      <c r="K79" s="177">
        <f>K269</f>
        <v>0</v>
      </c>
      <c r="L79" s="178"/>
    </row>
    <row r="80" spans="2:12" s="9" customFormat="1" ht="19.899999999999999" customHeight="1">
      <c r="B80" s="172"/>
      <c r="C80" s="173"/>
      <c r="D80" s="174" t="s">
        <v>133</v>
      </c>
      <c r="E80" s="175"/>
      <c r="F80" s="175"/>
      <c r="G80" s="175"/>
      <c r="H80" s="175"/>
      <c r="I80" s="176">
        <f>Q301</f>
        <v>0</v>
      </c>
      <c r="J80" s="176">
        <f>R301</f>
        <v>0</v>
      </c>
      <c r="K80" s="177">
        <f>K301</f>
        <v>0</v>
      </c>
      <c r="L80" s="178"/>
    </row>
    <row r="81" spans="2:13" s="9" customFormat="1" ht="19.899999999999999" customHeight="1">
      <c r="B81" s="172"/>
      <c r="C81" s="173"/>
      <c r="D81" s="174" t="s">
        <v>134</v>
      </c>
      <c r="E81" s="175"/>
      <c r="F81" s="175"/>
      <c r="G81" s="175"/>
      <c r="H81" s="175"/>
      <c r="I81" s="176">
        <f>Q302</f>
        <v>0</v>
      </c>
      <c r="J81" s="176">
        <f>R302</f>
        <v>0</v>
      </c>
      <c r="K81" s="177">
        <f>K302</f>
        <v>0</v>
      </c>
      <c r="L81" s="178"/>
    </row>
    <row r="82" spans="2:13" s="9" customFormat="1" ht="14.9" customHeight="1">
      <c r="B82" s="172"/>
      <c r="C82" s="173"/>
      <c r="D82" s="174" t="s">
        <v>135</v>
      </c>
      <c r="E82" s="175"/>
      <c r="F82" s="175"/>
      <c r="G82" s="175"/>
      <c r="H82" s="175"/>
      <c r="I82" s="176">
        <f>Q362</f>
        <v>0</v>
      </c>
      <c r="J82" s="176">
        <f>R362</f>
        <v>0</v>
      </c>
      <c r="K82" s="177">
        <f>K362</f>
        <v>0</v>
      </c>
      <c r="L82" s="178"/>
    </row>
    <row r="83" spans="2:13" s="9" customFormat="1" ht="21.75" customHeight="1">
      <c r="B83" s="172"/>
      <c r="C83" s="173"/>
      <c r="D83" s="174" t="s">
        <v>136</v>
      </c>
      <c r="E83" s="175"/>
      <c r="F83" s="175"/>
      <c r="G83" s="175"/>
      <c r="H83" s="175"/>
      <c r="I83" s="176">
        <f>Q373</f>
        <v>0</v>
      </c>
      <c r="J83" s="176">
        <f>R373</f>
        <v>0</v>
      </c>
      <c r="K83" s="177">
        <f>K373</f>
        <v>0</v>
      </c>
      <c r="L83" s="178"/>
    </row>
    <row r="84" spans="2:13" s="1" customFormat="1" ht="21.75" customHeight="1">
      <c r="B84" s="43"/>
      <c r="C84" s="44"/>
      <c r="D84" s="44"/>
      <c r="E84" s="44"/>
      <c r="F84" s="44"/>
      <c r="G84" s="44"/>
      <c r="H84" s="44"/>
      <c r="I84" s="131"/>
      <c r="J84" s="131"/>
      <c r="K84" s="44"/>
      <c r="L84" s="47"/>
    </row>
    <row r="85" spans="2:13" s="1" customFormat="1" ht="7" customHeight="1">
      <c r="B85" s="58"/>
      <c r="C85" s="59"/>
      <c r="D85" s="59"/>
      <c r="E85" s="59"/>
      <c r="F85" s="59"/>
      <c r="G85" s="59"/>
      <c r="H85" s="59"/>
      <c r="I85" s="154"/>
      <c r="J85" s="154"/>
      <c r="K85" s="59"/>
      <c r="L85" s="60"/>
    </row>
    <row r="89" spans="2:13" s="1" customFormat="1" ht="7" customHeight="1">
      <c r="B89" s="61"/>
      <c r="C89" s="62"/>
      <c r="D89" s="62"/>
      <c r="E89" s="62"/>
      <c r="F89" s="62"/>
      <c r="G89" s="62"/>
      <c r="H89" s="62"/>
      <c r="I89" s="157"/>
      <c r="J89" s="157"/>
      <c r="K89" s="62"/>
      <c r="L89" s="62"/>
      <c r="M89" s="63"/>
    </row>
    <row r="90" spans="2:13" s="1" customFormat="1" ht="37" customHeight="1">
      <c r="B90" s="43"/>
      <c r="C90" s="64" t="s">
        <v>137</v>
      </c>
      <c r="D90" s="65"/>
      <c r="E90" s="65"/>
      <c r="F90" s="65"/>
      <c r="G90" s="65"/>
      <c r="H90" s="65"/>
      <c r="I90" s="179"/>
      <c r="J90" s="179"/>
      <c r="K90" s="65"/>
      <c r="L90" s="65"/>
      <c r="M90" s="63"/>
    </row>
    <row r="91" spans="2:13" s="1" customFormat="1" ht="7" customHeight="1">
      <c r="B91" s="43"/>
      <c r="C91" s="65"/>
      <c r="D91" s="65"/>
      <c r="E91" s="65"/>
      <c r="F91" s="65"/>
      <c r="G91" s="65"/>
      <c r="H91" s="65"/>
      <c r="I91" s="179"/>
      <c r="J91" s="179"/>
      <c r="K91" s="65"/>
      <c r="L91" s="65"/>
      <c r="M91" s="63"/>
    </row>
    <row r="92" spans="2:13" s="1" customFormat="1" ht="14.4" customHeight="1">
      <c r="B92" s="43"/>
      <c r="C92" s="67" t="s">
        <v>19</v>
      </c>
      <c r="D92" s="65"/>
      <c r="E92" s="65"/>
      <c r="F92" s="65"/>
      <c r="G92" s="65"/>
      <c r="H92" s="65"/>
      <c r="I92" s="179"/>
      <c r="J92" s="179"/>
      <c r="K92" s="65"/>
      <c r="L92" s="65"/>
      <c r="M92" s="63"/>
    </row>
    <row r="93" spans="2:13" s="1" customFormat="1" ht="16.5" customHeight="1">
      <c r="B93" s="43"/>
      <c r="C93" s="65"/>
      <c r="D93" s="65"/>
      <c r="E93" s="428" t="str">
        <f>E7</f>
        <v>Stavební úpravy MK na ulici Pavlouskově v Ostravě-Porubě</v>
      </c>
      <c r="F93" s="429"/>
      <c r="G93" s="429"/>
      <c r="H93" s="429"/>
      <c r="I93" s="179"/>
      <c r="J93" s="179"/>
      <c r="K93" s="65"/>
      <c r="L93" s="65"/>
      <c r="M93" s="63"/>
    </row>
    <row r="94" spans="2:13" ht="12">
      <c r="B94" s="30"/>
      <c r="C94" s="67" t="s">
        <v>103</v>
      </c>
      <c r="D94" s="180"/>
      <c r="E94" s="180"/>
      <c r="F94" s="180"/>
      <c r="G94" s="180"/>
      <c r="H94" s="180"/>
      <c r="K94" s="180"/>
      <c r="L94" s="180"/>
      <c r="M94" s="181"/>
    </row>
    <row r="95" spans="2:13" s="1" customFormat="1" ht="16.5" customHeight="1">
      <c r="B95" s="43"/>
      <c r="C95" s="65"/>
      <c r="D95" s="65"/>
      <c r="E95" s="428" t="s">
        <v>104</v>
      </c>
      <c r="F95" s="430"/>
      <c r="G95" s="430"/>
      <c r="H95" s="430"/>
      <c r="I95" s="179"/>
      <c r="J95" s="179"/>
      <c r="K95" s="65"/>
      <c r="L95" s="65"/>
      <c r="M95" s="63"/>
    </row>
    <row r="96" spans="2:13" s="1" customFormat="1" ht="14.4" customHeight="1">
      <c r="B96" s="43"/>
      <c r="C96" s="67" t="s">
        <v>105</v>
      </c>
      <c r="D96" s="65"/>
      <c r="E96" s="65"/>
      <c r="F96" s="65"/>
      <c r="G96" s="65"/>
      <c r="H96" s="65"/>
      <c r="I96" s="179"/>
      <c r="J96" s="179"/>
      <c r="K96" s="65"/>
      <c r="L96" s="65"/>
      <c r="M96" s="63"/>
    </row>
    <row r="97" spans="2:65" s="1" customFormat="1" ht="17.25" customHeight="1">
      <c r="B97" s="43"/>
      <c r="C97" s="65"/>
      <c r="D97" s="65"/>
      <c r="E97" s="398" t="str">
        <f>E11</f>
        <v>C101 - Soupis prací - Komunikace</v>
      </c>
      <c r="F97" s="430"/>
      <c r="G97" s="430"/>
      <c r="H97" s="430"/>
      <c r="I97" s="179"/>
      <c r="J97" s="179"/>
      <c r="K97" s="65"/>
      <c r="L97" s="65"/>
      <c r="M97" s="63"/>
    </row>
    <row r="98" spans="2:65" s="1" customFormat="1" ht="7" customHeight="1">
      <c r="B98" s="43"/>
      <c r="C98" s="65"/>
      <c r="D98" s="65"/>
      <c r="E98" s="65"/>
      <c r="F98" s="65"/>
      <c r="G98" s="65"/>
      <c r="H98" s="65"/>
      <c r="I98" s="179"/>
      <c r="J98" s="179"/>
      <c r="K98" s="65"/>
      <c r="L98" s="65"/>
      <c r="M98" s="63"/>
    </row>
    <row r="99" spans="2:65" s="1" customFormat="1" ht="18" customHeight="1">
      <c r="B99" s="43"/>
      <c r="C99" s="67" t="s">
        <v>25</v>
      </c>
      <c r="D99" s="65"/>
      <c r="E99" s="65"/>
      <c r="F99" s="182" t="str">
        <f>F14</f>
        <v>Ostrava-Poruba</v>
      </c>
      <c r="G99" s="65"/>
      <c r="H99" s="65"/>
      <c r="I99" s="183" t="s">
        <v>27</v>
      </c>
      <c r="J99" s="184" t="str">
        <f>IF(J14="","",J14)</f>
        <v>3. 8. 2017</v>
      </c>
      <c r="K99" s="65"/>
      <c r="L99" s="65"/>
      <c r="M99" s="63"/>
    </row>
    <row r="100" spans="2:65" s="1" customFormat="1" ht="7" customHeight="1">
      <c r="B100" s="43"/>
      <c r="C100" s="65"/>
      <c r="D100" s="65"/>
      <c r="E100" s="65"/>
      <c r="F100" s="65"/>
      <c r="G100" s="65"/>
      <c r="H100" s="65"/>
      <c r="I100" s="179"/>
      <c r="J100" s="179"/>
      <c r="K100" s="65"/>
      <c r="L100" s="65"/>
      <c r="M100" s="63"/>
    </row>
    <row r="101" spans="2:65" s="1" customFormat="1" ht="12">
      <c r="B101" s="43"/>
      <c r="C101" s="67" t="s">
        <v>29</v>
      </c>
      <c r="D101" s="65"/>
      <c r="E101" s="65"/>
      <c r="F101" s="182" t="str">
        <f>E17</f>
        <v>SMO MOb Poruba, Klimkovická 28/55</v>
      </c>
      <c r="G101" s="65"/>
      <c r="H101" s="65"/>
      <c r="I101" s="183" t="s">
        <v>37</v>
      </c>
      <c r="J101" s="185" t="str">
        <f>E23</f>
        <v>Ateliér ESO spol.s r.o.,K.H.Máchy 5203/33</v>
      </c>
      <c r="K101" s="65"/>
      <c r="L101" s="65"/>
      <c r="M101" s="63"/>
    </row>
    <row r="102" spans="2:65" s="1" customFormat="1" ht="14.4" customHeight="1">
      <c r="B102" s="43"/>
      <c r="C102" s="67" t="s">
        <v>35</v>
      </c>
      <c r="D102" s="65"/>
      <c r="E102" s="65"/>
      <c r="F102" s="182" t="str">
        <f>IF(E20="","",E20)</f>
        <v/>
      </c>
      <c r="G102" s="65"/>
      <c r="H102" s="65"/>
      <c r="I102" s="179"/>
      <c r="J102" s="179"/>
      <c r="K102" s="65"/>
      <c r="L102" s="65"/>
      <c r="M102" s="63"/>
    </row>
    <row r="103" spans="2:65" s="1" customFormat="1" ht="10.25" customHeight="1">
      <c r="B103" s="43"/>
      <c r="C103" s="65"/>
      <c r="D103" s="65"/>
      <c r="E103" s="65"/>
      <c r="F103" s="65"/>
      <c r="G103" s="65"/>
      <c r="H103" s="65"/>
      <c r="I103" s="179"/>
      <c r="J103" s="179"/>
      <c r="K103" s="65"/>
      <c r="L103" s="65"/>
      <c r="M103" s="63"/>
    </row>
    <row r="104" spans="2:65" s="10" customFormat="1" ht="29.25" customHeight="1">
      <c r="B104" s="186"/>
      <c r="C104" s="187" t="s">
        <v>138</v>
      </c>
      <c r="D104" s="188" t="s">
        <v>61</v>
      </c>
      <c r="E104" s="188" t="s">
        <v>57</v>
      </c>
      <c r="F104" s="188" t="s">
        <v>139</v>
      </c>
      <c r="G104" s="188" t="s">
        <v>140</v>
      </c>
      <c r="H104" s="188" t="s">
        <v>141</v>
      </c>
      <c r="I104" s="189" t="s">
        <v>142</v>
      </c>
      <c r="J104" s="189" t="s">
        <v>143</v>
      </c>
      <c r="K104" s="188" t="s">
        <v>113</v>
      </c>
      <c r="L104" s="190" t="s">
        <v>144</v>
      </c>
      <c r="M104" s="191"/>
      <c r="N104" s="82" t="s">
        <v>145</v>
      </c>
      <c r="O104" s="83" t="s">
        <v>46</v>
      </c>
      <c r="P104" s="83" t="s">
        <v>146</v>
      </c>
      <c r="Q104" s="83" t="s">
        <v>147</v>
      </c>
      <c r="R104" s="83" t="s">
        <v>148</v>
      </c>
      <c r="S104" s="83" t="s">
        <v>149</v>
      </c>
      <c r="T104" s="83" t="s">
        <v>150</v>
      </c>
      <c r="U104" s="83" t="s">
        <v>151</v>
      </c>
      <c r="V104" s="83" t="s">
        <v>152</v>
      </c>
      <c r="W104" s="83" t="s">
        <v>153</v>
      </c>
      <c r="X104" s="84" t="s">
        <v>154</v>
      </c>
    </row>
    <row r="105" spans="2:65" s="1" customFormat="1" ht="29.25" customHeight="1">
      <c r="B105" s="43"/>
      <c r="C105" s="88" t="s">
        <v>114</v>
      </c>
      <c r="D105" s="65"/>
      <c r="E105" s="65"/>
      <c r="F105" s="65"/>
      <c r="G105" s="65"/>
      <c r="H105" s="65"/>
      <c r="I105" s="179"/>
      <c r="J105" s="179"/>
      <c r="K105" s="192">
        <f>BK105</f>
        <v>0</v>
      </c>
      <c r="L105" s="65"/>
      <c r="M105" s="63"/>
      <c r="N105" s="85"/>
      <c r="O105" s="86"/>
      <c r="P105" s="86"/>
      <c r="Q105" s="193">
        <f>Q106</f>
        <v>0</v>
      </c>
      <c r="R105" s="193">
        <f>R106</f>
        <v>0</v>
      </c>
      <c r="S105" s="86"/>
      <c r="T105" s="194">
        <f>T106</f>
        <v>0</v>
      </c>
      <c r="U105" s="86"/>
      <c r="V105" s="194">
        <f>V106</f>
        <v>2525.5972228000001</v>
      </c>
      <c r="W105" s="86"/>
      <c r="X105" s="195">
        <f>X106</f>
        <v>2088.3602999999998</v>
      </c>
      <c r="AT105" s="26" t="s">
        <v>77</v>
      </c>
      <c r="AU105" s="26" t="s">
        <v>115</v>
      </c>
      <c r="BK105" s="196">
        <f>BK106</f>
        <v>0</v>
      </c>
    </row>
    <row r="106" spans="2:65" s="11" customFormat="1" ht="37.4" customHeight="1">
      <c r="B106" s="197"/>
      <c r="C106" s="198"/>
      <c r="D106" s="199" t="s">
        <v>77</v>
      </c>
      <c r="E106" s="200" t="s">
        <v>155</v>
      </c>
      <c r="F106" s="200" t="s">
        <v>156</v>
      </c>
      <c r="G106" s="198"/>
      <c r="H106" s="198"/>
      <c r="I106" s="201"/>
      <c r="J106" s="201"/>
      <c r="K106" s="202">
        <f>BK106</f>
        <v>0</v>
      </c>
      <c r="L106" s="198"/>
      <c r="M106" s="203"/>
      <c r="N106" s="204"/>
      <c r="O106" s="205"/>
      <c r="P106" s="205"/>
      <c r="Q106" s="206">
        <f>Q107+Q199+Q213+Q218+Q258+Q269+Q301+Q302</f>
        <v>0</v>
      </c>
      <c r="R106" s="206">
        <f>R107+R199+R213+R218+R258+R269+R301+R302</f>
        <v>0</v>
      </c>
      <c r="S106" s="205"/>
      <c r="T106" s="207">
        <f>T107+T199+T213+T218+T258+T269+T301+T302</f>
        <v>0</v>
      </c>
      <c r="U106" s="205"/>
      <c r="V106" s="207">
        <f>V107+V199+V213+V218+V258+V269+V301+V302</f>
        <v>2525.5972228000001</v>
      </c>
      <c r="W106" s="205"/>
      <c r="X106" s="208">
        <f>X107+X199+X213+X218+X258+X269+X301+X302</f>
        <v>2088.3602999999998</v>
      </c>
      <c r="AR106" s="209" t="s">
        <v>85</v>
      </c>
      <c r="AT106" s="210" t="s">
        <v>77</v>
      </c>
      <c r="AU106" s="210" t="s">
        <v>78</v>
      </c>
      <c r="AY106" s="209" t="s">
        <v>157</v>
      </c>
      <c r="BK106" s="211">
        <f>BK107+BK199+BK213+BK218+BK258+BK269+BK301+BK302</f>
        <v>0</v>
      </c>
    </row>
    <row r="107" spans="2:65" s="11" customFormat="1" ht="19.899999999999999" customHeight="1">
      <c r="B107" s="197"/>
      <c r="C107" s="198"/>
      <c r="D107" s="199" t="s">
        <v>77</v>
      </c>
      <c r="E107" s="212" t="s">
        <v>85</v>
      </c>
      <c r="F107" s="212" t="s">
        <v>158</v>
      </c>
      <c r="G107" s="198"/>
      <c r="H107" s="198"/>
      <c r="I107" s="201"/>
      <c r="J107" s="201"/>
      <c r="K107" s="213">
        <f>BK107</f>
        <v>0</v>
      </c>
      <c r="L107" s="198"/>
      <c r="M107" s="203"/>
      <c r="N107" s="204"/>
      <c r="O107" s="205"/>
      <c r="P107" s="205"/>
      <c r="Q107" s="206">
        <f>Q108+Q132+Q142+Q164+Q182</f>
        <v>0</v>
      </c>
      <c r="R107" s="206">
        <f>R108+R132+R142+R164+R182</f>
        <v>0</v>
      </c>
      <c r="S107" s="205"/>
      <c r="T107" s="207">
        <f>T108+T132+T142+T164+T182</f>
        <v>0</v>
      </c>
      <c r="U107" s="205"/>
      <c r="V107" s="207">
        <f>V108+V132+V142+V164+V182</f>
        <v>202.16876299999998</v>
      </c>
      <c r="W107" s="205"/>
      <c r="X107" s="208">
        <f>X108+X132+X142+X164+X182</f>
        <v>2088.3602999999998</v>
      </c>
      <c r="AR107" s="209" t="s">
        <v>85</v>
      </c>
      <c r="AT107" s="210" t="s">
        <v>77</v>
      </c>
      <c r="AU107" s="210" t="s">
        <v>85</v>
      </c>
      <c r="AY107" s="209" t="s">
        <v>157</v>
      </c>
      <c r="BK107" s="211">
        <f>BK108+BK132+BK142+BK164+BK182</f>
        <v>0</v>
      </c>
    </row>
    <row r="108" spans="2:65" s="11" customFormat="1" ht="14.9" customHeight="1">
      <c r="B108" s="197"/>
      <c r="C108" s="198"/>
      <c r="D108" s="199" t="s">
        <v>77</v>
      </c>
      <c r="E108" s="212" t="s">
        <v>159</v>
      </c>
      <c r="F108" s="212" t="s">
        <v>160</v>
      </c>
      <c r="G108" s="198"/>
      <c r="H108" s="198"/>
      <c r="I108" s="201"/>
      <c r="J108" s="201"/>
      <c r="K108" s="213">
        <f>BK108</f>
        <v>0</v>
      </c>
      <c r="L108" s="198"/>
      <c r="M108" s="203"/>
      <c r="N108" s="204"/>
      <c r="O108" s="205"/>
      <c r="P108" s="205"/>
      <c r="Q108" s="206">
        <f>SUM(Q109:Q131)</f>
        <v>0</v>
      </c>
      <c r="R108" s="206">
        <f>SUM(R109:R131)</f>
        <v>0</v>
      </c>
      <c r="S108" s="205"/>
      <c r="T108" s="207">
        <f>SUM(T109:T131)</f>
        <v>0</v>
      </c>
      <c r="U108" s="205"/>
      <c r="V108" s="207">
        <f>SUM(V109:V131)</f>
        <v>0.49145199999999994</v>
      </c>
      <c r="W108" s="205"/>
      <c r="X108" s="208">
        <f>SUM(X109:X131)</f>
        <v>2088.3602999999998</v>
      </c>
      <c r="AR108" s="209" t="s">
        <v>85</v>
      </c>
      <c r="AT108" s="210" t="s">
        <v>77</v>
      </c>
      <c r="AU108" s="210" t="s">
        <v>87</v>
      </c>
      <c r="AY108" s="209" t="s">
        <v>157</v>
      </c>
      <c r="BK108" s="211">
        <f>SUM(BK109:BK131)</f>
        <v>0</v>
      </c>
    </row>
    <row r="109" spans="2:65" s="1" customFormat="1" ht="51" customHeight="1">
      <c r="B109" s="43"/>
      <c r="C109" s="214" t="s">
        <v>161</v>
      </c>
      <c r="D109" s="214" t="s">
        <v>162</v>
      </c>
      <c r="E109" s="215" t="s">
        <v>163</v>
      </c>
      <c r="F109" s="216" t="s">
        <v>164</v>
      </c>
      <c r="G109" s="217" t="s">
        <v>165</v>
      </c>
      <c r="H109" s="218">
        <v>4.5999999999999996</v>
      </c>
      <c r="I109" s="219"/>
      <c r="J109" s="219"/>
      <c r="K109" s="220">
        <f>ROUND(P109*H109,2)</f>
        <v>0</v>
      </c>
      <c r="L109" s="216" t="s">
        <v>166</v>
      </c>
      <c r="M109" s="63"/>
      <c r="N109" s="221" t="s">
        <v>24</v>
      </c>
      <c r="O109" s="222" t="s">
        <v>47</v>
      </c>
      <c r="P109" s="145">
        <f>I109+J109</f>
        <v>0</v>
      </c>
      <c r="Q109" s="145">
        <f>ROUND(I109*H109,2)</f>
        <v>0</v>
      </c>
      <c r="R109" s="145">
        <f>ROUND(J109*H109,2)</f>
        <v>0</v>
      </c>
      <c r="S109" s="44"/>
      <c r="T109" s="223">
        <f>S109*H109</f>
        <v>0</v>
      </c>
      <c r="U109" s="223">
        <v>0</v>
      </c>
      <c r="V109" s="223">
        <f>U109*H109</f>
        <v>0</v>
      </c>
      <c r="W109" s="223">
        <v>0.255</v>
      </c>
      <c r="X109" s="224">
        <f>W109*H109</f>
        <v>1.1729999999999998</v>
      </c>
      <c r="AR109" s="26" t="s">
        <v>167</v>
      </c>
      <c r="AT109" s="26" t="s">
        <v>162</v>
      </c>
      <c r="AU109" s="26" t="s">
        <v>161</v>
      </c>
      <c r="AY109" s="26" t="s">
        <v>157</v>
      </c>
      <c r="BE109" s="225">
        <f>IF(O109="základní",K109,0)</f>
        <v>0</v>
      </c>
      <c r="BF109" s="225">
        <f>IF(O109="snížená",K109,0)</f>
        <v>0</v>
      </c>
      <c r="BG109" s="225">
        <f>IF(O109="zákl. přenesená",K109,0)</f>
        <v>0</v>
      </c>
      <c r="BH109" s="225">
        <f>IF(O109="sníž. přenesená",K109,0)</f>
        <v>0</v>
      </c>
      <c r="BI109" s="225">
        <f>IF(O109="nulová",K109,0)</f>
        <v>0</v>
      </c>
      <c r="BJ109" s="26" t="s">
        <v>85</v>
      </c>
      <c r="BK109" s="225">
        <f>ROUND(P109*H109,2)</f>
        <v>0</v>
      </c>
      <c r="BL109" s="26" t="s">
        <v>167</v>
      </c>
      <c r="BM109" s="26" t="s">
        <v>168</v>
      </c>
    </row>
    <row r="110" spans="2:65" s="12" customFormat="1" ht="12">
      <c r="B110" s="226"/>
      <c r="C110" s="227"/>
      <c r="D110" s="228" t="s">
        <v>169</v>
      </c>
      <c r="E110" s="229" t="s">
        <v>24</v>
      </c>
      <c r="F110" s="230" t="s">
        <v>170</v>
      </c>
      <c r="G110" s="227"/>
      <c r="H110" s="231">
        <v>4.5999999999999996</v>
      </c>
      <c r="I110" s="232"/>
      <c r="J110" s="232"/>
      <c r="K110" s="227"/>
      <c r="L110" s="227"/>
      <c r="M110" s="233"/>
      <c r="N110" s="234"/>
      <c r="O110" s="235"/>
      <c r="P110" s="235"/>
      <c r="Q110" s="235"/>
      <c r="R110" s="235"/>
      <c r="S110" s="235"/>
      <c r="T110" s="235"/>
      <c r="U110" s="235"/>
      <c r="V110" s="235"/>
      <c r="W110" s="235"/>
      <c r="X110" s="236"/>
      <c r="AT110" s="237" t="s">
        <v>169</v>
      </c>
      <c r="AU110" s="237" t="s">
        <v>161</v>
      </c>
      <c r="AV110" s="12" t="s">
        <v>87</v>
      </c>
      <c r="AW110" s="12" t="s">
        <v>7</v>
      </c>
      <c r="AX110" s="12" t="s">
        <v>85</v>
      </c>
      <c r="AY110" s="237" t="s">
        <v>157</v>
      </c>
    </row>
    <row r="111" spans="2:65" s="1" customFormat="1" ht="38.25" customHeight="1">
      <c r="B111" s="43"/>
      <c r="C111" s="214" t="s">
        <v>167</v>
      </c>
      <c r="D111" s="214" t="s">
        <v>162</v>
      </c>
      <c r="E111" s="215" t="s">
        <v>171</v>
      </c>
      <c r="F111" s="216" t="s">
        <v>172</v>
      </c>
      <c r="G111" s="217" t="s">
        <v>165</v>
      </c>
      <c r="H111" s="218">
        <v>1863</v>
      </c>
      <c r="I111" s="219"/>
      <c r="J111" s="219"/>
      <c r="K111" s="220">
        <f>ROUND(P111*H111,2)</f>
        <v>0</v>
      </c>
      <c r="L111" s="216" t="s">
        <v>166</v>
      </c>
      <c r="M111" s="63"/>
      <c r="N111" s="221" t="s">
        <v>24</v>
      </c>
      <c r="O111" s="222" t="s">
        <v>47</v>
      </c>
      <c r="P111" s="145">
        <f>I111+J111</f>
        <v>0</v>
      </c>
      <c r="Q111" s="145">
        <f>ROUND(I111*H111,2)</f>
        <v>0</v>
      </c>
      <c r="R111" s="145">
        <f>ROUND(J111*H111,2)</f>
        <v>0</v>
      </c>
      <c r="S111" s="44"/>
      <c r="T111" s="223">
        <f>S111*H111</f>
        <v>0</v>
      </c>
      <c r="U111" s="223">
        <v>0</v>
      </c>
      <c r="V111" s="223">
        <f>U111*H111</f>
        <v>0</v>
      </c>
      <c r="W111" s="223">
        <v>0.18</v>
      </c>
      <c r="X111" s="224">
        <f>W111*H111</f>
        <v>335.34</v>
      </c>
      <c r="AR111" s="26" t="s">
        <v>167</v>
      </c>
      <c r="AT111" s="26" t="s">
        <v>162</v>
      </c>
      <c r="AU111" s="26" t="s">
        <v>161</v>
      </c>
      <c r="AY111" s="26" t="s">
        <v>157</v>
      </c>
      <c r="BE111" s="225">
        <f>IF(O111="základní",K111,0)</f>
        <v>0</v>
      </c>
      <c r="BF111" s="225">
        <f>IF(O111="snížená",K111,0)</f>
        <v>0</v>
      </c>
      <c r="BG111" s="225">
        <f>IF(O111="zákl. přenesená",K111,0)</f>
        <v>0</v>
      </c>
      <c r="BH111" s="225">
        <f>IF(O111="sníž. přenesená",K111,0)</f>
        <v>0</v>
      </c>
      <c r="BI111" s="225">
        <f>IF(O111="nulová",K111,0)</f>
        <v>0</v>
      </c>
      <c r="BJ111" s="26" t="s">
        <v>85</v>
      </c>
      <c r="BK111" s="225">
        <f>ROUND(P111*H111,2)</f>
        <v>0</v>
      </c>
      <c r="BL111" s="26" t="s">
        <v>167</v>
      </c>
      <c r="BM111" s="26" t="s">
        <v>173</v>
      </c>
    </row>
    <row r="112" spans="2:65" s="12" customFormat="1" ht="12">
      <c r="B112" s="226"/>
      <c r="C112" s="227"/>
      <c r="D112" s="228" t="s">
        <v>169</v>
      </c>
      <c r="E112" s="229" t="s">
        <v>24</v>
      </c>
      <c r="F112" s="230" t="s">
        <v>174</v>
      </c>
      <c r="G112" s="227"/>
      <c r="H112" s="231">
        <v>1863</v>
      </c>
      <c r="I112" s="232"/>
      <c r="J112" s="232"/>
      <c r="K112" s="227"/>
      <c r="L112" s="227"/>
      <c r="M112" s="233"/>
      <c r="N112" s="234"/>
      <c r="O112" s="235"/>
      <c r="P112" s="235"/>
      <c r="Q112" s="235"/>
      <c r="R112" s="235"/>
      <c r="S112" s="235"/>
      <c r="T112" s="235"/>
      <c r="U112" s="235"/>
      <c r="V112" s="235"/>
      <c r="W112" s="235"/>
      <c r="X112" s="236"/>
      <c r="AT112" s="237" t="s">
        <v>169</v>
      </c>
      <c r="AU112" s="237" t="s">
        <v>161</v>
      </c>
      <c r="AV112" s="12" t="s">
        <v>87</v>
      </c>
      <c r="AW112" s="12" t="s">
        <v>7</v>
      </c>
      <c r="AX112" s="12" t="s">
        <v>85</v>
      </c>
      <c r="AY112" s="237" t="s">
        <v>157</v>
      </c>
    </row>
    <row r="113" spans="2:65" s="1" customFormat="1" ht="38.25" customHeight="1">
      <c r="B113" s="43"/>
      <c r="C113" s="214" t="s">
        <v>175</v>
      </c>
      <c r="D113" s="214" t="s">
        <v>162</v>
      </c>
      <c r="E113" s="215" t="s">
        <v>176</v>
      </c>
      <c r="F113" s="216" t="s">
        <v>177</v>
      </c>
      <c r="G113" s="217" t="s">
        <v>165</v>
      </c>
      <c r="H113" s="218">
        <v>872.64</v>
      </c>
      <c r="I113" s="219"/>
      <c r="J113" s="219"/>
      <c r="K113" s="220">
        <f>ROUND(P113*H113,2)</f>
        <v>0</v>
      </c>
      <c r="L113" s="216" t="s">
        <v>166</v>
      </c>
      <c r="M113" s="63"/>
      <c r="N113" s="221" t="s">
        <v>24</v>
      </c>
      <c r="O113" s="222" t="s">
        <v>47</v>
      </c>
      <c r="P113" s="145">
        <f>I113+J113</f>
        <v>0</v>
      </c>
      <c r="Q113" s="145">
        <f>ROUND(I113*H113,2)</f>
        <v>0</v>
      </c>
      <c r="R113" s="145">
        <f>ROUND(J113*H113,2)</f>
        <v>0</v>
      </c>
      <c r="S113" s="44"/>
      <c r="T113" s="223">
        <f>S113*H113</f>
        <v>0</v>
      </c>
      <c r="U113" s="223">
        <v>0</v>
      </c>
      <c r="V113" s="223">
        <f>U113*H113</f>
        <v>0</v>
      </c>
      <c r="W113" s="223">
        <v>0.32500000000000001</v>
      </c>
      <c r="X113" s="224">
        <f>W113*H113</f>
        <v>283.608</v>
      </c>
      <c r="AR113" s="26" t="s">
        <v>167</v>
      </c>
      <c r="AT113" s="26" t="s">
        <v>162</v>
      </c>
      <c r="AU113" s="26" t="s">
        <v>161</v>
      </c>
      <c r="AY113" s="26" t="s">
        <v>157</v>
      </c>
      <c r="BE113" s="225">
        <f>IF(O113="základní",K113,0)</f>
        <v>0</v>
      </c>
      <c r="BF113" s="225">
        <f>IF(O113="snížená",K113,0)</f>
        <v>0</v>
      </c>
      <c r="BG113" s="225">
        <f>IF(O113="zákl. přenesená",K113,0)</f>
        <v>0</v>
      </c>
      <c r="BH113" s="225">
        <f>IF(O113="sníž. přenesená",K113,0)</f>
        <v>0</v>
      </c>
      <c r="BI113" s="225">
        <f>IF(O113="nulová",K113,0)</f>
        <v>0</v>
      </c>
      <c r="BJ113" s="26" t="s">
        <v>85</v>
      </c>
      <c r="BK113" s="225">
        <f>ROUND(P113*H113,2)</f>
        <v>0</v>
      </c>
      <c r="BL113" s="26" t="s">
        <v>167</v>
      </c>
      <c r="BM113" s="26" t="s">
        <v>178</v>
      </c>
    </row>
    <row r="114" spans="2:65" s="12" customFormat="1" ht="12">
      <c r="B114" s="226"/>
      <c r="C114" s="227"/>
      <c r="D114" s="228" t="s">
        <v>169</v>
      </c>
      <c r="E114" s="229" t="s">
        <v>24</v>
      </c>
      <c r="F114" s="230" t="s">
        <v>179</v>
      </c>
      <c r="G114" s="227"/>
      <c r="H114" s="231">
        <v>872.64</v>
      </c>
      <c r="I114" s="232"/>
      <c r="J114" s="232"/>
      <c r="K114" s="227"/>
      <c r="L114" s="227"/>
      <c r="M114" s="233"/>
      <c r="N114" s="234"/>
      <c r="O114" s="235"/>
      <c r="P114" s="235"/>
      <c r="Q114" s="235"/>
      <c r="R114" s="235"/>
      <c r="S114" s="235"/>
      <c r="T114" s="235"/>
      <c r="U114" s="235"/>
      <c r="V114" s="235"/>
      <c r="W114" s="235"/>
      <c r="X114" s="236"/>
      <c r="AT114" s="237" t="s">
        <v>169</v>
      </c>
      <c r="AU114" s="237" t="s">
        <v>161</v>
      </c>
      <c r="AV114" s="12" t="s">
        <v>87</v>
      </c>
      <c r="AW114" s="12" t="s">
        <v>7</v>
      </c>
      <c r="AX114" s="12" t="s">
        <v>85</v>
      </c>
      <c r="AY114" s="237" t="s">
        <v>157</v>
      </c>
    </row>
    <row r="115" spans="2:65" s="1" customFormat="1" ht="38.25" customHeight="1">
      <c r="B115" s="43"/>
      <c r="C115" s="214" t="s">
        <v>180</v>
      </c>
      <c r="D115" s="214" t="s">
        <v>162</v>
      </c>
      <c r="E115" s="215" t="s">
        <v>181</v>
      </c>
      <c r="F115" s="216" t="s">
        <v>182</v>
      </c>
      <c r="G115" s="217" t="s">
        <v>165</v>
      </c>
      <c r="H115" s="218">
        <v>218.16</v>
      </c>
      <c r="I115" s="219"/>
      <c r="J115" s="219"/>
      <c r="K115" s="220">
        <f>ROUND(P115*H115,2)</f>
        <v>0</v>
      </c>
      <c r="L115" s="216" t="s">
        <v>166</v>
      </c>
      <c r="M115" s="63"/>
      <c r="N115" s="221" t="s">
        <v>24</v>
      </c>
      <c r="O115" s="222" t="s">
        <v>47</v>
      </c>
      <c r="P115" s="145">
        <f>I115+J115</f>
        <v>0</v>
      </c>
      <c r="Q115" s="145">
        <f>ROUND(I115*H115,2)</f>
        <v>0</v>
      </c>
      <c r="R115" s="145">
        <f>ROUND(J115*H115,2)</f>
        <v>0</v>
      </c>
      <c r="S115" s="44"/>
      <c r="T115" s="223">
        <f>S115*H115</f>
        <v>0</v>
      </c>
      <c r="U115" s="223">
        <v>0</v>
      </c>
      <c r="V115" s="223">
        <f>U115*H115</f>
        <v>0</v>
      </c>
      <c r="W115" s="223">
        <v>0.625</v>
      </c>
      <c r="X115" s="224">
        <f>W115*H115</f>
        <v>136.35</v>
      </c>
      <c r="AR115" s="26" t="s">
        <v>167</v>
      </c>
      <c r="AT115" s="26" t="s">
        <v>162</v>
      </c>
      <c r="AU115" s="26" t="s">
        <v>161</v>
      </c>
      <c r="AY115" s="26" t="s">
        <v>157</v>
      </c>
      <c r="BE115" s="225">
        <f>IF(O115="základní",K115,0)</f>
        <v>0</v>
      </c>
      <c r="BF115" s="225">
        <f>IF(O115="snížená",K115,0)</f>
        <v>0</v>
      </c>
      <c r="BG115" s="225">
        <f>IF(O115="zákl. přenesená",K115,0)</f>
        <v>0</v>
      </c>
      <c r="BH115" s="225">
        <f>IF(O115="sníž. přenesená",K115,0)</f>
        <v>0</v>
      </c>
      <c r="BI115" s="225">
        <f>IF(O115="nulová",K115,0)</f>
        <v>0</v>
      </c>
      <c r="BJ115" s="26" t="s">
        <v>85</v>
      </c>
      <c r="BK115" s="225">
        <f>ROUND(P115*H115,2)</f>
        <v>0</v>
      </c>
      <c r="BL115" s="26" t="s">
        <v>167</v>
      </c>
      <c r="BM115" s="26" t="s">
        <v>183</v>
      </c>
    </row>
    <row r="116" spans="2:65" s="12" customFormat="1" ht="12">
      <c r="B116" s="226"/>
      <c r="C116" s="227"/>
      <c r="D116" s="228" t="s">
        <v>169</v>
      </c>
      <c r="E116" s="229" t="s">
        <v>24</v>
      </c>
      <c r="F116" s="230" t="s">
        <v>184</v>
      </c>
      <c r="G116" s="227"/>
      <c r="H116" s="231">
        <v>218.16</v>
      </c>
      <c r="I116" s="232"/>
      <c r="J116" s="232"/>
      <c r="K116" s="227"/>
      <c r="L116" s="227"/>
      <c r="M116" s="233"/>
      <c r="N116" s="234"/>
      <c r="O116" s="235"/>
      <c r="P116" s="235"/>
      <c r="Q116" s="235"/>
      <c r="R116" s="235"/>
      <c r="S116" s="235"/>
      <c r="T116" s="235"/>
      <c r="U116" s="235"/>
      <c r="V116" s="235"/>
      <c r="W116" s="235"/>
      <c r="X116" s="236"/>
      <c r="AT116" s="237" t="s">
        <v>169</v>
      </c>
      <c r="AU116" s="237" t="s">
        <v>161</v>
      </c>
      <c r="AV116" s="12" t="s">
        <v>87</v>
      </c>
      <c r="AW116" s="12" t="s">
        <v>7</v>
      </c>
      <c r="AX116" s="12" t="s">
        <v>85</v>
      </c>
      <c r="AY116" s="237" t="s">
        <v>157</v>
      </c>
    </row>
    <row r="117" spans="2:65" s="1" customFormat="1" ht="38.25" customHeight="1">
      <c r="B117" s="43"/>
      <c r="C117" s="214" t="s">
        <v>185</v>
      </c>
      <c r="D117" s="214" t="s">
        <v>162</v>
      </c>
      <c r="E117" s="215" t="s">
        <v>186</v>
      </c>
      <c r="F117" s="216" t="s">
        <v>187</v>
      </c>
      <c r="G117" s="217" t="s">
        <v>165</v>
      </c>
      <c r="H117" s="218">
        <v>1090.8</v>
      </c>
      <c r="I117" s="219"/>
      <c r="J117" s="219"/>
      <c r="K117" s="220">
        <f>ROUND(P117*H117,2)</f>
        <v>0</v>
      </c>
      <c r="L117" s="216" t="s">
        <v>166</v>
      </c>
      <c r="M117" s="63"/>
      <c r="N117" s="221" t="s">
        <v>24</v>
      </c>
      <c r="O117" s="222" t="s">
        <v>47</v>
      </c>
      <c r="P117" s="145">
        <f>I117+J117</f>
        <v>0</v>
      </c>
      <c r="Q117" s="145">
        <f>ROUND(I117*H117,2)</f>
        <v>0</v>
      </c>
      <c r="R117" s="145">
        <f>ROUND(J117*H117,2)</f>
        <v>0</v>
      </c>
      <c r="S117" s="44"/>
      <c r="T117" s="223">
        <f>S117*H117</f>
        <v>0</v>
      </c>
      <c r="U117" s="223">
        <v>0</v>
      </c>
      <c r="V117" s="223">
        <f>U117*H117</f>
        <v>0</v>
      </c>
      <c r="W117" s="223">
        <v>9.8000000000000004E-2</v>
      </c>
      <c r="X117" s="224">
        <f>W117*H117</f>
        <v>106.8984</v>
      </c>
      <c r="AR117" s="26" t="s">
        <v>167</v>
      </c>
      <c r="AT117" s="26" t="s">
        <v>162</v>
      </c>
      <c r="AU117" s="26" t="s">
        <v>161</v>
      </c>
      <c r="AY117" s="26" t="s">
        <v>157</v>
      </c>
      <c r="BE117" s="225">
        <f>IF(O117="základní",K117,0)</f>
        <v>0</v>
      </c>
      <c r="BF117" s="225">
        <f>IF(O117="snížená",K117,0)</f>
        <v>0</v>
      </c>
      <c r="BG117" s="225">
        <f>IF(O117="zákl. přenesená",K117,0)</f>
        <v>0</v>
      </c>
      <c r="BH117" s="225">
        <f>IF(O117="sníž. přenesená",K117,0)</f>
        <v>0</v>
      </c>
      <c r="BI117" s="225">
        <f>IF(O117="nulová",K117,0)</f>
        <v>0</v>
      </c>
      <c r="BJ117" s="26" t="s">
        <v>85</v>
      </c>
      <c r="BK117" s="225">
        <f>ROUND(P117*H117,2)</f>
        <v>0</v>
      </c>
      <c r="BL117" s="26" t="s">
        <v>167</v>
      </c>
      <c r="BM117" s="26" t="s">
        <v>188</v>
      </c>
    </row>
    <row r="118" spans="2:65" s="12" customFormat="1" ht="12">
      <c r="B118" s="226"/>
      <c r="C118" s="227"/>
      <c r="D118" s="228" t="s">
        <v>169</v>
      </c>
      <c r="E118" s="229" t="s">
        <v>24</v>
      </c>
      <c r="F118" s="230" t="s">
        <v>189</v>
      </c>
      <c r="G118" s="227"/>
      <c r="H118" s="231">
        <v>1090.8</v>
      </c>
      <c r="I118" s="232"/>
      <c r="J118" s="232"/>
      <c r="K118" s="227"/>
      <c r="L118" s="227"/>
      <c r="M118" s="233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6"/>
      <c r="AT118" s="237" t="s">
        <v>169</v>
      </c>
      <c r="AU118" s="237" t="s">
        <v>161</v>
      </c>
      <c r="AV118" s="12" t="s">
        <v>87</v>
      </c>
      <c r="AW118" s="12" t="s">
        <v>7</v>
      </c>
      <c r="AX118" s="12" t="s">
        <v>85</v>
      </c>
      <c r="AY118" s="237" t="s">
        <v>157</v>
      </c>
    </row>
    <row r="119" spans="2:65" s="1" customFormat="1" ht="38.25" customHeight="1">
      <c r="B119" s="43"/>
      <c r="C119" s="214" t="s">
        <v>190</v>
      </c>
      <c r="D119" s="214" t="s">
        <v>162</v>
      </c>
      <c r="E119" s="215" t="s">
        <v>191</v>
      </c>
      <c r="F119" s="216" t="s">
        <v>192</v>
      </c>
      <c r="G119" s="217" t="s">
        <v>165</v>
      </c>
      <c r="H119" s="218">
        <v>3780.4</v>
      </c>
      <c r="I119" s="219"/>
      <c r="J119" s="219"/>
      <c r="K119" s="220">
        <f>ROUND(P119*H119,2)</f>
        <v>0</v>
      </c>
      <c r="L119" s="216" t="s">
        <v>166</v>
      </c>
      <c r="M119" s="63"/>
      <c r="N119" s="221" t="s">
        <v>24</v>
      </c>
      <c r="O119" s="222" t="s">
        <v>47</v>
      </c>
      <c r="P119" s="145">
        <f>I119+J119</f>
        <v>0</v>
      </c>
      <c r="Q119" s="145">
        <f>ROUND(I119*H119,2)</f>
        <v>0</v>
      </c>
      <c r="R119" s="145">
        <f>ROUND(J119*H119,2)</f>
        <v>0</v>
      </c>
      <c r="S119" s="44"/>
      <c r="T119" s="223">
        <f>S119*H119</f>
        <v>0</v>
      </c>
      <c r="U119" s="223">
        <v>1.2999999999999999E-4</v>
      </c>
      <c r="V119" s="223">
        <f>U119*H119</f>
        <v>0.49145199999999994</v>
      </c>
      <c r="W119" s="223">
        <v>0.25600000000000001</v>
      </c>
      <c r="X119" s="224">
        <f>W119*H119</f>
        <v>967.78240000000005</v>
      </c>
      <c r="AR119" s="26" t="s">
        <v>167</v>
      </c>
      <c r="AT119" s="26" t="s">
        <v>162</v>
      </c>
      <c r="AU119" s="26" t="s">
        <v>161</v>
      </c>
      <c r="AY119" s="26" t="s">
        <v>157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26" t="s">
        <v>85</v>
      </c>
      <c r="BK119" s="225">
        <f>ROUND(P119*H119,2)</f>
        <v>0</v>
      </c>
      <c r="BL119" s="26" t="s">
        <v>167</v>
      </c>
      <c r="BM119" s="26" t="s">
        <v>193</v>
      </c>
    </row>
    <row r="120" spans="2:65" s="13" customFormat="1" ht="12">
      <c r="B120" s="238"/>
      <c r="C120" s="239"/>
      <c r="D120" s="228" t="s">
        <v>169</v>
      </c>
      <c r="E120" s="240" t="s">
        <v>24</v>
      </c>
      <c r="F120" s="241" t="s">
        <v>194</v>
      </c>
      <c r="G120" s="239"/>
      <c r="H120" s="240" t="s">
        <v>24</v>
      </c>
      <c r="I120" s="242"/>
      <c r="J120" s="242"/>
      <c r="K120" s="239"/>
      <c r="L120" s="239"/>
      <c r="M120" s="243"/>
      <c r="N120" s="244"/>
      <c r="O120" s="245"/>
      <c r="P120" s="245"/>
      <c r="Q120" s="245"/>
      <c r="R120" s="245"/>
      <c r="S120" s="245"/>
      <c r="T120" s="245"/>
      <c r="U120" s="245"/>
      <c r="V120" s="245"/>
      <c r="W120" s="245"/>
      <c r="X120" s="246"/>
      <c r="AT120" s="247" t="s">
        <v>169</v>
      </c>
      <c r="AU120" s="247" t="s">
        <v>161</v>
      </c>
      <c r="AV120" s="13" t="s">
        <v>85</v>
      </c>
      <c r="AW120" s="13" t="s">
        <v>7</v>
      </c>
      <c r="AX120" s="13" t="s">
        <v>78</v>
      </c>
      <c r="AY120" s="247" t="s">
        <v>157</v>
      </c>
    </row>
    <row r="121" spans="2:65" s="12" customFormat="1" ht="12">
      <c r="B121" s="226"/>
      <c r="C121" s="227"/>
      <c r="D121" s="228" t="s">
        <v>169</v>
      </c>
      <c r="E121" s="229" t="s">
        <v>24</v>
      </c>
      <c r="F121" s="230" t="s">
        <v>195</v>
      </c>
      <c r="G121" s="227"/>
      <c r="H121" s="231">
        <v>3780.4</v>
      </c>
      <c r="I121" s="232"/>
      <c r="J121" s="232"/>
      <c r="K121" s="227"/>
      <c r="L121" s="227"/>
      <c r="M121" s="233"/>
      <c r="N121" s="234"/>
      <c r="O121" s="235"/>
      <c r="P121" s="235"/>
      <c r="Q121" s="235"/>
      <c r="R121" s="235"/>
      <c r="S121" s="235"/>
      <c r="T121" s="235"/>
      <c r="U121" s="235"/>
      <c r="V121" s="235"/>
      <c r="W121" s="235"/>
      <c r="X121" s="236"/>
      <c r="AT121" s="237" t="s">
        <v>169</v>
      </c>
      <c r="AU121" s="237" t="s">
        <v>161</v>
      </c>
      <c r="AV121" s="12" t="s">
        <v>87</v>
      </c>
      <c r="AW121" s="12" t="s">
        <v>7</v>
      </c>
      <c r="AX121" s="12" t="s">
        <v>85</v>
      </c>
      <c r="AY121" s="237" t="s">
        <v>157</v>
      </c>
    </row>
    <row r="122" spans="2:65" s="1" customFormat="1" ht="38.25" customHeight="1">
      <c r="B122" s="43"/>
      <c r="C122" s="214" t="s">
        <v>196</v>
      </c>
      <c r="D122" s="214" t="s">
        <v>162</v>
      </c>
      <c r="E122" s="215" t="s">
        <v>197</v>
      </c>
      <c r="F122" s="216" t="s">
        <v>198</v>
      </c>
      <c r="G122" s="217" t="s">
        <v>199</v>
      </c>
      <c r="H122" s="218">
        <v>694.2</v>
      </c>
      <c r="I122" s="219"/>
      <c r="J122" s="219"/>
      <c r="K122" s="220">
        <f>ROUND(P122*H122,2)</f>
        <v>0</v>
      </c>
      <c r="L122" s="216" t="s">
        <v>166</v>
      </c>
      <c r="M122" s="63"/>
      <c r="N122" s="221" t="s">
        <v>24</v>
      </c>
      <c r="O122" s="222" t="s">
        <v>47</v>
      </c>
      <c r="P122" s="145">
        <f>I122+J122</f>
        <v>0</v>
      </c>
      <c r="Q122" s="145">
        <f>ROUND(I122*H122,2)</f>
        <v>0</v>
      </c>
      <c r="R122" s="145">
        <f>ROUND(J122*H122,2)</f>
        <v>0</v>
      </c>
      <c r="S122" s="44"/>
      <c r="T122" s="223">
        <f>S122*H122</f>
        <v>0</v>
      </c>
      <c r="U122" s="223">
        <v>0</v>
      </c>
      <c r="V122" s="223">
        <f>U122*H122</f>
        <v>0</v>
      </c>
      <c r="W122" s="223">
        <v>0.20499999999999999</v>
      </c>
      <c r="X122" s="224">
        <f>W122*H122</f>
        <v>142.31100000000001</v>
      </c>
      <c r="AR122" s="26" t="s">
        <v>167</v>
      </c>
      <c r="AT122" s="26" t="s">
        <v>162</v>
      </c>
      <c r="AU122" s="26" t="s">
        <v>161</v>
      </c>
      <c r="AY122" s="26" t="s">
        <v>157</v>
      </c>
      <c r="BE122" s="225">
        <f>IF(O122="základní",K122,0)</f>
        <v>0</v>
      </c>
      <c r="BF122" s="225">
        <f>IF(O122="snížená",K122,0)</f>
        <v>0</v>
      </c>
      <c r="BG122" s="225">
        <f>IF(O122="zákl. přenesená",K122,0)</f>
        <v>0</v>
      </c>
      <c r="BH122" s="225">
        <f>IF(O122="sníž. přenesená",K122,0)</f>
        <v>0</v>
      </c>
      <c r="BI122" s="225">
        <f>IF(O122="nulová",K122,0)</f>
        <v>0</v>
      </c>
      <c r="BJ122" s="26" t="s">
        <v>85</v>
      </c>
      <c r="BK122" s="225">
        <f>ROUND(P122*H122,2)</f>
        <v>0</v>
      </c>
      <c r="BL122" s="26" t="s">
        <v>167</v>
      </c>
      <c r="BM122" s="26" t="s">
        <v>200</v>
      </c>
    </row>
    <row r="123" spans="2:65" s="12" customFormat="1" ht="12">
      <c r="B123" s="226"/>
      <c r="C123" s="227"/>
      <c r="D123" s="228" t="s">
        <v>169</v>
      </c>
      <c r="E123" s="229" t="s">
        <v>24</v>
      </c>
      <c r="F123" s="230" t="s">
        <v>201</v>
      </c>
      <c r="G123" s="227"/>
      <c r="H123" s="231">
        <v>694.2</v>
      </c>
      <c r="I123" s="232"/>
      <c r="J123" s="232"/>
      <c r="K123" s="227"/>
      <c r="L123" s="227"/>
      <c r="M123" s="233"/>
      <c r="N123" s="234"/>
      <c r="O123" s="235"/>
      <c r="P123" s="235"/>
      <c r="Q123" s="235"/>
      <c r="R123" s="235"/>
      <c r="S123" s="235"/>
      <c r="T123" s="235"/>
      <c r="U123" s="235"/>
      <c r="V123" s="235"/>
      <c r="W123" s="235"/>
      <c r="X123" s="236"/>
      <c r="AT123" s="237" t="s">
        <v>169</v>
      </c>
      <c r="AU123" s="237" t="s">
        <v>161</v>
      </c>
      <c r="AV123" s="12" t="s">
        <v>87</v>
      </c>
      <c r="AW123" s="12" t="s">
        <v>7</v>
      </c>
      <c r="AX123" s="12" t="s">
        <v>85</v>
      </c>
      <c r="AY123" s="237" t="s">
        <v>157</v>
      </c>
    </row>
    <row r="124" spans="2:65" s="1" customFormat="1" ht="38.25" customHeight="1">
      <c r="B124" s="43"/>
      <c r="C124" s="214" t="s">
        <v>159</v>
      </c>
      <c r="D124" s="214" t="s">
        <v>162</v>
      </c>
      <c r="E124" s="215" t="s">
        <v>202</v>
      </c>
      <c r="F124" s="216" t="s">
        <v>203</v>
      </c>
      <c r="G124" s="217" t="s">
        <v>199</v>
      </c>
      <c r="H124" s="218">
        <v>860.1</v>
      </c>
      <c r="I124" s="219"/>
      <c r="J124" s="219"/>
      <c r="K124" s="220">
        <f>ROUND(P124*H124,2)</f>
        <v>0</v>
      </c>
      <c r="L124" s="216" t="s">
        <v>166</v>
      </c>
      <c r="M124" s="63"/>
      <c r="N124" s="221" t="s">
        <v>24</v>
      </c>
      <c r="O124" s="222" t="s">
        <v>47</v>
      </c>
      <c r="P124" s="145">
        <f>I124+J124</f>
        <v>0</v>
      </c>
      <c r="Q124" s="145">
        <f>ROUND(I124*H124,2)</f>
        <v>0</v>
      </c>
      <c r="R124" s="145">
        <f>ROUND(J124*H124,2)</f>
        <v>0</v>
      </c>
      <c r="S124" s="44"/>
      <c r="T124" s="223">
        <f>S124*H124</f>
        <v>0</v>
      </c>
      <c r="U124" s="223">
        <v>0</v>
      </c>
      <c r="V124" s="223">
        <f>U124*H124</f>
        <v>0</v>
      </c>
      <c r="W124" s="223">
        <v>0.115</v>
      </c>
      <c r="X124" s="224">
        <f>W124*H124</f>
        <v>98.911500000000004</v>
      </c>
      <c r="AR124" s="26" t="s">
        <v>167</v>
      </c>
      <c r="AT124" s="26" t="s">
        <v>162</v>
      </c>
      <c r="AU124" s="26" t="s">
        <v>161</v>
      </c>
      <c r="AY124" s="26" t="s">
        <v>157</v>
      </c>
      <c r="BE124" s="225">
        <f>IF(O124="základní",K124,0)</f>
        <v>0</v>
      </c>
      <c r="BF124" s="225">
        <f>IF(O124="snížená",K124,0)</f>
        <v>0</v>
      </c>
      <c r="BG124" s="225">
        <f>IF(O124="zákl. přenesená",K124,0)</f>
        <v>0</v>
      </c>
      <c r="BH124" s="225">
        <f>IF(O124="sníž. přenesená",K124,0)</f>
        <v>0</v>
      </c>
      <c r="BI124" s="225">
        <f>IF(O124="nulová",K124,0)</f>
        <v>0</v>
      </c>
      <c r="BJ124" s="26" t="s">
        <v>85</v>
      </c>
      <c r="BK124" s="225">
        <f>ROUND(P124*H124,2)</f>
        <v>0</v>
      </c>
      <c r="BL124" s="26" t="s">
        <v>167</v>
      </c>
      <c r="BM124" s="26" t="s">
        <v>204</v>
      </c>
    </row>
    <row r="125" spans="2:65" s="13" customFormat="1" ht="12">
      <c r="B125" s="238"/>
      <c r="C125" s="239"/>
      <c r="D125" s="228" t="s">
        <v>169</v>
      </c>
      <c r="E125" s="240" t="s">
        <v>24</v>
      </c>
      <c r="F125" s="241" t="s">
        <v>205</v>
      </c>
      <c r="G125" s="239"/>
      <c r="H125" s="240" t="s">
        <v>24</v>
      </c>
      <c r="I125" s="242"/>
      <c r="J125" s="242"/>
      <c r="K125" s="239"/>
      <c r="L125" s="239"/>
      <c r="M125" s="243"/>
      <c r="N125" s="244"/>
      <c r="O125" s="245"/>
      <c r="P125" s="245"/>
      <c r="Q125" s="245"/>
      <c r="R125" s="245"/>
      <c r="S125" s="245"/>
      <c r="T125" s="245"/>
      <c r="U125" s="245"/>
      <c r="V125" s="245"/>
      <c r="W125" s="245"/>
      <c r="X125" s="246"/>
      <c r="AT125" s="247" t="s">
        <v>169</v>
      </c>
      <c r="AU125" s="247" t="s">
        <v>161</v>
      </c>
      <c r="AV125" s="13" t="s">
        <v>85</v>
      </c>
      <c r="AW125" s="13" t="s">
        <v>7</v>
      </c>
      <c r="AX125" s="13" t="s">
        <v>78</v>
      </c>
      <c r="AY125" s="247" t="s">
        <v>157</v>
      </c>
    </row>
    <row r="126" spans="2:65" s="12" customFormat="1" ht="12">
      <c r="B126" s="226"/>
      <c r="C126" s="227"/>
      <c r="D126" s="228" t="s">
        <v>169</v>
      </c>
      <c r="E126" s="229" t="s">
        <v>24</v>
      </c>
      <c r="F126" s="230" t="s">
        <v>206</v>
      </c>
      <c r="G126" s="227"/>
      <c r="H126" s="231">
        <v>860.1</v>
      </c>
      <c r="I126" s="232"/>
      <c r="J126" s="232"/>
      <c r="K126" s="227"/>
      <c r="L126" s="227"/>
      <c r="M126" s="233"/>
      <c r="N126" s="234"/>
      <c r="O126" s="235"/>
      <c r="P126" s="235"/>
      <c r="Q126" s="235"/>
      <c r="R126" s="235"/>
      <c r="S126" s="235"/>
      <c r="T126" s="235"/>
      <c r="U126" s="235"/>
      <c r="V126" s="235"/>
      <c r="W126" s="235"/>
      <c r="X126" s="236"/>
      <c r="AT126" s="237" t="s">
        <v>169</v>
      </c>
      <c r="AU126" s="237" t="s">
        <v>161</v>
      </c>
      <c r="AV126" s="12" t="s">
        <v>87</v>
      </c>
      <c r="AW126" s="12" t="s">
        <v>7</v>
      </c>
      <c r="AX126" s="12" t="s">
        <v>85</v>
      </c>
      <c r="AY126" s="237" t="s">
        <v>157</v>
      </c>
    </row>
    <row r="127" spans="2:65" s="1" customFormat="1" ht="25.5" customHeight="1">
      <c r="B127" s="43"/>
      <c r="C127" s="214" t="s">
        <v>207</v>
      </c>
      <c r="D127" s="214" t="s">
        <v>162</v>
      </c>
      <c r="E127" s="215" t="s">
        <v>208</v>
      </c>
      <c r="F127" s="216" t="s">
        <v>209</v>
      </c>
      <c r="G127" s="217" t="s">
        <v>199</v>
      </c>
      <c r="H127" s="218">
        <v>389.4</v>
      </c>
      <c r="I127" s="219"/>
      <c r="J127" s="219"/>
      <c r="K127" s="220">
        <f>ROUND(P127*H127,2)</f>
        <v>0</v>
      </c>
      <c r="L127" s="216" t="s">
        <v>166</v>
      </c>
      <c r="M127" s="63"/>
      <c r="N127" s="221" t="s">
        <v>24</v>
      </c>
      <c r="O127" s="222" t="s">
        <v>47</v>
      </c>
      <c r="P127" s="145">
        <f>I127+J127</f>
        <v>0</v>
      </c>
      <c r="Q127" s="145">
        <f>ROUND(I127*H127,2)</f>
        <v>0</v>
      </c>
      <c r="R127" s="145">
        <f>ROUND(J127*H127,2)</f>
        <v>0</v>
      </c>
      <c r="S127" s="44"/>
      <c r="T127" s="223">
        <f>S127*H127</f>
        <v>0</v>
      </c>
      <c r="U127" s="223">
        <v>0</v>
      </c>
      <c r="V127" s="223">
        <f>U127*H127</f>
        <v>0</v>
      </c>
      <c r="W127" s="223">
        <v>0.04</v>
      </c>
      <c r="X127" s="224">
        <f>W127*H127</f>
        <v>15.575999999999999</v>
      </c>
      <c r="AR127" s="26" t="s">
        <v>167</v>
      </c>
      <c r="AT127" s="26" t="s">
        <v>162</v>
      </c>
      <c r="AU127" s="26" t="s">
        <v>161</v>
      </c>
      <c r="AY127" s="26" t="s">
        <v>157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26" t="s">
        <v>85</v>
      </c>
      <c r="BK127" s="225">
        <f>ROUND(P127*H127,2)</f>
        <v>0</v>
      </c>
      <c r="BL127" s="26" t="s">
        <v>167</v>
      </c>
      <c r="BM127" s="26" t="s">
        <v>210</v>
      </c>
    </row>
    <row r="128" spans="2:65" s="12" customFormat="1" ht="12">
      <c r="B128" s="226"/>
      <c r="C128" s="227"/>
      <c r="D128" s="228" t="s">
        <v>169</v>
      </c>
      <c r="E128" s="229" t="s">
        <v>24</v>
      </c>
      <c r="F128" s="230" t="s">
        <v>211</v>
      </c>
      <c r="G128" s="227"/>
      <c r="H128" s="231">
        <v>389.4</v>
      </c>
      <c r="I128" s="232"/>
      <c r="J128" s="232"/>
      <c r="K128" s="227"/>
      <c r="L128" s="227"/>
      <c r="M128" s="233"/>
      <c r="N128" s="234"/>
      <c r="O128" s="235"/>
      <c r="P128" s="235"/>
      <c r="Q128" s="235"/>
      <c r="R128" s="235"/>
      <c r="S128" s="235"/>
      <c r="T128" s="235"/>
      <c r="U128" s="235"/>
      <c r="V128" s="235"/>
      <c r="W128" s="235"/>
      <c r="X128" s="236"/>
      <c r="AT128" s="237" t="s">
        <v>169</v>
      </c>
      <c r="AU128" s="237" t="s">
        <v>161</v>
      </c>
      <c r="AV128" s="12" t="s">
        <v>87</v>
      </c>
      <c r="AW128" s="12" t="s">
        <v>7</v>
      </c>
      <c r="AX128" s="12" t="s">
        <v>85</v>
      </c>
      <c r="AY128" s="237" t="s">
        <v>157</v>
      </c>
    </row>
    <row r="129" spans="2:65" s="1" customFormat="1" ht="38.25" customHeight="1">
      <c r="B129" s="43"/>
      <c r="C129" s="214" t="s">
        <v>212</v>
      </c>
      <c r="D129" s="214" t="s">
        <v>162</v>
      </c>
      <c r="E129" s="215" t="s">
        <v>213</v>
      </c>
      <c r="F129" s="216" t="s">
        <v>214</v>
      </c>
      <c r="G129" s="217" t="s">
        <v>215</v>
      </c>
      <c r="H129" s="218">
        <v>5</v>
      </c>
      <c r="I129" s="219"/>
      <c r="J129" s="219"/>
      <c r="K129" s="220">
        <f>ROUND(P129*H129,2)</f>
        <v>0</v>
      </c>
      <c r="L129" s="216" t="s">
        <v>166</v>
      </c>
      <c r="M129" s="63"/>
      <c r="N129" s="221" t="s">
        <v>24</v>
      </c>
      <c r="O129" s="222" t="s">
        <v>47</v>
      </c>
      <c r="P129" s="145">
        <f>I129+J129</f>
        <v>0</v>
      </c>
      <c r="Q129" s="145">
        <f>ROUND(I129*H129,2)</f>
        <v>0</v>
      </c>
      <c r="R129" s="145">
        <f>ROUND(J129*H129,2)</f>
        <v>0</v>
      </c>
      <c r="S129" s="44"/>
      <c r="T129" s="223">
        <f>S129*H129</f>
        <v>0</v>
      </c>
      <c r="U129" s="223">
        <v>0</v>
      </c>
      <c r="V129" s="223">
        <f>U129*H129</f>
        <v>0</v>
      </c>
      <c r="W129" s="223">
        <v>8.2000000000000003E-2</v>
      </c>
      <c r="X129" s="224">
        <f>W129*H129</f>
        <v>0.41000000000000003</v>
      </c>
      <c r="AR129" s="26" t="s">
        <v>167</v>
      </c>
      <c r="AT129" s="26" t="s">
        <v>162</v>
      </c>
      <c r="AU129" s="26" t="s">
        <v>161</v>
      </c>
      <c r="AY129" s="26" t="s">
        <v>157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26" t="s">
        <v>85</v>
      </c>
      <c r="BK129" s="225">
        <f>ROUND(P129*H129,2)</f>
        <v>0</v>
      </c>
      <c r="BL129" s="26" t="s">
        <v>167</v>
      </c>
      <c r="BM129" s="26" t="s">
        <v>216</v>
      </c>
    </row>
    <row r="130" spans="2:65" s="13" customFormat="1" ht="12">
      <c r="B130" s="238"/>
      <c r="C130" s="239"/>
      <c r="D130" s="228" t="s">
        <v>169</v>
      </c>
      <c r="E130" s="240" t="s">
        <v>24</v>
      </c>
      <c r="F130" s="241" t="s">
        <v>217</v>
      </c>
      <c r="G130" s="239"/>
      <c r="H130" s="240" t="s">
        <v>24</v>
      </c>
      <c r="I130" s="242"/>
      <c r="J130" s="242"/>
      <c r="K130" s="239"/>
      <c r="L130" s="239"/>
      <c r="M130" s="243"/>
      <c r="N130" s="244"/>
      <c r="O130" s="245"/>
      <c r="P130" s="245"/>
      <c r="Q130" s="245"/>
      <c r="R130" s="245"/>
      <c r="S130" s="245"/>
      <c r="T130" s="245"/>
      <c r="U130" s="245"/>
      <c r="V130" s="245"/>
      <c r="W130" s="245"/>
      <c r="X130" s="246"/>
      <c r="AT130" s="247" t="s">
        <v>169</v>
      </c>
      <c r="AU130" s="247" t="s">
        <v>161</v>
      </c>
      <c r="AV130" s="13" t="s">
        <v>85</v>
      </c>
      <c r="AW130" s="13" t="s">
        <v>7</v>
      </c>
      <c r="AX130" s="13" t="s">
        <v>78</v>
      </c>
      <c r="AY130" s="247" t="s">
        <v>157</v>
      </c>
    </row>
    <row r="131" spans="2:65" s="12" customFormat="1" ht="12">
      <c r="B131" s="226"/>
      <c r="C131" s="227"/>
      <c r="D131" s="228" t="s">
        <v>169</v>
      </c>
      <c r="E131" s="229" t="s">
        <v>24</v>
      </c>
      <c r="F131" s="230" t="s">
        <v>175</v>
      </c>
      <c r="G131" s="227"/>
      <c r="H131" s="231">
        <v>5</v>
      </c>
      <c r="I131" s="232"/>
      <c r="J131" s="232"/>
      <c r="K131" s="227"/>
      <c r="L131" s="227"/>
      <c r="M131" s="233"/>
      <c r="N131" s="234"/>
      <c r="O131" s="235"/>
      <c r="P131" s="235"/>
      <c r="Q131" s="235"/>
      <c r="R131" s="235"/>
      <c r="S131" s="235"/>
      <c r="T131" s="235"/>
      <c r="U131" s="235"/>
      <c r="V131" s="235"/>
      <c r="W131" s="235"/>
      <c r="X131" s="236"/>
      <c r="AT131" s="237" t="s">
        <v>169</v>
      </c>
      <c r="AU131" s="237" t="s">
        <v>161</v>
      </c>
      <c r="AV131" s="12" t="s">
        <v>87</v>
      </c>
      <c r="AW131" s="12" t="s">
        <v>7</v>
      </c>
      <c r="AX131" s="12" t="s">
        <v>85</v>
      </c>
      <c r="AY131" s="237" t="s">
        <v>157</v>
      </c>
    </row>
    <row r="132" spans="2:65" s="11" customFormat="1" ht="22.25" customHeight="1">
      <c r="B132" s="197"/>
      <c r="C132" s="198"/>
      <c r="D132" s="199" t="s">
        <v>77</v>
      </c>
      <c r="E132" s="212" t="s">
        <v>207</v>
      </c>
      <c r="F132" s="212" t="s">
        <v>218</v>
      </c>
      <c r="G132" s="198"/>
      <c r="H132" s="198"/>
      <c r="I132" s="201"/>
      <c r="J132" s="201"/>
      <c r="K132" s="213">
        <f>BK132</f>
        <v>0</v>
      </c>
      <c r="L132" s="198"/>
      <c r="M132" s="203"/>
      <c r="N132" s="204"/>
      <c r="O132" s="205"/>
      <c r="P132" s="205"/>
      <c r="Q132" s="206">
        <f>SUM(Q133:Q141)</f>
        <v>0</v>
      </c>
      <c r="R132" s="206">
        <f>SUM(R133:R141)</f>
        <v>0</v>
      </c>
      <c r="S132" s="205"/>
      <c r="T132" s="207">
        <f>SUM(T133:T141)</f>
        <v>0</v>
      </c>
      <c r="U132" s="205"/>
      <c r="V132" s="207">
        <f>SUM(V133:V141)</f>
        <v>64.37</v>
      </c>
      <c r="W132" s="205"/>
      <c r="X132" s="208">
        <f>SUM(X133:X141)</f>
        <v>0</v>
      </c>
      <c r="AR132" s="209" t="s">
        <v>85</v>
      </c>
      <c r="AT132" s="210" t="s">
        <v>77</v>
      </c>
      <c r="AU132" s="210" t="s">
        <v>87</v>
      </c>
      <c r="AY132" s="209" t="s">
        <v>157</v>
      </c>
      <c r="BK132" s="211">
        <f>SUM(BK133:BK141)</f>
        <v>0</v>
      </c>
    </row>
    <row r="133" spans="2:65" s="1" customFormat="1" ht="38.25" customHeight="1">
      <c r="B133" s="43"/>
      <c r="C133" s="214" t="s">
        <v>219</v>
      </c>
      <c r="D133" s="214" t="s">
        <v>162</v>
      </c>
      <c r="E133" s="215" t="s">
        <v>220</v>
      </c>
      <c r="F133" s="216" t="s">
        <v>221</v>
      </c>
      <c r="G133" s="217" t="s">
        <v>222</v>
      </c>
      <c r="H133" s="218">
        <v>64.37</v>
      </c>
      <c r="I133" s="219"/>
      <c r="J133" s="219"/>
      <c r="K133" s="220">
        <f>ROUND(P133*H133,2)</f>
        <v>0</v>
      </c>
      <c r="L133" s="216" t="s">
        <v>166</v>
      </c>
      <c r="M133" s="63"/>
      <c r="N133" s="221" t="s">
        <v>24</v>
      </c>
      <c r="O133" s="222" t="s">
        <v>47</v>
      </c>
      <c r="P133" s="145">
        <f>I133+J133</f>
        <v>0</v>
      </c>
      <c r="Q133" s="145">
        <f>ROUND(I133*H133,2)</f>
        <v>0</v>
      </c>
      <c r="R133" s="145">
        <f>ROUND(J133*H133,2)</f>
        <v>0</v>
      </c>
      <c r="S133" s="44"/>
      <c r="T133" s="223">
        <f>S133*H133</f>
        <v>0</v>
      </c>
      <c r="U133" s="223">
        <v>0</v>
      </c>
      <c r="V133" s="223">
        <f>U133*H133</f>
        <v>0</v>
      </c>
      <c r="W133" s="223">
        <v>0</v>
      </c>
      <c r="X133" s="224">
        <f>W133*H133</f>
        <v>0</v>
      </c>
      <c r="AR133" s="26" t="s">
        <v>167</v>
      </c>
      <c r="AT133" s="26" t="s">
        <v>162</v>
      </c>
      <c r="AU133" s="26" t="s">
        <v>161</v>
      </c>
      <c r="AY133" s="26" t="s">
        <v>157</v>
      </c>
      <c r="BE133" s="225">
        <f>IF(O133="základní",K133,0)</f>
        <v>0</v>
      </c>
      <c r="BF133" s="225">
        <f>IF(O133="snížená",K133,0)</f>
        <v>0</v>
      </c>
      <c r="BG133" s="225">
        <f>IF(O133="zákl. přenesená",K133,0)</f>
        <v>0</v>
      </c>
      <c r="BH133" s="225">
        <f>IF(O133="sníž. přenesená",K133,0)</f>
        <v>0</v>
      </c>
      <c r="BI133" s="225">
        <f>IF(O133="nulová",K133,0)</f>
        <v>0</v>
      </c>
      <c r="BJ133" s="26" t="s">
        <v>85</v>
      </c>
      <c r="BK133" s="225">
        <f>ROUND(P133*H133,2)</f>
        <v>0</v>
      </c>
      <c r="BL133" s="26" t="s">
        <v>167</v>
      </c>
      <c r="BM133" s="26" t="s">
        <v>223</v>
      </c>
    </row>
    <row r="134" spans="2:65" s="13" customFormat="1" ht="12">
      <c r="B134" s="238"/>
      <c r="C134" s="239"/>
      <c r="D134" s="228" t="s">
        <v>169</v>
      </c>
      <c r="E134" s="240" t="s">
        <v>24</v>
      </c>
      <c r="F134" s="241" t="s">
        <v>224</v>
      </c>
      <c r="G134" s="239"/>
      <c r="H134" s="240" t="s">
        <v>24</v>
      </c>
      <c r="I134" s="242"/>
      <c r="J134" s="242"/>
      <c r="K134" s="239"/>
      <c r="L134" s="239"/>
      <c r="M134" s="243"/>
      <c r="N134" s="244"/>
      <c r="O134" s="245"/>
      <c r="P134" s="245"/>
      <c r="Q134" s="245"/>
      <c r="R134" s="245"/>
      <c r="S134" s="245"/>
      <c r="T134" s="245"/>
      <c r="U134" s="245"/>
      <c r="V134" s="245"/>
      <c r="W134" s="245"/>
      <c r="X134" s="246"/>
      <c r="AT134" s="247" t="s">
        <v>169</v>
      </c>
      <c r="AU134" s="247" t="s">
        <v>161</v>
      </c>
      <c r="AV134" s="13" t="s">
        <v>85</v>
      </c>
      <c r="AW134" s="13" t="s">
        <v>7</v>
      </c>
      <c r="AX134" s="13" t="s">
        <v>78</v>
      </c>
      <c r="AY134" s="247" t="s">
        <v>157</v>
      </c>
    </row>
    <row r="135" spans="2:65" s="12" customFormat="1" ht="12">
      <c r="B135" s="226"/>
      <c r="C135" s="227"/>
      <c r="D135" s="228" t="s">
        <v>169</v>
      </c>
      <c r="E135" s="229" t="s">
        <v>24</v>
      </c>
      <c r="F135" s="230" t="s">
        <v>225</v>
      </c>
      <c r="G135" s="227"/>
      <c r="H135" s="231">
        <v>64.37</v>
      </c>
      <c r="I135" s="232"/>
      <c r="J135" s="232"/>
      <c r="K135" s="227"/>
      <c r="L135" s="227"/>
      <c r="M135" s="233"/>
      <c r="N135" s="234"/>
      <c r="O135" s="235"/>
      <c r="P135" s="235"/>
      <c r="Q135" s="235"/>
      <c r="R135" s="235"/>
      <c r="S135" s="235"/>
      <c r="T135" s="235"/>
      <c r="U135" s="235"/>
      <c r="V135" s="235"/>
      <c r="W135" s="235"/>
      <c r="X135" s="236"/>
      <c r="AT135" s="237" t="s">
        <v>169</v>
      </c>
      <c r="AU135" s="237" t="s">
        <v>161</v>
      </c>
      <c r="AV135" s="12" t="s">
        <v>87</v>
      </c>
      <c r="AW135" s="12" t="s">
        <v>7</v>
      </c>
      <c r="AX135" s="12" t="s">
        <v>85</v>
      </c>
      <c r="AY135" s="237" t="s">
        <v>157</v>
      </c>
    </row>
    <row r="136" spans="2:65" s="1" customFormat="1" ht="38.25" customHeight="1">
      <c r="B136" s="43"/>
      <c r="C136" s="214" t="s">
        <v>11</v>
      </c>
      <c r="D136" s="214" t="s">
        <v>162</v>
      </c>
      <c r="E136" s="215" t="s">
        <v>226</v>
      </c>
      <c r="F136" s="216" t="s">
        <v>227</v>
      </c>
      <c r="G136" s="217" t="s">
        <v>222</v>
      </c>
      <c r="H136" s="218">
        <v>12.324999999999999</v>
      </c>
      <c r="I136" s="219"/>
      <c r="J136" s="219"/>
      <c r="K136" s="220">
        <f>ROUND(P136*H136,2)</f>
        <v>0</v>
      </c>
      <c r="L136" s="216" t="s">
        <v>166</v>
      </c>
      <c r="M136" s="63"/>
      <c r="N136" s="221" t="s">
        <v>24</v>
      </c>
      <c r="O136" s="222" t="s">
        <v>47</v>
      </c>
      <c r="P136" s="145">
        <f>I136+J136</f>
        <v>0</v>
      </c>
      <c r="Q136" s="145">
        <f>ROUND(I136*H136,2)</f>
        <v>0</v>
      </c>
      <c r="R136" s="145">
        <f>ROUND(J136*H136,2)</f>
        <v>0</v>
      </c>
      <c r="S136" s="44"/>
      <c r="T136" s="223">
        <f>S136*H136</f>
        <v>0</v>
      </c>
      <c r="U136" s="223">
        <v>0</v>
      </c>
      <c r="V136" s="223">
        <f>U136*H136</f>
        <v>0</v>
      </c>
      <c r="W136" s="223">
        <v>0</v>
      </c>
      <c r="X136" s="224">
        <f>W136*H136</f>
        <v>0</v>
      </c>
      <c r="AR136" s="26" t="s">
        <v>167</v>
      </c>
      <c r="AT136" s="26" t="s">
        <v>162</v>
      </c>
      <c r="AU136" s="26" t="s">
        <v>161</v>
      </c>
      <c r="AY136" s="26" t="s">
        <v>157</v>
      </c>
      <c r="BE136" s="225">
        <f>IF(O136="základní",K136,0)</f>
        <v>0</v>
      </c>
      <c r="BF136" s="225">
        <f>IF(O136="snížená",K136,0)</f>
        <v>0</v>
      </c>
      <c r="BG136" s="225">
        <f>IF(O136="zákl. přenesená",K136,0)</f>
        <v>0</v>
      </c>
      <c r="BH136" s="225">
        <f>IF(O136="sníž. přenesená",K136,0)</f>
        <v>0</v>
      </c>
      <c r="BI136" s="225">
        <f>IF(O136="nulová",K136,0)</f>
        <v>0</v>
      </c>
      <c r="BJ136" s="26" t="s">
        <v>85</v>
      </c>
      <c r="BK136" s="225">
        <f>ROUND(P136*H136,2)</f>
        <v>0</v>
      </c>
      <c r="BL136" s="26" t="s">
        <v>167</v>
      </c>
      <c r="BM136" s="26" t="s">
        <v>228</v>
      </c>
    </row>
    <row r="137" spans="2:65" s="12" customFormat="1" ht="12">
      <c r="B137" s="226"/>
      <c r="C137" s="227"/>
      <c r="D137" s="228" t="s">
        <v>169</v>
      </c>
      <c r="E137" s="229" t="s">
        <v>24</v>
      </c>
      <c r="F137" s="230" t="s">
        <v>229</v>
      </c>
      <c r="G137" s="227"/>
      <c r="H137" s="231">
        <v>12.324999999999999</v>
      </c>
      <c r="I137" s="232"/>
      <c r="J137" s="232"/>
      <c r="K137" s="227"/>
      <c r="L137" s="227"/>
      <c r="M137" s="233"/>
      <c r="N137" s="234"/>
      <c r="O137" s="235"/>
      <c r="P137" s="235"/>
      <c r="Q137" s="235"/>
      <c r="R137" s="235"/>
      <c r="S137" s="235"/>
      <c r="T137" s="235"/>
      <c r="U137" s="235"/>
      <c r="V137" s="235"/>
      <c r="W137" s="235"/>
      <c r="X137" s="236"/>
      <c r="AT137" s="237" t="s">
        <v>169</v>
      </c>
      <c r="AU137" s="237" t="s">
        <v>161</v>
      </c>
      <c r="AV137" s="12" t="s">
        <v>87</v>
      </c>
      <c r="AW137" s="12" t="s">
        <v>7</v>
      </c>
      <c r="AX137" s="12" t="s">
        <v>85</v>
      </c>
      <c r="AY137" s="237" t="s">
        <v>157</v>
      </c>
    </row>
    <row r="138" spans="2:65" s="1" customFormat="1" ht="38.25" customHeight="1">
      <c r="B138" s="43"/>
      <c r="C138" s="214" t="s">
        <v>230</v>
      </c>
      <c r="D138" s="214" t="s">
        <v>162</v>
      </c>
      <c r="E138" s="215" t="s">
        <v>231</v>
      </c>
      <c r="F138" s="216" t="s">
        <v>232</v>
      </c>
      <c r="G138" s="217" t="s">
        <v>222</v>
      </c>
      <c r="H138" s="218">
        <v>6.1630000000000003</v>
      </c>
      <c r="I138" s="219"/>
      <c r="J138" s="219"/>
      <c r="K138" s="220">
        <f>ROUND(P138*H138,2)</f>
        <v>0</v>
      </c>
      <c r="L138" s="216" t="s">
        <v>166</v>
      </c>
      <c r="M138" s="63"/>
      <c r="N138" s="221" t="s">
        <v>24</v>
      </c>
      <c r="O138" s="222" t="s">
        <v>47</v>
      </c>
      <c r="P138" s="145">
        <f>I138+J138</f>
        <v>0</v>
      </c>
      <c r="Q138" s="145">
        <f>ROUND(I138*H138,2)</f>
        <v>0</v>
      </c>
      <c r="R138" s="145">
        <f>ROUND(J138*H138,2)</f>
        <v>0</v>
      </c>
      <c r="S138" s="44"/>
      <c r="T138" s="223">
        <f>S138*H138</f>
        <v>0</v>
      </c>
      <c r="U138" s="223">
        <v>0</v>
      </c>
      <c r="V138" s="223">
        <f>U138*H138</f>
        <v>0</v>
      </c>
      <c r="W138" s="223">
        <v>0</v>
      </c>
      <c r="X138" s="224">
        <f>W138*H138</f>
        <v>0</v>
      </c>
      <c r="AR138" s="26" t="s">
        <v>167</v>
      </c>
      <c r="AT138" s="26" t="s">
        <v>162</v>
      </c>
      <c r="AU138" s="26" t="s">
        <v>161</v>
      </c>
      <c r="AY138" s="26" t="s">
        <v>157</v>
      </c>
      <c r="BE138" s="225">
        <f>IF(O138="základní",K138,0)</f>
        <v>0</v>
      </c>
      <c r="BF138" s="225">
        <f>IF(O138="snížená",K138,0)</f>
        <v>0</v>
      </c>
      <c r="BG138" s="225">
        <f>IF(O138="zákl. přenesená",K138,0)</f>
        <v>0</v>
      </c>
      <c r="BH138" s="225">
        <f>IF(O138="sníž. přenesená",K138,0)</f>
        <v>0</v>
      </c>
      <c r="BI138" s="225">
        <f>IF(O138="nulová",K138,0)</f>
        <v>0</v>
      </c>
      <c r="BJ138" s="26" t="s">
        <v>85</v>
      </c>
      <c r="BK138" s="225">
        <f>ROUND(P138*H138,2)</f>
        <v>0</v>
      </c>
      <c r="BL138" s="26" t="s">
        <v>167</v>
      </c>
      <c r="BM138" s="26" t="s">
        <v>233</v>
      </c>
    </row>
    <row r="139" spans="2:65" s="12" customFormat="1" ht="12">
      <c r="B139" s="226"/>
      <c r="C139" s="227"/>
      <c r="D139" s="228" t="s">
        <v>169</v>
      </c>
      <c r="E139" s="229" t="s">
        <v>24</v>
      </c>
      <c r="F139" s="230" t="s">
        <v>234</v>
      </c>
      <c r="G139" s="227"/>
      <c r="H139" s="231">
        <v>6.1630000000000003</v>
      </c>
      <c r="I139" s="232"/>
      <c r="J139" s="232"/>
      <c r="K139" s="227"/>
      <c r="L139" s="227"/>
      <c r="M139" s="233"/>
      <c r="N139" s="234"/>
      <c r="O139" s="235"/>
      <c r="P139" s="235"/>
      <c r="Q139" s="235"/>
      <c r="R139" s="235"/>
      <c r="S139" s="235"/>
      <c r="T139" s="235"/>
      <c r="U139" s="235"/>
      <c r="V139" s="235"/>
      <c r="W139" s="235"/>
      <c r="X139" s="236"/>
      <c r="AT139" s="237" t="s">
        <v>169</v>
      </c>
      <c r="AU139" s="237" t="s">
        <v>161</v>
      </c>
      <c r="AV139" s="12" t="s">
        <v>87</v>
      </c>
      <c r="AW139" s="12" t="s">
        <v>7</v>
      </c>
      <c r="AX139" s="12" t="s">
        <v>85</v>
      </c>
      <c r="AY139" s="237" t="s">
        <v>157</v>
      </c>
    </row>
    <row r="140" spans="2:65" s="1" customFormat="1" ht="16.5" customHeight="1">
      <c r="B140" s="43"/>
      <c r="C140" s="248" t="s">
        <v>235</v>
      </c>
      <c r="D140" s="248" t="s">
        <v>236</v>
      </c>
      <c r="E140" s="249" t="s">
        <v>237</v>
      </c>
      <c r="F140" s="250" t="s">
        <v>238</v>
      </c>
      <c r="G140" s="251" t="s">
        <v>239</v>
      </c>
      <c r="H140" s="252">
        <v>64.37</v>
      </c>
      <c r="I140" s="253"/>
      <c r="J140" s="254"/>
      <c r="K140" s="255">
        <f>ROUND(P140*H140,2)</f>
        <v>0</v>
      </c>
      <c r="L140" s="250" t="s">
        <v>166</v>
      </c>
      <c r="M140" s="256"/>
      <c r="N140" s="257" t="s">
        <v>24</v>
      </c>
      <c r="O140" s="222" t="s">
        <v>47</v>
      </c>
      <c r="P140" s="145">
        <f>I140+J140</f>
        <v>0</v>
      </c>
      <c r="Q140" s="145">
        <f>ROUND(I140*H140,2)</f>
        <v>0</v>
      </c>
      <c r="R140" s="145">
        <f>ROUND(J140*H140,2)</f>
        <v>0</v>
      </c>
      <c r="S140" s="44"/>
      <c r="T140" s="223">
        <f>S140*H140</f>
        <v>0</v>
      </c>
      <c r="U140" s="223">
        <v>1</v>
      </c>
      <c r="V140" s="223">
        <f>U140*H140</f>
        <v>64.37</v>
      </c>
      <c r="W140" s="223">
        <v>0</v>
      </c>
      <c r="X140" s="224">
        <f>W140*H140</f>
        <v>0</v>
      </c>
      <c r="AR140" s="26" t="s">
        <v>185</v>
      </c>
      <c r="AT140" s="26" t="s">
        <v>236</v>
      </c>
      <c r="AU140" s="26" t="s">
        <v>161</v>
      </c>
      <c r="AY140" s="26" t="s">
        <v>157</v>
      </c>
      <c r="BE140" s="225">
        <f>IF(O140="základní",K140,0)</f>
        <v>0</v>
      </c>
      <c r="BF140" s="225">
        <f>IF(O140="snížená",K140,0)</f>
        <v>0</v>
      </c>
      <c r="BG140" s="225">
        <f>IF(O140="zákl. přenesená",K140,0)</f>
        <v>0</v>
      </c>
      <c r="BH140" s="225">
        <f>IF(O140="sníž. přenesená",K140,0)</f>
        <v>0</v>
      </c>
      <c r="BI140" s="225">
        <f>IF(O140="nulová",K140,0)</f>
        <v>0</v>
      </c>
      <c r="BJ140" s="26" t="s">
        <v>85</v>
      </c>
      <c r="BK140" s="225">
        <f>ROUND(P140*H140,2)</f>
        <v>0</v>
      </c>
      <c r="BL140" s="26" t="s">
        <v>167</v>
      </c>
      <c r="BM140" s="26" t="s">
        <v>240</v>
      </c>
    </row>
    <row r="141" spans="2:65" s="12" customFormat="1" ht="12">
      <c r="B141" s="226"/>
      <c r="C141" s="227"/>
      <c r="D141" s="228" t="s">
        <v>169</v>
      </c>
      <c r="E141" s="229" t="s">
        <v>24</v>
      </c>
      <c r="F141" s="230" t="s">
        <v>241</v>
      </c>
      <c r="G141" s="227"/>
      <c r="H141" s="231">
        <v>64.37</v>
      </c>
      <c r="I141" s="232"/>
      <c r="J141" s="232"/>
      <c r="K141" s="227"/>
      <c r="L141" s="227"/>
      <c r="M141" s="233"/>
      <c r="N141" s="234"/>
      <c r="O141" s="235"/>
      <c r="P141" s="235"/>
      <c r="Q141" s="235"/>
      <c r="R141" s="235"/>
      <c r="S141" s="235"/>
      <c r="T141" s="235"/>
      <c r="U141" s="235"/>
      <c r="V141" s="235"/>
      <c r="W141" s="235"/>
      <c r="X141" s="236"/>
      <c r="AT141" s="237" t="s">
        <v>169</v>
      </c>
      <c r="AU141" s="237" t="s">
        <v>161</v>
      </c>
      <c r="AV141" s="12" t="s">
        <v>87</v>
      </c>
      <c r="AW141" s="12" t="s">
        <v>7</v>
      </c>
      <c r="AX141" s="12" t="s">
        <v>85</v>
      </c>
      <c r="AY141" s="237" t="s">
        <v>157</v>
      </c>
    </row>
    <row r="142" spans="2:65" s="11" customFormat="1" ht="22.25" customHeight="1">
      <c r="B142" s="197"/>
      <c r="C142" s="198"/>
      <c r="D142" s="199" t="s">
        <v>77</v>
      </c>
      <c r="E142" s="212" t="s">
        <v>212</v>
      </c>
      <c r="F142" s="212" t="s">
        <v>242</v>
      </c>
      <c r="G142" s="198"/>
      <c r="H142" s="198"/>
      <c r="I142" s="201"/>
      <c r="J142" s="201"/>
      <c r="K142" s="213">
        <f>BK142</f>
        <v>0</v>
      </c>
      <c r="L142" s="198"/>
      <c r="M142" s="203"/>
      <c r="N142" s="204"/>
      <c r="O142" s="205"/>
      <c r="P142" s="205"/>
      <c r="Q142" s="206">
        <f>SUM(Q143:Q163)</f>
        <v>0</v>
      </c>
      <c r="R142" s="206">
        <f>SUM(R143:R163)</f>
        <v>0</v>
      </c>
      <c r="S142" s="205"/>
      <c r="T142" s="207">
        <f>SUM(T143:T163)</f>
        <v>0</v>
      </c>
      <c r="U142" s="205"/>
      <c r="V142" s="207">
        <f>SUM(V143:V163)</f>
        <v>0</v>
      </c>
      <c r="W142" s="205"/>
      <c r="X142" s="208">
        <f>SUM(X143:X163)</f>
        <v>0</v>
      </c>
      <c r="AR142" s="209" t="s">
        <v>85</v>
      </c>
      <c r="AT142" s="210" t="s">
        <v>77</v>
      </c>
      <c r="AU142" s="210" t="s">
        <v>87</v>
      </c>
      <c r="AY142" s="209" t="s">
        <v>157</v>
      </c>
      <c r="BK142" s="211">
        <f>SUM(BK143:BK163)</f>
        <v>0</v>
      </c>
    </row>
    <row r="143" spans="2:65" s="1" customFormat="1" ht="25.5" customHeight="1">
      <c r="B143" s="43"/>
      <c r="C143" s="214" t="s">
        <v>243</v>
      </c>
      <c r="D143" s="214" t="s">
        <v>162</v>
      </c>
      <c r="E143" s="215" t="s">
        <v>244</v>
      </c>
      <c r="F143" s="216" t="s">
        <v>245</v>
      </c>
      <c r="G143" s="217" t="s">
        <v>222</v>
      </c>
      <c r="H143" s="218">
        <v>80.64</v>
      </c>
      <c r="I143" s="219"/>
      <c r="J143" s="219"/>
      <c r="K143" s="220">
        <f>ROUND(P143*H143,2)</f>
        <v>0</v>
      </c>
      <c r="L143" s="216" t="s">
        <v>166</v>
      </c>
      <c r="M143" s="63"/>
      <c r="N143" s="221" t="s">
        <v>24</v>
      </c>
      <c r="O143" s="222" t="s">
        <v>47</v>
      </c>
      <c r="P143" s="145">
        <f>I143+J143</f>
        <v>0</v>
      </c>
      <c r="Q143" s="145">
        <f>ROUND(I143*H143,2)</f>
        <v>0</v>
      </c>
      <c r="R143" s="145">
        <f>ROUND(J143*H143,2)</f>
        <v>0</v>
      </c>
      <c r="S143" s="44"/>
      <c r="T143" s="223">
        <f>S143*H143</f>
        <v>0</v>
      </c>
      <c r="U143" s="223">
        <v>0</v>
      </c>
      <c r="V143" s="223">
        <f>U143*H143</f>
        <v>0</v>
      </c>
      <c r="W143" s="223">
        <v>0</v>
      </c>
      <c r="X143" s="224">
        <f>W143*H143</f>
        <v>0</v>
      </c>
      <c r="AR143" s="26" t="s">
        <v>167</v>
      </c>
      <c r="AT143" s="26" t="s">
        <v>162</v>
      </c>
      <c r="AU143" s="26" t="s">
        <v>161</v>
      </c>
      <c r="AY143" s="26" t="s">
        <v>157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26" t="s">
        <v>85</v>
      </c>
      <c r="BK143" s="225">
        <f>ROUND(P143*H143,2)</f>
        <v>0</v>
      </c>
      <c r="BL143" s="26" t="s">
        <v>167</v>
      </c>
      <c r="BM143" s="26" t="s">
        <v>246</v>
      </c>
    </row>
    <row r="144" spans="2:65" s="13" customFormat="1" ht="12">
      <c r="B144" s="238"/>
      <c r="C144" s="239"/>
      <c r="D144" s="228" t="s">
        <v>169</v>
      </c>
      <c r="E144" s="240" t="s">
        <v>24</v>
      </c>
      <c r="F144" s="241" t="s">
        <v>247</v>
      </c>
      <c r="G144" s="239"/>
      <c r="H144" s="240" t="s">
        <v>24</v>
      </c>
      <c r="I144" s="242"/>
      <c r="J144" s="242"/>
      <c r="K144" s="239"/>
      <c r="L144" s="239"/>
      <c r="M144" s="243"/>
      <c r="N144" s="244"/>
      <c r="O144" s="245"/>
      <c r="P144" s="245"/>
      <c r="Q144" s="245"/>
      <c r="R144" s="245"/>
      <c r="S144" s="245"/>
      <c r="T144" s="245"/>
      <c r="U144" s="245"/>
      <c r="V144" s="245"/>
      <c r="W144" s="245"/>
      <c r="X144" s="246"/>
      <c r="AT144" s="247" t="s">
        <v>169</v>
      </c>
      <c r="AU144" s="247" t="s">
        <v>161</v>
      </c>
      <c r="AV144" s="13" t="s">
        <v>85</v>
      </c>
      <c r="AW144" s="13" t="s">
        <v>7</v>
      </c>
      <c r="AX144" s="13" t="s">
        <v>78</v>
      </c>
      <c r="AY144" s="247" t="s">
        <v>157</v>
      </c>
    </row>
    <row r="145" spans="2:65" s="12" customFormat="1" ht="12">
      <c r="B145" s="226"/>
      <c r="C145" s="227"/>
      <c r="D145" s="228" t="s">
        <v>169</v>
      </c>
      <c r="E145" s="229" t="s">
        <v>24</v>
      </c>
      <c r="F145" s="230" t="s">
        <v>248</v>
      </c>
      <c r="G145" s="227"/>
      <c r="H145" s="231">
        <v>80</v>
      </c>
      <c r="I145" s="232"/>
      <c r="J145" s="232"/>
      <c r="K145" s="227"/>
      <c r="L145" s="227"/>
      <c r="M145" s="233"/>
      <c r="N145" s="234"/>
      <c r="O145" s="235"/>
      <c r="P145" s="235"/>
      <c r="Q145" s="235"/>
      <c r="R145" s="235"/>
      <c r="S145" s="235"/>
      <c r="T145" s="235"/>
      <c r="U145" s="235"/>
      <c r="V145" s="235"/>
      <c r="W145" s="235"/>
      <c r="X145" s="236"/>
      <c r="AT145" s="237" t="s">
        <v>169</v>
      </c>
      <c r="AU145" s="237" t="s">
        <v>161</v>
      </c>
      <c r="AV145" s="12" t="s">
        <v>87</v>
      </c>
      <c r="AW145" s="12" t="s">
        <v>7</v>
      </c>
      <c r="AX145" s="12" t="s">
        <v>78</v>
      </c>
      <c r="AY145" s="237" t="s">
        <v>157</v>
      </c>
    </row>
    <row r="146" spans="2:65" s="13" customFormat="1" ht="12">
      <c r="B146" s="238"/>
      <c r="C146" s="239"/>
      <c r="D146" s="228" t="s">
        <v>169</v>
      </c>
      <c r="E146" s="240" t="s">
        <v>24</v>
      </c>
      <c r="F146" s="241" t="s">
        <v>249</v>
      </c>
      <c r="G146" s="239"/>
      <c r="H146" s="240" t="s">
        <v>24</v>
      </c>
      <c r="I146" s="242"/>
      <c r="J146" s="242"/>
      <c r="K146" s="239"/>
      <c r="L146" s="239"/>
      <c r="M146" s="243"/>
      <c r="N146" s="244"/>
      <c r="O146" s="245"/>
      <c r="P146" s="245"/>
      <c r="Q146" s="245"/>
      <c r="R146" s="245"/>
      <c r="S146" s="245"/>
      <c r="T146" s="245"/>
      <c r="U146" s="245"/>
      <c r="V146" s="245"/>
      <c r="W146" s="245"/>
      <c r="X146" s="246"/>
      <c r="AT146" s="247" t="s">
        <v>169</v>
      </c>
      <c r="AU146" s="247" t="s">
        <v>161</v>
      </c>
      <c r="AV146" s="13" t="s">
        <v>85</v>
      </c>
      <c r="AW146" s="13" t="s">
        <v>7</v>
      </c>
      <c r="AX146" s="13" t="s">
        <v>78</v>
      </c>
      <c r="AY146" s="247" t="s">
        <v>157</v>
      </c>
    </row>
    <row r="147" spans="2:65" s="12" customFormat="1" ht="12">
      <c r="B147" s="226"/>
      <c r="C147" s="227"/>
      <c r="D147" s="228" t="s">
        <v>169</v>
      </c>
      <c r="E147" s="229" t="s">
        <v>24</v>
      </c>
      <c r="F147" s="230" t="s">
        <v>250</v>
      </c>
      <c r="G147" s="227"/>
      <c r="H147" s="231">
        <v>0.64</v>
      </c>
      <c r="I147" s="232"/>
      <c r="J147" s="232"/>
      <c r="K147" s="227"/>
      <c r="L147" s="227"/>
      <c r="M147" s="233"/>
      <c r="N147" s="234"/>
      <c r="O147" s="235"/>
      <c r="P147" s="235"/>
      <c r="Q147" s="235"/>
      <c r="R147" s="235"/>
      <c r="S147" s="235"/>
      <c r="T147" s="235"/>
      <c r="U147" s="235"/>
      <c r="V147" s="235"/>
      <c r="W147" s="235"/>
      <c r="X147" s="236"/>
      <c r="AT147" s="237" t="s">
        <v>169</v>
      </c>
      <c r="AU147" s="237" t="s">
        <v>161</v>
      </c>
      <c r="AV147" s="12" t="s">
        <v>87</v>
      </c>
      <c r="AW147" s="12" t="s">
        <v>7</v>
      </c>
      <c r="AX147" s="12" t="s">
        <v>78</v>
      </c>
      <c r="AY147" s="237" t="s">
        <v>157</v>
      </c>
    </row>
    <row r="148" spans="2:65" s="14" customFormat="1" ht="12">
      <c r="B148" s="258"/>
      <c r="C148" s="259"/>
      <c r="D148" s="228" t="s">
        <v>169</v>
      </c>
      <c r="E148" s="260" t="s">
        <v>24</v>
      </c>
      <c r="F148" s="261" t="s">
        <v>251</v>
      </c>
      <c r="G148" s="259"/>
      <c r="H148" s="262">
        <v>80.64</v>
      </c>
      <c r="I148" s="263"/>
      <c r="J148" s="263"/>
      <c r="K148" s="259"/>
      <c r="L148" s="259"/>
      <c r="M148" s="264"/>
      <c r="N148" s="265"/>
      <c r="O148" s="266"/>
      <c r="P148" s="266"/>
      <c r="Q148" s="266"/>
      <c r="R148" s="266"/>
      <c r="S148" s="266"/>
      <c r="T148" s="266"/>
      <c r="U148" s="266"/>
      <c r="V148" s="266"/>
      <c r="W148" s="266"/>
      <c r="X148" s="267"/>
      <c r="AT148" s="268" t="s">
        <v>169</v>
      </c>
      <c r="AU148" s="268" t="s">
        <v>161</v>
      </c>
      <c r="AV148" s="14" t="s">
        <v>167</v>
      </c>
      <c r="AW148" s="14" t="s">
        <v>7</v>
      </c>
      <c r="AX148" s="14" t="s">
        <v>85</v>
      </c>
      <c r="AY148" s="268" t="s">
        <v>157</v>
      </c>
    </row>
    <row r="149" spans="2:65" s="1" customFormat="1" ht="25.5" customHeight="1">
      <c r="B149" s="43"/>
      <c r="C149" s="214" t="s">
        <v>252</v>
      </c>
      <c r="D149" s="214" t="s">
        <v>162</v>
      </c>
      <c r="E149" s="215" t="s">
        <v>253</v>
      </c>
      <c r="F149" s="216" t="s">
        <v>254</v>
      </c>
      <c r="G149" s="217" t="s">
        <v>222</v>
      </c>
      <c r="H149" s="218">
        <v>40.32</v>
      </c>
      <c r="I149" s="219"/>
      <c r="J149" s="219"/>
      <c r="K149" s="220">
        <f>ROUND(P149*H149,2)</f>
        <v>0</v>
      </c>
      <c r="L149" s="216" t="s">
        <v>166</v>
      </c>
      <c r="M149" s="63"/>
      <c r="N149" s="221" t="s">
        <v>24</v>
      </c>
      <c r="O149" s="222" t="s">
        <v>47</v>
      </c>
      <c r="P149" s="145">
        <f>I149+J149</f>
        <v>0</v>
      </c>
      <c r="Q149" s="145">
        <f>ROUND(I149*H149,2)</f>
        <v>0</v>
      </c>
      <c r="R149" s="145">
        <f>ROUND(J149*H149,2)</f>
        <v>0</v>
      </c>
      <c r="S149" s="44"/>
      <c r="T149" s="223">
        <f>S149*H149</f>
        <v>0</v>
      </c>
      <c r="U149" s="223">
        <v>0</v>
      </c>
      <c r="V149" s="223">
        <f>U149*H149</f>
        <v>0</v>
      </c>
      <c r="W149" s="223">
        <v>0</v>
      </c>
      <c r="X149" s="224">
        <f>W149*H149</f>
        <v>0</v>
      </c>
      <c r="AR149" s="26" t="s">
        <v>167</v>
      </c>
      <c r="AT149" s="26" t="s">
        <v>162</v>
      </c>
      <c r="AU149" s="26" t="s">
        <v>161</v>
      </c>
      <c r="AY149" s="26" t="s">
        <v>157</v>
      </c>
      <c r="BE149" s="225">
        <f>IF(O149="základní",K149,0)</f>
        <v>0</v>
      </c>
      <c r="BF149" s="225">
        <f>IF(O149="snížená",K149,0)</f>
        <v>0</v>
      </c>
      <c r="BG149" s="225">
        <f>IF(O149="zákl. přenesená",K149,0)</f>
        <v>0</v>
      </c>
      <c r="BH149" s="225">
        <f>IF(O149="sníž. přenesená",K149,0)</f>
        <v>0</v>
      </c>
      <c r="BI149" s="225">
        <f>IF(O149="nulová",K149,0)</f>
        <v>0</v>
      </c>
      <c r="BJ149" s="26" t="s">
        <v>85</v>
      </c>
      <c r="BK149" s="225">
        <f>ROUND(P149*H149,2)</f>
        <v>0</v>
      </c>
      <c r="BL149" s="26" t="s">
        <v>167</v>
      </c>
      <c r="BM149" s="26" t="s">
        <v>255</v>
      </c>
    </row>
    <row r="150" spans="2:65" s="12" customFormat="1" ht="12">
      <c r="B150" s="226"/>
      <c r="C150" s="227"/>
      <c r="D150" s="228" t="s">
        <v>169</v>
      </c>
      <c r="E150" s="229" t="s">
        <v>24</v>
      </c>
      <c r="F150" s="230" t="s">
        <v>256</v>
      </c>
      <c r="G150" s="227"/>
      <c r="H150" s="231">
        <v>40.32</v>
      </c>
      <c r="I150" s="232"/>
      <c r="J150" s="232"/>
      <c r="K150" s="227"/>
      <c r="L150" s="227"/>
      <c r="M150" s="233"/>
      <c r="N150" s="234"/>
      <c r="O150" s="235"/>
      <c r="P150" s="235"/>
      <c r="Q150" s="235"/>
      <c r="R150" s="235"/>
      <c r="S150" s="235"/>
      <c r="T150" s="235"/>
      <c r="U150" s="235"/>
      <c r="V150" s="235"/>
      <c r="W150" s="235"/>
      <c r="X150" s="236"/>
      <c r="AT150" s="237" t="s">
        <v>169</v>
      </c>
      <c r="AU150" s="237" t="s">
        <v>161</v>
      </c>
      <c r="AV150" s="12" t="s">
        <v>87</v>
      </c>
      <c r="AW150" s="12" t="s">
        <v>7</v>
      </c>
      <c r="AX150" s="12" t="s">
        <v>85</v>
      </c>
      <c r="AY150" s="237" t="s">
        <v>157</v>
      </c>
    </row>
    <row r="151" spans="2:65" s="1" customFormat="1" ht="25.5" customHeight="1">
      <c r="B151" s="43"/>
      <c r="C151" s="214" t="s">
        <v>257</v>
      </c>
      <c r="D151" s="214" t="s">
        <v>162</v>
      </c>
      <c r="E151" s="215" t="s">
        <v>258</v>
      </c>
      <c r="F151" s="216" t="s">
        <v>259</v>
      </c>
      <c r="G151" s="217" t="s">
        <v>222</v>
      </c>
      <c r="H151" s="218">
        <v>179.548</v>
      </c>
      <c r="I151" s="219"/>
      <c r="J151" s="219"/>
      <c r="K151" s="220">
        <f>ROUND(P151*H151,2)</f>
        <v>0</v>
      </c>
      <c r="L151" s="216" t="s">
        <v>166</v>
      </c>
      <c r="M151" s="63"/>
      <c r="N151" s="221" t="s">
        <v>24</v>
      </c>
      <c r="O151" s="222" t="s">
        <v>47</v>
      </c>
      <c r="P151" s="145">
        <f>I151+J151</f>
        <v>0</v>
      </c>
      <c r="Q151" s="145">
        <f>ROUND(I151*H151,2)</f>
        <v>0</v>
      </c>
      <c r="R151" s="145">
        <f>ROUND(J151*H151,2)</f>
        <v>0</v>
      </c>
      <c r="S151" s="44"/>
      <c r="T151" s="223">
        <f>S151*H151</f>
        <v>0</v>
      </c>
      <c r="U151" s="223">
        <v>0</v>
      </c>
      <c r="V151" s="223">
        <f>U151*H151</f>
        <v>0</v>
      </c>
      <c r="W151" s="223">
        <v>0</v>
      </c>
      <c r="X151" s="224">
        <f>W151*H151</f>
        <v>0</v>
      </c>
      <c r="AR151" s="26" t="s">
        <v>167</v>
      </c>
      <c r="AT151" s="26" t="s">
        <v>162</v>
      </c>
      <c r="AU151" s="26" t="s">
        <v>161</v>
      </c>
      <c r="AY151" s="26" t="s">
        <v>157</v>
      </c>
      <c r="BE151" s="225">
        <f>IF(O151="základní",K151,0)</f>
        <v>0</v>
      </c>
      <c r="BF151" s="225">
        <f>IF(O151="snížená",K151,0)</f>
        <v>0</v>
      </c>
      <c r="BG151" s="225">
        <f>IF(O151="zákl. přenesená",K151,0)</f>
        <v>0</v>
      </c>
      <c r="BH151" s="225">
        <f>IF(O151="sníž. přenesená",K151,0)</f>
        <v>0</v>
      </c>
      <c r="BI151" s="225">
        <f>IF(O151="nulová",K151,0)</f>
        <v>0</v>
      </c>
      <c r="BJ151" s="26" t="s">
        <v>85</v>
      </c>
      <c r="BK151" s="225">
        <f>ROUND(P151*H151,2)</f>
        <v>0</v>
      </c>
      <c r="BL151" s="26" t="s">
        <v>167</v>
      </c>
      <c r="BM151" s="26" t="s">
        <v>260</v>
      </c>
    </row>
    <row r="152" spans="2:65" s="13" customFormat="1" ht="12">
      <c r="B152" s="238"/>
      <c r="C152" s="239"/>
      <c r="D152" s="228" t="s">
        <v>169</v>
      </c>
      <c r="E152" s="240" t="s">
        <v>24</v>
      </c>
      <c r="F152" s="241" t="s">
        <v>261</v>
      </c>
      <c r="G152" s="239"/>
      <c r="H152" s="240" t="s">
        <v>24</v>
      </c>
      <c r="I152" s="242"/>
      <c r="J152" s="242"/>
      <c r="K152" s="239"/>
      <c r="L152" s="239"/>
      <c r="M152" s="243"/>
      <c r="N152" s="244"/>
      <c r="O152" s="245"/>
      <c r="P152" s="245"/>
      <c r="Q152" s="245"/>
      <c r="R152" s="245"/>
      <c r="S152" s="245"/>
      <c r="T152" s="245"/>
      <c r="U152" s="245"/>
      <c r="V152" s="245"/>
      <c r="W152" s="245"/>
      <c r="X152" s="246"/>
      <c r="AT152" s="247" t="s">
        <v>169</v>
      </c>
      <c r="AU152" s="247" t="s">
        <v>161</v>
      </c>
      <c r="AV152" s="13" t="s">
        <v>85</v>
      </c>
      <c r="AW152" s="13" t="s">
        <v>7</v>
      </c>
      <c r="AX152" s="13" t="s">
        <v>78</v>
      </c>
      <c r="AY152" s="247" t="s">
        <v>157</v>
      </c>
    </row>
    <row r="153" spans="2:65" s="12" customFormat="1" ht="12">
      <c r="B153" s="226"/>
      <c r="C153" s="227"/>
      <c r="D153" s="228" t="s">
        <v>169</v>
      </c>
      <c r="E153" s="229" t="s">
        <v>24</v>
      </c>
      <c r="F153" s="230" t="s">
        <v>262</v>
      </c>
      <c r="G153" s="227"/>
      <c r="H153" s="231">
        <v>40.231000000000002</v>
      </c>
      <c r="I153" s="232"/>
      <c r="J153" s="232"/>
      <c r="K153" s="227"/>
      <c r="L153" s="227"/>
      <c r="M153" s="233"/>
      <c r="N153" s="234"/>
      <c r="O153" s="235"/>
      <c r="P153" s="235"/>
      <c r="Q153" s="235"/>
      <c r="R153" s="235"/>
      <c r="S153" s="235"/>
      <c r="T153" s="235"/>
      <c r="U153" s="235"/>
      <c r="V153" s="235"/>
      <c r="W153" s="235"/>
      <c r="X153" s="236"/>
      <c r="AT153" s="237" t="s">
        <v>169</v>
      </c>
      <c r="AU153" s="237" t="s">
        <v>161</v>
      </c>
      <c r="AV153" s="12" t="s">
        <v>87</v>
      </c>
      <c r="AW153" s="12" t="s">
        <v>7</v>
      </c>
      <c r="AX153" s="12" t="s">
        <v>78</v>
      </c>
      <c r="AY153" s="237" t="s">
        <v>157</v>
      </c>
    </row>
    <row r="154" spans="2:65" s="12" customFormat="1" ht="12">
      <c r="B154" s="226"/>
      <c r="C154" s="227"/>
      <c r="D154" s="228" t="s">
        <v>169</v>
      </c>
      <c r="E154" s="229" t="s">
        <v>24</v>
      </c>
      <c r="F154" s="230" t="s">
        <v>263</v>
      </c>
      <c r="G154" s="227"/>
      <c r="H154" s="231">
        <v>78.635999999999996</v>
      </c>
      <c r="I154" s="232"/>
      <c r="J154" s="232"/>
      <c r="K154" s="227"/>
      <c r="L154" s="227"/>
      <c r="M154" s="233"/>
      <c r="N154" s="234"/>
      <c r="O154" s="235"/>
      <c r="P154" s="235"/>
      <c r="Q154" s="235"/>
      <c r="R154" s="235"/>
      <c r="S154" s="235"/>
      <c r="T154" s="235"/>
      <c r="U154" s="235"/>
      <c r="V154" s="235"/>
      <c r="W154" s="235"/>
      <c r="X154" s="236"/>
      <c r="AT154" s="237" t="s">
        <v>169</v>
      </c>
      <c r="AU154" s="237" t="s">
        <v>161</v>
      </c>
      <c r="AV154" s="12" t="s">
        <v>87</v>
      </c>
      <c r="AW154" s="12" t="s">
        <v>7</v>
      </c>
      <c r="AX154" s="12" t="s">
        <v>78</v>
      </c>
      <c r="AY154" s="237" t="s">
        <v>157</v>
      </c>
    </row>
    <row r="155" spans="2:65" s="12" customFormat="1" ht="12">
      <c r="B155" s="226"/>
      <c r="C155" s="227"/>
      <c r="D155" s="228" t="s">
        <v>169</v>
      </c>
      <c r="E155" s="229" t="s">
        <v>24</v>
      </c>
      <c r="F155" s="230" t="s">
        <v>264</v>
      </c>
      <c r="G155" s="227"/>
      <c r="H155" s="231">
        <v>60.680999999999997</v>
      </c>
      <c r="I155" s="232"/>
      <c r="J155" s="232"/>
      <c r="K155" s="227"/>
      <c r="L155" s="227"/>
      <c r="M155" s="233"/>
      <c r="N155" s="234"/>
      <c r="O155" s="235"/>
      <c r="P155" s="235"/>
      <c r="Q155" s="235"/>
      <c r="R155" s="235"/>
      <c r="S155" s="235"/>
      <c r="T155" s="235"/>
      <c r="U155" s="235"/>
      <c r="V155" s="235"/>
      <c r="W155" s="235"/>
      <c r="X155" s="236"/>
      <c r="AT155" s="237" t="s">
        <v>169</v>
      </c>
      <c r="AU155" s="237" t="s">
        <v>161</v>
      </c>
      <c r="AV155" s="12" t="s">
        <v>87</v>
      </c>
      <c r="AW155" s="12" t="s">
        <v>7</v>
      </c>
      <c r="AX155" s="12" t="s">
        <v>78</v>
      </c>
      <c r="AY155" s="237" t="s">
        <v>157</v>
      </c>
    </row>
    <row r="156" spans="2:65" s="14" customFormat="1" ht="12">
      <c r="B156" s="258"/>
      <c r="C156" s="259"/>
      <c r="D156" s="228" t="s">
        <v>169</v>
      </c>
      <c r="E156" s="260" t="s">
        <v>24</v>
      </c>
      <c r="F156" s="261" t="s">
        <v>251</v>
      </c>
      <c r="G156" s="259"/>
      <c r="H156" s="262">
        <v>179.548</v>
      </c>
      <c r="I156" s="263"/>
      <c r="J156" s="263"/>
      <c r="K156" s="259"/>
      <c r="L156" s="259"/>
      <c r="M156" s="264"/>
      <c r="N156" s="265"/>
      <c r="O156" s="266"/>
      <c r="P156" s="266"/>
      <c r="Q156" s="266"/>
      <c r="R156" s="266"/>
      <c r="S156" s="266"/>
      <c r="T156" s="266"/>
      <c r="U156" s="266"/>
      <c r="V156" s="266"/>
      <c r="W156" s="266"/>
      <c r="X156" s="267"/>
      <c r="AT156" s="268" t="s">
        <v>169</v>
      </c>
      <c r="AU156" s="268" t="s">
        <v>161</v>
      </c>
      <c r="AV156" s="14" t="s">
        <v>167</v>
      </c>
      <c r="AW156" s="14" t="s">
        <v>7</v>
      </c>
      <c r="AX156" s="14" t="s">
        <v>85</v>
      </c>
      <c r="AY156" s="268" t="s">
        <v>157</v>
      </c>
    </row>
    <row r="157" spans="2:65" s="1" customFormat="1" ht="38.25" customHeight="1">
      <c r="B157" s="43"/>
      <c r="C157" s="214" t="s">
        <v>10</v>
      </c>
      <c r="D157" s="214" t="s">
        <v>162</v>
      </c>
      <c r="E157" s="215" t="s">
        <v>265</v>
      </c>
      <c r="F157" s="216" t="s">
        <v>266</v>
      </c>
      <c r="G157" s="217" t="s">
        <v>222</v>
      </c>
      <c r="H157" s="218">
        <v>89.774000000000001</v>
      </c>
      <c r="I157" s="219"/>
      <c r="J157" s="219"/>
      <c r="K157" s="220">
        <f>ROUND(P157*H157,2)</f>
        <v>0</v>
      </c>
      <c r="L157" s="216" t="s">
        <v>166</v>
      </c>
      <c r="M157" s="63"/>
      <c r="N157" s="221" t="s">
        <v>24</v>
      </c>
      <c r="O157" s="222" t="s">
        <v>47</v>
      </c>
      <c r="P157" s="145">
        <f>I157+J157</f>
        <v>0</v>
      </c>
      <c r="Q157" s="145">
        <f>ROUND(I157*H157,2)</f>
        <v>0</v>
      </c>
      <c r="R157" s="145">
        <f>ROUND(J157*H157,2)</f>
        <v>0</v>
      </c>
      <c r="S157" s="44"/>
      <c r="T157" s="223">
        <f>S157*H157</f>
        <v>0</v>
      </c>
      <c r="U157" s="223">
        <v>0</v>
      </c>
      <c r="V157" s="223">
        <f>U157*H157</f>
        <v>0</v>
      </c>
      <c r="W157" s="223">
        <v>0</v>
      </c>
      <c r="X157" s="224">
        <f>W157*H157</f>
        <v>0</v>
      </c>
      <c r="AR157" s="26" t="s">
        <v>167</v>
      </c>
      <c r="AT157" s="26" t="s">
        <v>162</v>
      </c>
      <c r="AU157" s="26" t="s">
        <v>161</v>
      </c>
      <c r="AY157" s="26" t="s">
        <v>157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26" t="s">
        <v>85</v>
      </c>
      <c r="BK157" s="225">
        <f>ROUND(P157*H157,2)</f>
        <v>0</v>
      </c>
      <c r="BL157" s="26" t="s">
        <v>167</v>
      </c>
      <c r="BM157" s="26" t="s">
        <v>267</v>
      </c>
    </row>
    <row r="158" spans="2:65" s="12" customFormat="1" ht="12">
      <c r="B158" s="226"/>
      <c r="C158" s="227"/>
      <c r="D158" s="228" t="s">
        <v>169</v>
      </c>
      <c r="E158" s="229" t="s">
        <v>24</v>
      </c>
      <c r="F158" s="230" t="s">
        <v>268</v>
      </c>
      <c r="G158" s="227"/>
      <c r="H158" s="231">
        <v>89.774000000000001</v>
      </c>
      <c r="I158" s="232"/>
      <c r="J158" s="232"/>
      <c r="K158" s="227"/>
      <c r="L158" s="227"/>
      <c r="M158" s="233"/>
      <c r="N158" s="234"/>
      <c r="O158" s="235"/>
      <c r="P158" s="235"/>
      <c r="Q158" s="235"/>
      <c r="R158" s="235"/>
      <c r="S158" s="235"/>
      <c r="T158" s="235"/>
      <c r="U158" s="235"/>
      <c r="V158" s="235"/>
      <c r="W158" s="235"/>
      <c r="X158" s="236"/>
      <c r="AT158" s="237" t="s">
        <v>169</v>
      </c>
      <c r="AU158" s="237" t="s">
        <v>161</v>
      </c>
      <c r="AV158" s="12" t="s">
        <v>87</v>
      </c>
      <c r="AW158" s="12" t="s">
        <v>7</v>
      </c>
      <c r="AX158" s="12" t="s">
        <v>85</v>
      </c>
      <c r="AY158" s="237" t="s">
        <v>157</v>
      </c>
    </row>
    <row r="159" spans="2:65" s="1" customFormat="1" ht="25.5" customHeight="1">
      <c r="B159" s="43"/>
      <c r="C159" s="214" t="s">
        <v>269</v>
      </c>
      <c r="D159" s="214" t="s">
        <v>162</v>
      </c>
      <c r="E159" s="215" t="s">
        <v>270</v>
      </c>
      <c r="F159" s="216" t="s">
        <v>271</v>
      </c>
      <c r="G159" s="217" t="s">
        <v>222</v>
      </c>
      <c r="H159" s="218">
        <v>24</v>
      </c>
      <c r="I159" s="219"/>
      <c r="J159" s="219"/>
      <c r="K159" s="220">
        <f>ROUND(P159*H159,2)</f>
        <v>0</v>
      </c>
      <c r="L159" s="216" t="s">
        <v>166</v>
      </c>
      <c r="M159" s="63"/>
      <c r="N159" s="221" t="s">
        <v>24</v>
      </c>
      <c r="O159" s="222" t="s">
        <v>47</v>
      </c>
      <c r="P159" s="145">
        <f>I159+J159</f>
        <v>0</v>
      </c>
      <c r="Q159" s="145">
        <f>ROUND(I159*H159,2)</f>
        <v>0</v>
      </c>
      <c r="R159" s="145">
        <f>ROUND(J159*H159,2)</f>
        <v>0</v>
      </c>
      <c r="S159" s="44"/>
      <c r="T159" s="223">
        <f>S159*H159</f>
        <v>0</v>
      </c>
      <c r="U159" s="223">
        <v>0</v>
      </c>
      <c r="V159" s="223">
        <f>U159*H159</f>
        <v>0</v>
      </c>
      <c r="W159" s="223">
        <v>0</v>
      </c>
      <c r="X159" s="224">
        <f>W159*H159</f>
        <v>0</v>
      </c>
      <c r="AR159" s="26" t="s">
        <v>167</v>
      </c>
      <c r="AT159" s="26" t="s">
        <v>162</v>
      </c>
      <c r="AU159" s="26" t="s">
        <v>161</v>
      </c>
      <c r="AY159" s="26" t="s">
        <v>157</v>
      </c>
      <c r="BE159" s="225">
        <f>IF(O159="základní",K159,0)</f>
        <v>0</v>
      </c>
      <c r="BF159" s="225">
        <f>IF(O159="snížená",K159,0)</f>
        <v>0</v>
      </c>
      <c r="BG159" s="225">
        <f>IF(O159="zákl. přenesená",K159,0)</f>
        <v>0</v>
      </c>
      <c r="BH159" s="225">
        <f>IF(O159="sníž. přenesená",K159,0)</f>
        <v>0</v>
      </c>
      <c r="BI159" s="225">
        <f>IF(O159="nulová",K159,0)</f>
        <v>0</v>
      </c>
      <c r="BJ159" s="26" t="s">
        <v>85</v>
      </c>
      <c r="BK159" s="225">
        <f>ROUND(P159*H159,2)</f>
        <v>0</v>
      </c>
      <c r="BL159" s="26" t="s">
        <v>167</v>
      </c>
      <c r="BM159" s="26" t="s">
        <v>272</v>
      </c>
    </row>
    <row r="160" spans="2:65" s="13" customFormat="1" ht="12">
      <c r="B160" s="238"/>
      <c r="C160" s="239"/>
      <c r="D160" s="228" t="s">
        <v>169</v>
      </c>
      <c r="E160" s="240" t="s">
        <v>24</v>
      </c>
      <c r="F160" s="241" t="s">
        <v>273</v>
      </c>
      <c r="G160" s="239"/>
      <c r="H160" s="240" t="s">
        <v>24</v>
      </c>
      <c r="I160" s="242"/>
      <c r="J160" s="242"/>
      <c r="K160" s="239"/>
      <c r="L160" s="239"/>
      <c r="M160" s="243"/>
      <c r="N160" s="244"/>
      <c r="O160" s="245"/>
      <c r="P160" s="245"/>
      <c r="Q160" s="245"/>
      <c r="R160" s="245"/>
      <c r="S160" s="245"/>
      <c r="T160" s="245"/>
      <c r="U160" s="245"/>
      <c r="V160" s="245"/>
      <c r="W160" s="245"/>
      <c r="X160" s="246"/>
      <c r="AT160" s="247" t="s">
        <v>169</v>
      </c>
      <c r="AU160" s="247" t="s">
        <v>161</v>
      </c>
      <c r="AV160" s="13" t="s">
        <v>85</v>
      </c>
      <c r="AW160" s="13" t="s">
        <v>7</v>
      </c>
      <c r="AX160" s="13" t="s">
        <v>78</v>
      </c>
      <c r="AY160" s="247" t="s">
        <v>157</v>
      </c>
    </row>
    <row r="161" spans="2:65" s="12" customFormat="1" ht="12">
      <c r="B161" s="226"/>
      <c r="C161" s="227"/>
      <c r="D161" s="228" t="s">
        <v>169</v>
      </c>
      <c r="E161" s="229" t="s">
        <v>24</v>
      </c>
      <c r="F161" s="230" t="s">
        <v>274</v>
      </c>
      <c r="G161" s="227"/>
      <c r="H161" s="231">
        <v>24</v>
      </c>
      <c r="I161" s="232"/>
      <c r="J161" s="232"/>
      <c r="K161" s="227"/>
      <c r="L161" s="227"/>
      <c r="M161" s="233"/>
      <c r="N161" s="234"/>
      <c r="O161" s="235"/>
      <c r="P161" s="235"/>
      <c r="Q161" s="235"/>
      <c r="R161" s="235"/>
      <c r="S161" s="235"/>
      <c r="T161" s="235"/>
      <c r="U161" s="235"/>
      <c r="V161" s="235"/>
      <c r="W161" s="235"/>
      <c r="X161" s="236"/>
      <c r="AT161" s="237" t="s">
        <v>169</v>
      </c>
      <c r="AU161" s="237" t="s">
        <v>161</v>
      </c>
      <c r="AV161" s="12" t="s">
        <v>87</v>
      </c>
      <c r="AW161" s="12" t="s">
        <v>7</v>
      </c>
      <c r="AX161" s="12" t="s">
        <v>85</v>
      </c>
      <c r="AY161" s="237" t="s">
        <v>157</v>
      </c>
    </row>
    <row r="162" spans="2:65" s="1" customFormat="1" ht="38.25" customHeight="1">
      <c r="B162" s="43"/>
      <c r="C162" s="214" t="s">
        <v>275</v>
      </c>
      <c r="D162" s="214" t="s">
        <v>162</v>
      </c>
      <c r="E162" s="215" t="s">
        <v>276</v>
      </c>
      <c r="F162" s="216" t="s">
        <v>277</v>
      </c>
      <c r="G162" s="217" t="s">
        <v>222</v>
      </c>
      <c r="H162" s="218">
        <v>12</v>
      </c>
      <c r="I162" s="219"/>
      <c r="J162" s="219"/>
      <c r="K162" s="220">
        <f>ROUND(P162*H162,2)</f>
        <v>0</v>
      </c>
      <c r="L162" s="216" t="s">
        <v>166</v>
      </c>
      <c r="M162" s="63"/>
      <c r="N162" s="221" t="s">
        <v>24</v>
      </c>
      <c r="O162" s="222" t="s">
        <v>47</v>
      </c>
      <c r="P162" s="145">
        <f>I162+J162</f>
        <v>0</v>
      </c>
      <c r="Q162" s="145">
        <f>ROUND(I162*H162,2)</f>
        <v>0</v>
      </c>
      <c r="R162" s="145">
        <f>ROUND(J162*H162,2)</f>
        <v>0</v>
      </c>
      <c r="S162" s="44"/>
      <c r="T162" s="223">
        <f>S162*H162</f>
        <v>0</v>
      </c>
      <c r="U162" s="223">
        <v>0</v>
      </c>
      <c r="V162" s="223">
        <f>U162*H162</f>
        <v>0</v>
      </c>
      <c r="W162" s="223">
        <v>0</v>
      </c>
      <c r="X162" s="224">
        <f>W162*H162</f>
        <v>0</v>
      </c>
      <c r="AR162" s="26" t="s">
        <v>167</v>
      </c>
      <c r="AT162" s="26" t="s">
        <v>162</v>
      </c>
      <c r="AU162" s="26" t="s">
        <v>161</v>
      </c>
      <c r="AY162" s="26" t="s">
        <v>157</v>
      </c>
      <c r="BE162" s="225">
        <f>IF(O162="základní",K162,0)</f>
        <v>0</v>
      </c>
      <c r="BF162" s="225">
        <f>IF(O162="snížená",K162,0)</f>
        <v>0</v>
      </c>
      <c r="BG162" s="225">
        <f>IF(O162="zákl. přenesená",K162,0)</f>
        <v>0</v>
      </c>
      <c r="BH162" s="225">
        <f>IF(O162="sníž. přenesená",K162,0)</f>
        <v>0</v>
      </c>
      <c r="BI162" s="225">
        <f>IF(O162="nulová",K162,0)</f>
        <v>0</v>
      </c>
      <c r="BJ162" s="26" t="s">
        <v>85</v>
      </c>
      <c r="BK162" s="225">
        <f>ROUND(P162*H162,2)</f>
        <v>0</v>
      </c>
      <c r="BL162" s="26" t="s">
        <v>167</v>
      </c>
      <c r="BM162" s="26" t="s">
        <v>278</v>
      </c>
    </row>
    <row r="163" spans="2:65" s="12" customFormat="1" ht="12">
      <c r="B163" s="226"/>
      <c r="C163" s="227"/>
      <c r="D163" s="228" t="s">
        <v>169</v>
      </c>
      <c r="E163" s="229" t="s">
        <v>24</v>
      </c>
      <c r="F163" s="230" t="s">
        <v>279</v>
      </c>
      <c r="G163" s="227"/>
      <c r="H163" s="231">
        <v>12</v>
      </c>
      <c r="I163" s="232"/>
      <c r="J163" s="232"/>
      <c r="K163" s="227"/>
      <c r="L163" s="227"/>
      <c r="M163" s="233"/>
      <c r="N163" s="234"/>
      <c r="O163" s="235"/>
      <c r="P163" s="235"/>
      <c r="Q163" s="235"/>
      <c r="R163" s="235"/>
      <c r="S163" s="235"/>
      <c r="T163" s="235"/>
      <c r="U163" s="235"/>
      <c r="V163" s="235"/>
      <c r="W163" s="235"/>
      <c r="X163" s="236"/>
      <c r="AT163" s="237" t="s">
        <v>169</v>
      </c>
      <c r="AU163" s="237" t="s">
        <v>161</v>
      </c>
      <c r="AV163" s="12" t="s">
        <v>87</v>
      </c>
      <c r="AW163" s="12" t="s">
        <v>7</v>
      </c>
      <c r="AX163" s="12" t="s">
        <v>85</v>
      </c>
      <c r="AY163" s="237" t="s">
        <v>157</v>
      </c>
    </row>
    <row r="164" spans="2:65" s="11" customFormat="1" ht="22.25" customHeight="1">
      <c r="B164" s="197"/>
      <c r="C164" s="198"/>
      <c r="D164" s="199" t="s">
        <v>77</v>
      </c>
      <c r="E164" s="212" t="s">
        <v>230</v>
      </c>
      <c r="F164" s="212" t="s">
        <v>280</v>
      </c>
      <c r="G164" s="198"/>
      <c r="H164" s="198"/>
      <c r="I164" s="201"/>
      <c r="J164" s="201"/>
      <c r="K164" s="213">
        <f>BK164</f>
        <v>0</v>
      </c>
      <c r="L164" s="198"/>
      <c r="M164" s="203"/>
      <c r="N164" s="204"/>
      <c r="O164" s="205"/>
      <c r="P164" s="205"/>
      <c r="Q164" s="206">
        <f>SUM(Q165:Q181)</f>
        <v>0</v>
      </c>
      <c r="R164" s="206">
        <f>SUM(R165:R181)</f>
        <v>0</v>
      </c>
      <c r="S164" s="205"/>
      <c r="T164" s="207">
        <f>SUM(T165:T181)</f>
        <v>0</v>
      </c>
      <c r="U164" s="205"/>
      <c r="V164" s="207">
        <f>SUM(V165:V181)</f>
        <v>137.28800000000001</v>
      </c>
      <c r="W164" s="205"/>
      <c r="X164" s="208">
        <f>SUM(X165:X181)</f>
        <v>0</v>
      </c>
      <c r="AR164" s="209" t="s">
        <v>85</v>
      </c>
      <c r="AT164" s="210" t="s">
        <v>77</v>
      </c>
      <c r="AU164" s="210" t="s">
        <v>87</v>
      </c>
      <c r="AY164" s="209" t="s">
        <v>157</v>
      </c>
      <c r="BK164" s="211">
        <f>SUM(BK165:BK181)</f>
        <v>0</v>
      </c>
    </row>
    <row r="165" spans="2:65" s="1" customFormat="1" ht="38.25" customHeight="1">
      <c r="B165" s="43"/>
      <c r="C165" s="214" t="s">
        <v>281</v>
      </c>
      <c r="D165" s="214" t="s">
        <v>162</v>
      </c>
      <c r="E165" s="215" t="s">
        <v>282</v>
      </c>
      <c r="F165" s="216" t="s">
        <v>283</v>
      </c>
      <c r="G165" s="217" t="s">
        <v>222</v>
      </c>
      <c r="H165" s="218">
        <v>360.88299999999998</v>
      </c>
      <c r="I165" s="219"/>
      <c r="J165" s="219"/>
      <c r="K165" s="220">
        <f>ROUND(P165*H165,2)</f>
        <v>0</v>
      </c>
      <c r="L165" s="216" t="s">
        <v>166</v>
      </c>
      <c r="M165" s="63"/>
      <c r="N165" s="221" t="s">
        <v>24</v>
      </c>
      <c r="O165" s="222" t="s">
        <v>47</v>
      </c>
      <c r="P165" s="145">
        <f>I165+J165</f>
        <v>0</v>
      </c>
      <c r="Q165" s="145">
        <f>ROUND(I165*H165,2)</f>
        <v>0</v>
      </c>
      <c r="R165" s="145">
        <f>ROUND(J165*H165,2)</f>
        <v>0</v>
      </c>
      <c r="S165" s="44"/>
      <c r="T165" s="223">
        <f>S165*H165</f>
        <v>0</v>
      </c>
      <c r="U165" s="223">
        <v>0</v>
      </c>
      <c r="V165" s="223">
        <f>U165*H165</f>
        <v>0</v>
      </c>
      <c r="W165" s="223">
        <v>0</v>
      </c>
      <c r="X165" s="224">
        <f>W165*H165</f>
        <v>0</v>
      </c>
      <c r="AR165" s="26" t="s">
        <v>167</v>
      </c>
      <c r="AT165" s="26" t="s">
        <v>162</v>
      </c>
      <c r="AU165" s="26" t="s">
        <v>161</v>
      </c>
      <c r="AY165" s="26" t="s">
        <v>157</v>
      </c>
      <c r="BE165" s="225">
        <f>IF(O165="základní",K165,0)</f>
        <v>0</v>
      </c>
      <c r="BF165" s="225">
        <f>IF(O165="snížená",K165,0)</f>
        <v>0</v>
      </c>
      <c r="BG165" s="225">
        <f>IF(O165="zákl. přenesená",K165,0)</f>
        <v>0</v>
      </c>
      <c r="BH165" s="225">
        <f>IF(O165="sníž. přenesená",K165,0)</f>
        <v>0</v>
      </c>
      <c r="BI165" s="225">
        <f>IF(O165="nulová",K165,0)</f>
        <v>0</v>
      </c>
      <c r="BJ165" s="26" t="s">
        <v>85</v>
      </c>
      <c r="BK165" s="225">
        <f>ROUND(P165*H165,2)</f>
        <v>0</v>
      </c>
      <c r="BL165" s="26" t="s">
        <v>167</v>
      </c>
      <c r="BM165" s="26" t="s">
        <v>284</v>
      </c>
    </row>
    <row r="166" spans="2:65" s="13" customFormat="1" ht="12">
      <c r="B166" s="238"/>
      <c r="C166" s="239"/>
      <c r="D166" s="228" t="s">
        <v>169</v>
      </c>
      <c r="E166" s="240" t="s">
        <v>24</v>
      </c>
      <c r="F166" s="241" t="s">
        <v>285</v>
      </c>
      <c r="G166" s="239"/>
      <c r="H166" s="240" t="s">
        <v>24</v>
      </c>
      <c r="I166" s="242"/>
      <c r="J166" s="242"/>
      <c r="K166" s="239"/>
      <c r="L166" s="239"/>
      <c r="M166" s="243"/>
      <c r="N166" s="244"/>
      <c r="O166" s="245"/>
      <c r="P166" s="245"/>
      <c r="Q166" s="245"/>
      <c r="R166" s="245"/>
      <c r="S166" s="245"/>
      <c r="T166" s="245"/>
      <c r="U166" s="245"/>
      <c r="V166" s="245"/>
      <c r="W166" s="245"/>
      <c r="X166" s="246"/>
      <c r="AT166" s="247" t="s">
        <v>169</v>
      </c>
      <c r="AU166" s="247" t="s">
        <v>161</v>
      </c>
      <c r="AV166" s="13" t="s">
        <v>85</v>
      </c>
      <c r="AW166" s="13" t="s">
        <v>7</v>
      </c>
      <c r="AX166" s="13" t="s">
        <v>78</v>
      </c>
      <c r="AY166" s="247" t="s">
        <v>157</v>
      </c>
    </row>
    <row r="167" spans="2:65" s="12" customFormat="1" ht="12">
      <c r="B167" s="226"/>
      <c r="C167" s="227"/>
      <c r="D167" s="228" t="s">
        <v>169</v>
      </c>
      <c r="E167" s="229" t="s">
        <v>24</v>
      </c>
      <c r="F167" s="230" t="s">
        <v>241</v>
      </c>
      <c r="G167" s="227"/>
      <c r="H167" s="231">
        <v>64.37</v>
      </c>
      <c r="I167" s="232"/>
      <c r="J167" s="232"/>
      <c r="K167" s="227"/>
      <c r="L167" s="227"/>
      <c r="M167" s="233"/>
      <c r="N167" s="234"/>
      <c r="O167" s="235"/>
      <c r="P167" s="235"/>
      <c r="Q167" s="235"/>
      <c r="R167" s="235"/>
      <c r="S167" s="235"/>
      <c r="T167" s="235"/>
      <c r="U167" s="235"/>
      <c r="V167" s="235"/>
      <c r="W167" s="235"/>
      <c r="X167" s="236"/>
      <c r="AT167" s="237" t="s">
        <v>169</v>
      </c>
      <c r="AU167" s="237" t="s">
        <v>161</v>
      </c>
      <c r="AV167" s="12" t="s">
        <v>87</v>
      </c>
      <c r="AW167" s="12" t="s">
        <v>7</v>
      </c>
      <c r="AX167" s="12" t="s">
        <v>78</v>
      </c>
      <c r="AY167" s="237" t="s">
        <v>157</v>
      </c>
    </row>
    <row r="168" spans="2:65" s="12" customFormat="1" ht="12">
      <c r="B168" s="226"/>
      <c r="C168" s="227"/>
      <c r="D168" s="228" t="s">
        <v>169</v>
      </c>
      <c r="E168" s="229" t="s">
        <v>24</v>
      </c>
      <c r="F168" s="230" t="s">
        <v>286</v>
      </c>
      <c r="G168" s="227"/>
      <c r="H168" s="231">
        <v>296.51299999999998</v>
      </c>
      <c r="I168" s="232"/>
      <c r="J168" s="232"/>
      <c r="K168" s="227"/>
      <c r="L168" s="227"/>
      <c r="M168" s="233"/>
      <c r="N168" s="234"/>
      <c r="O168" s="235"/>
      <c r="P168" s="235"/>
      <c r="Q168" s="235"/>
      <c r="R168" s="235"/>
      <c r="S168" s="235"/>
      <c r="T168" s="235"/>
      <c r="U168" s="235"/>
      <c r="V168" s="235"/>
      <c r="W168" s="235"/>
      <c r="X168" s="236"/>
      <c r="AT168" s="237" t="s">
        <v>169</v>
      </c>
      <c r="AU168" s="237" t="s">
        <v>161</v>
      </c>
      <c r="AV168" s="12" t="s">
        <v>87</v>
      </c>
      <c r="AW168" s="12" t="s">
        <v>7</v>
      </c>
      <c r="AX168" s="12" t="s">
        <v>78</v>
      </c>
      <c r="AY168" s="237" t="s">
        <v>157</v>
      </c>
    </row>
    <row r="169" spans="2:65" s="14" customFormat="1" ht="12">
      <c r="B169" s="258"/>
      <c r="C169" s="259"/>
      <c r="D169" s="228" t="s">
        <v>169</v>
      </c>
      <c r="E169" s="260" t="s">
        <v>24</v>
      </c>
      <c r="F169" s="261" t="s">
        <v>251</v>
      </c>
      <c r="G169" s="259"/>
      <c r="H169" s="262">
        <v>360.88299999999998</v>
      </c>
      <c r="I169" s="263"/>
      <c r="J169" s="263"/>
      <c r="K169" s="259"/>
      <c r="L169" s="259"/>
      <c r="M169" s="264"/>
      <c r="N169" s="265"/>
      <c r="O169" s="266"/>
      <c r="P169" s="266"/>
      <c r="Q169" s="266"/>
      <c r="R169" s="266"/>
      <c r="S169" s="266"/>
      <c r="T169" s="266"/>
      <c r="U169" s="266"/>
      <c r="V169" s="266"/>
      <c r="W169" s="266"/>
      <c r="X169" s="267"/>
      <c r="AT169" s="268" t="s">
        <v>169</v>
      </c>
      <c r="AU169" s="268" t="s">
        <v>161</v>
      </c>
      <c r="AV169" s="14" t="s">
        <v>167</v>
      </c>
      <c r="AW169" s="14" t="s">
        <v>7</v>
      </c>
      <c r="AX169" s="14" t="s">
        <v>85</v>
      </c>
      <c r="AY169" s="268" t="s">
        <v>157</v>
      </c>
    </row>
    <row r="170" spans="2:65" s="1" customFormat="1" ht="25.5" customHeight="1">
      <c r="B170" s="43"/>
      <c r="C170" s="214" t="s">
        <v>287</v>
      </c>
      <c r="D170" s="214" t="s">
        <v>162</v>
      </c>
      <c r="E170" s="215" t="s">
        <v>288</v>
      </c>
      <c r="F170" s="216" t="s">
        <v>289</v>
      </c>
      <c r="G170" s="217" t="s">
        <v>222</v>
      </c>
      <c r="H170" s="218">
        <v>1.2</v>
      </c>
      <c r="I170" s="219"/>
      <c r="J170" s="219"/>
      <c r="K170" s="220">
        <f>ROUND(P170*H170,2)</f>
        <v>0</v>
      </c>
      <c r="L170" s="216" t="s">
        <v>166</v>
      </c>
      <c r="M170" s="63"/>
      <c r="N170" s="221" t="s">
        <v>24</v>
      </c>
      <c r="O170" s="222" t="s">
        <v>47</v>
      </c>
      <c r="P170" s="145">
        <f>I170+J170</f>
        <v>0</v>
      </c>
      <c r="Q170" s="145">
        <f>ROUND(I170*H170,2)</f>
        <v>0</v>
      </c>
      <c r="R170" s="145">
        <f>ROUND(J170*H170,2)</f>
        <v>0</v>
      </c>
      <c r="S170" s="44"/>
      <c r="T170" s="223">
        <f>S170*H170</f>
        <v>0</v>
      </c>
      <c r="U170" s="223">
        <v>0</v>
      </c>
      <c r="V170" s="223">
        <f>U170*H170</f>
        <v>0</v>
      </c>
      <c r="W170" s="223">
        <v>0</v>
      </c>
      <c r="X170" s="224">
        <f>W170*H170</f>
        <v>0</v>
      </c>
      <c r="AR170" s="26" t="s">
        <v>167</v>
      </c>
      <c r="AT170" s="26" t="s">
        <v>162</v>
      </c>
      <c r="AU170" s="26" t="s">
        <v>161</v>
      </c>
      <c r="AY170" s="26" t="s">
        <v>157</v>
      </c>
      <c r="BE170" s="225">
        <f>IF(O170="základní",K170,0)</f>
        <v>0</v>
      </c>
      <c r="BF170" s="225">
        <f>IF(O170="snížená",K170,0)</f>
        <v>0</v>
      </c>
      <c r="BG170" s="225">
        <f>IF(O170="zákl. přenesená",K170,0)</f>
        <v>0</v>
      </c>
      <c r="BH170" s="225">
        <f>IF(O170="sníž. přenesená",K170,0)</f>
        <v>0</v>
      </c>
      <c r="BI170" s="225">
        <f>IF(O170="nulová",K170,0)</f>
        <v>0</v>
      </c>
      <c r="BJ170" s="26" t="s">
        <v>85</v>
      </c>
      <c r="BK170" s="225">
        <f>ROUND(P170*H170,2)</f>
        <v>0</v>
      </c>
      <c r="BL170" s="26" t="s">
        <v>167</v>
      </c>
      <c r="BM170" s="26" t="s">
        <v>290</v>
      </c>
    </row>
    <row r="171" spans="2:65" s="12" customFormat="1" ht="12">
      <c r="B171" s="226"/>
      <c r="C171" s="227"/>
      <c r="D171" s="228" t="s">
        <v>169</v>
      </c>
      <c r="E171" s="229" t="s">
        <v>24</v>
      </c>
      <c r="F171" s="230" t="s">
        <v>291</v>
      </c>
      <c r="G171" s="227"/>
      <c r="H171" s="231">
        <v>1.2</v>
      </c>
      <c r="I171" s="232"/>
      <c r="J171" s="232"/>
      <c r="K171" s="227"/>
      <c r="L171" s="227"/>
      <c r="M171" s="233"/>
      <c r="N171" s="234"/>
      <c r="O171" s="235"/>
      <c r="P171" s="235"/>
      <c r="Q171" s="235"/>
      <c r="R171" s="235"/>
      <c r="S171" s="235"/>
      <c r="T171" s="235"/>
      <c r="U171" s="235"/>
      <c r="V171" s="235"/>
      <c r="W171" s="235"/>
      <c r="X171" s="236"/>
      <c r="AT171" s="237" t="s">
        <v>169</v>
      </c>
      <c r="AU171" s="237" t="s">
        <v>161</v>
      </c>
      <c r="AV171" s="12" t="s">
        <v>87</v>
      </c>
      <c r="AW171" s="12" t="s">
        <v>7</v>
      </c>
      <c r="AX171" s="12" t="s">
        <v>85</v>
      </c>
      <c r="AY171" s="237" t="s">
        <v>157</v>
      </c>
    </row>
    <row r="172" spans="2:65" s="1" customFormat="1" ht="16.5" customHeight="1">
      <c r="B172" s="43"/>
      <c r="C172" s="214" t="s">
        <v>292</v>
      </c>
      <c r="D172" s="214" t="s">
        <v>162</v>
      </c>
      <c r="E172" s="215" t="s">
        <v>293</v>
      </c>
      <c r="F172" s="216" t="s">
        <v>294</v>
      </c>
      <c r="G172" s="217" t="s">
        <v>222</v>
      </c>
      <c r="H172" s="218">
        <v>359.68299999999999</v>
      </c>
      <c r="I172" s="219"/>
      <c r="J172" s="219"/>
      <c r="K172" s="220">
        <f>ROUND(P172*H172,2)</f>
        <v>0</v>
      </c>
      <c r="L172" s="216" t="s">
        <v>166</v>
      </c>
      <c r="M172" s="63"/>
      <c r="N172" s="221" t="s">
        <v>24</v>
      </c>
      <c r="O172" s="222" t="s">
        <v>47</v>
      </c>
      <c r="P172" s="145">
        <f>I172+J172</f>
        <v>0</v>
      </c>
      <c r="Q172" s="145">
        <f>ROUND(I172*H172,2)</f>
        <v>0</v>
      </c>
      <c r="R172" s="145">
        <f>ROUND(J172*H172,2)</f>
        <v>0</v>
      </c>
      <c r="S172" s="44"/>
      <c r="T172" s="223">
        <f>S172*H172</f>
        <v>0</v>
      </c>
      <c r="U172" s="223">
        <v>0</v>
      </c>
      <c r="V172" s="223">
        <f>U172*H172</f>
        <v>0</v>
      </c>
      <c r="W172" s="223">
        <v>0</v>
      </c>
      <c r="X172" s="224">
        <f>W172*H172</f>
        <v>0</v>
      </c>
      <c r="AR172" s="26" t="s">
        <v>167</v>
      </c>
      <c r="AT172" s="26" t="s">
        <v>162</v>
      </c>
      <c r="AU172" s="26" t="s">
        <v>161</v>
      </c>
      <c r="AY172" s="26" t="s">
        <v>157</v>
      </c>
      <c r="BE172" s="225">
        <f>IF(O172="základní",K172,0)</f>
        <v>0</v>
      </c>
      <c r="BF172" s="225">
        <f>IF(O172="snížená",K172,0)</f>
        <v>0</v>
      </c>
      <c r="BG172" s="225">
        <f>IF(O172="zákl. přenesená",K172,0)</f>
        <v>0</v>
      </c>
      <c r="BH172" s="225">
        <f>IF(O172="sníž. přenesená",K172,0)</f>
        <v>0</v>
      </c>
      <c r="BI172" s="225">
        <f>IF(O172="nulová",K172,0)</f>
        <v>0</v>
      </c>
      <c r="BJ172" s="26" t="s">
        <v>85</v>
      </c>
      <c r="BK172" s="225">
        <f>ROUND(P172*H172,2)</f>
        <v>0</v>
      </c>
      <c r="BL172" s="26" t="s">
        <v>167</v>
      </c>
      <c r="BM172" s="26" t="s">
        <v>295</v>
      </c>
    </row>
    <row r="173" spans="2:65" s="12" customFormat="1" ht="12">
      <c r="B173" s="226"/>
      <c r="C173" s="227"/>
      <c r="D173" s="228" t="s">
        <v>169</v>
      </c>
      <c r="E173" s="229" t="s">
        <v>24</v>
      </c>
      <c r="F173" s="230" t="s">
        <v>296</v>
      </c>
      <c r="G173" s="227"/>
      <c r="H173" s="231">
        <v>359.68299999999999</v>
      </c>
      <c r="I173" s="232"/>
      <c r="J173" s="232"/>
      <c r="K173" s="227"/>
      <c r="L173" s="227"/>
      <c r="M173" s="233"/>
      <c r="N173" s="234"/>
      <c r="O173" s="235"/>
      <c r="P173" s="235"/>
      <c r="Q173" s="235"/>
      <c r="R173" s="235"/>
      <c r="S173" s="235"/>
      <c r="T173" s="235"/>
      <c r="U173" s="235"/>
      <c r="V173" s="235"/>
      <c r="W173" s="235"/>
      <c r="X173" s="236"/>
      <c r="AT173" s="237" t="s">
        <v>169</v>
      </c>
      <c r="AU173" s="237" t="s">
        <v>161</v>
      </c>
      <c r="AV173" s="12" t="s">
        <v>87</v>
      </c>
      <c r="AW173" s="12" t="s">
        <v>7</v>
      </c>
      <c r="AX173" s="12" t="s">
        <v>85</v>
      </c>
      <c r="AY173" s="237" t="s">
        <v>157</v>
      </c>
    </row>
    <row r="174" spans="2:65" s="1" customFormat="1" ht="16.5" customHeight="1">
      <c r="B174" s="43"/>
      <c r="C174" s="214" t="s">
        <v>297</v>
      </c>
      <c r="D174" s="214" t="s">
        <v>162</v>
      </c>
      <c r="E174" s="215" t="s">
        <v>298</v>
      </c>
      <c r="F174" s="216" t="s">
        <v>299</v>
      </c>
      <c r="G174" s="217" t="s">
        <v>239</v>
      </c>
      <c r="H174" s="218">
        <v>531.56299999999999</v>
      </c>
      <c r="I174" s="219"/>
      <c r="J174" s="219"/>
      <c r="K174" s="220">
        <f>ROUND(P174*H174,2)</f>
        <v>0</v>
      </c>
      <c r="L174" s="216" t="s">
        <v>166</v>
      </c>
      <c r="M174" s="63"/>
      <c r="N174" s="221" t="s">
        <v>24</v>
      </c>
      <c r="O174" s="222" t="s">
        <v>47</v>
      </c>
      <c r="P174" s="145">
        <f>I174+J174</f>
        <v>0</v>
      </c>
      <c r="Q174" s="145">
        <f>ROUND(I174*H174,2)</f>
        <v>0</v>
      </c>
      <c r="R174" s="145">
        <f>ROUND(J174*H174,2)</f>
        <v>0</v>
      </c>
      <c r="S174" s="44"/>
      <c r="T174" s="223">
        <f>S174*H174</f>
        <v>0</v>
      </c>
      <c r="U174" s="223">
        <v>0</v>
      </c>
      <c r="V174" s="223">
        <f>U174*H174</f>
        <v>0</v>
      </c>
      <c r="W174" s="223">
        <v>0</v>
      </c>
      <c r="X174" s="224">
        <f>W174*H174</f>
        <v>0</v>
      </c>
      <c r="AR174" s="26" t="s">
        <v>167</v>
      </c>
      <c r="AT174" s="26" t="s">
        <v>162</v>
      </c>
      <c r="AU174" s="26" t="s">
        <v>161</v>
      </c>
      <c r="AY174" s="26" t="s">
        <v>157</v>
      </c>
      <c r="BE174" s="225">
        <f>IF(O174="základní",K174,0)</f>
        <v>0</v>
      </c>
      <c r="BF174" s="225">
        <f>IF(O174="snížená",K174,0)</f>
        <v>0</v>
      </c>
      <c r="BG174" s="225">
        <f>IF(O174="zákl. přenesená",K174,0)</f>
        <v>0</v>
      </c>
      <c r="BH174" s="225">
        <f>IF(O174="sníž. přenesená",K174,0)</f>
        <v>0</v>
      </c>
      <c r="BI174" s="225">
        <f>IF(O174="nulová",K174,0)</f>
        <v>0</v>
      </c>
      <c r="BJ174" s="26" t="s">
        <v>85</v>
      </c>
      <c r="BK174" s="225">
        <f>ROUND(P174*H174,2)</f>
        <v>0</v>
      </c>
      <c r="BL174" s="26" t="s">
        <v>167</v>
      </c>
      <c r="BM174" s="26" t="s">
        <v>300</v>
      </c>
    </row>
    <row r="175" spans="2:65" s="12" customFormat="1" ht="12">
      <c r="B175" s="226"/>
      <c r="C175" s="227"/>
      <c r="D175" s="228" t="s">
        <v>169</v>
      </c>
      <c r="E175" s="229" t="s">
        <v>24</v>
      </c>
      <c r="F175" s="230" t="s">
        <v>301</v>
      </c>
      <c r="G175" s="227"/>
      <c r="H175" s="231">
        <v>531.56299999999999</v>
      </c>
      <c r="I175" s="232"/>
      <c r="J175" s="232"/>
      <c r="K175" s="227"/>
      <c r="L175" s="227"/>
      <c r="M175" s="233"/>
      <c r="N175" s="234"/>
      <c r="O175" s="235"/>
      <c r="P175" s="235"/>
      <c r="Q175" s="235"/>
      <c r="R175" s="235"/>
      <c r="S175" s="235"/>
      <c r="T175" s="235"/>
      <c r="U175" s="235"/>
      <c r="V175" s="235"/>
      <c r="W175" s="235"/>
      <c r="X175" s="236"/>
      <c r="AT175" s="237" t="s">
        <v>169</v>
      </c>
      <c r="AU175" s="237" t="s">
        <v>161</v>
      </c>
      <c r="AV175" s="12" t="s">
        <v>87</v>
      </c>
      <c r="AW175" s="12" t="s">
        <v>7</v>
      </c>
      <c r="AX175" s="12" t="s">
        <v>85</v>
      </c>
      <c r="AY175" s="237" t="s">
        <v>157</v>
      </c>
    </row>
    <row r="176" spans="2:65" s="1" customFormat="1" ht="25.5" customHeight="1">
      <c r="B176" s="43"/>
      <c r="C176" s="214" t="s">
        <v>302</v>
      </c>
      <c r="D176" s="214" t="s">
        <v>162</v>
      </c>
      <c r="E176" s="215" t="s">
        <v>303</v>
      </c>
      <c r="F176" s="216" t="s">
        <v>304</v>
      </c>
      <c r="G176" s="217" t="s">
        <v>222</v>
      </c>
      <c r="H176" s="218">
        <v>76.271000000000001</v>
      </c>
      <c r="I176" s="219"/>
      <c r="J176" s="219"/>
      <c r="K176" s="220">
        <f>ROUND(P176*H176,2)</f>
        <v>0</v>
      </c>
      <c r="L176" s="216" t="s">
        <v>166</v>
      </c>
      <c r="M176" s="63"/>
      <c r="N176" s="221" t="s">
        <v>24</v>
      </c>
      <c r="O176" s="222" t="s">
        <v>47</v>
      </c>
      <c r="P176" s="145">
        <f>I176+J176</f>
        <v>0</v>
      </c>
      <c r="Q176" s="145">
        <f>ROUND(I176*H176,2)</f>
        <v>0</v>
      </c>
      <c r="R176" s="145">
        <f>ROUND(J176*H176,2)</f>
        <v>0</v>
      </c>
      <c r="S176" s="44"/>
      <c r="T176" s="223">
        <f>S176*H176</f>
        <v>0</v>
      </c>
      <c r="U176" s="223">
        <v>0</v>
      </c>
      <c r="V176" s="223">
        <f>U176*H176</f>
        <v>0</v>
      </c>
      <c r="W176" s="223">
        <v>0</v>
      </c>
      <c r="X176" s="224">
        <f>W176*H176</f>
        <v>0</v>
      </c>
      <c r="AR176" s="26" t="s">
        <v>167</v>
      </c>
      <c r="AT176" s="26" t="s">
        <v>162</v>
      </c>
      <c r="AU176" s="26" t="s">
        <v>161</v>
      </c>
      <c r="AY176" s="26" t="s">
        <v>157</v>
      </c>
      <c r="BE176" s="225">
        <f>IF(O176="základní",K176,0)</f>
        <v>0</v>
      </c>
      <c r="BF176" s="225">
        <f>IF(O176="snížená",K176,0)</f>
        <v>0</v>
      </c>
      <c r="BG176" s="225">
        <f>IF(O176="zákl. přenesená",K176,0)</f>
        <v>0</v>
      </c>
      <c r="BH176" s="225">
        <f>IF(O176="sníž. přenesená",K176,0)</f>
        <v>0</v>
      </c>
      <c r="BI176" s="225">
        <f>IF(O176="nulová",K176,0)</f>
        <v>0</v>
      </c>
      <c r="BJ176" s="26" t="s">
        <v>85</v>
      </c>
      <c r="BK176" s="225">
        <f>ROUND(P176*H176,2)</f>
        <v>0</v>
      </c>
      <c r="BL176" s="26" t="s">
        <v>167</v>
      </c>
      <c r="BM176" s="26" t="s">
        <v>305</v>
      </c>
    </row>
    <row r="177" spans="2:65" s="12" customFormat="1" ht="12">
      <c r="B177" s="226"/>
      <c r="C177" s="227"/>
      <c r="D177" s="228" t="s">
        <v>169</v>
      </c>
      <c r="E177" s="229" t="s">
        <v>24</v>
      </c>
      <c r="F177" s="230" t="s">
        <v>306</v>
      </c>
      <c r="G177" s="227"/>
      <c r="H177" s="231">
        <v>80</v>
      </c>
      <c r="I177" s="232"/>
      <c r="J177" s="232"/>
      <c r="K177" s="227"/>
      <c r="L177" s="227"/>
      <c r="M177" s="233"/>
      <c r="N177" s="234"/>
      <c r="O177" s="235"/>
      <c r="P177" s="235"/>
      <c r="Q177" s="235"/>
      <c r="R177" s="235"/>
      <c r="S177" s="235"/>
      <c r="T177" s="235"/>
      <c r="U177" s="235"/>
      <c r="V177" s="235"/>
      <c r="W177" s="235"/>
      <c r="X177" s="236"/>
      <c r="AT177" s="237" t="s">
        <v>169</v>
      </c>
      <c r="AU177" s="237" t="s">
        <v>161</v>
      </c>
      <c r="AV177" s="12" t="s">
        <v>87</v>
      </c>
      <c r="AW177" s="12" t="s">
        <v>7</v>
      </c>
      <c r="AX177" s="12" t="s">
        <v>78</v>
      </c>
      <c r="AY177" s="237" t="s">
        <v>157</v>
      </c>
    </row>
    <row r="178" spans="2:65" s="12" customFormat="1" ht="12">
      <c r="B178" s="226"/>
      <c r="C178" s="227"/>
      <c r="D178" s="228" t="s">
        <v>169</v>
      </c>
      <c r="E178" s="229" t="s">
        <v>24</v>
      </c>
      <c r="F178" s="230" t="s">
        <v>307</v>
      </c>
      <c r="G178" s="227"/>
      <c r="H178" s="231">
        <v>-3.7290000000000001</v>
      </c>
      <c r="I178" s="232"/>
      <c r="J178" s="232"/>
      <c r="K178" s="227"/>
      <c r="L178" s="227"/>
      <c r="M178" s="233"/>
      <c r="N178" s="234"/>
      <c r="O178" s="235"/>
      <c r="P178" s="235"/>
      <c r="Q178" s="235"/>
      <c r="R178" s="235"/>
      <c r="S178" s="235"/>
      <c r="T178" s="235"/>
      <c r="U178" s="235"/>
      <c r="V178" s="235"/>
      <c r="W178" s="235"/>
      <c r="X178" s="236"/>
      <c r="AT178" s="237" t="s">
        <v>169</v>
      </c>
      <c r="AU178" s="237" t="s">
        <v>161</v>
      </c>
      <c r="AV178" s="12" t="s">
        <v>87</v>
      </c>
      <c r="AW178" s="12" t="s">
        <v>7</v>
      </c>
      <c r="AX178" s="12" t="s">
        <v>78</v>
      </c>
      <c r="AY178" s="237" t="s">
        <v>157</v>
      </c>
    </row>
    <row r="179" spans="2:65" s="14" customFormat="1" ht="12">
      <c r="B179" s="258"/>
      <c r="C179" s="259"/>
      <c r="D179" s="228" t="s">
        <v>169</v>
      </c>
      <c r="E179" s="260" t="s">
        <v>24</v>
      </c>
      <c r="F179" s="261" t="s">
        <v>251</v>
      </c>
      <c r="G179" s="259"/>
      <c r="H179" s="262">
        <v>76.271000000000001</v>
      </c>
      <c r="I179" s="263"/>
      <c r="J179" s="263"/>
      <c r="K179" s="259"/>
      <c r="L179" s="259"/>
      <c r="M179" s="264"/>
      <c r="N179" s="265"/>
      <c r="O179" s="266"/>
      <c r="P179" s="266"/>
      <c r="Q179" s="266"/>
      <c r="R179" s="266"/>
      <c r="S179" s="266"/>
      <c r="T179" s="266"/>
      <c r="U179" s="266"/>
      <c r="V179" s="266"/>
      <c r="W179" s="266"/>
      <c r="X179" s="267"/>
      <c r="AT179" s="268" t="s">
        <v>169</v>
      </c>
      <c r="AU179" s="268" t="s">
        <v>161</v>
      </c>
      <c r="AV179" s="14" t="s">
        <v>167</v>
      </c>
      <c r="AW179" s="14" t="s">
        <v>7</v>
      </c>
      <c r="AX179" s="14" t="s">
        <v>85</v>
      </c>
      <c r="AY179" s="268" t="s">
        <v>157</v>
      </c>
    </row>
    <row r="180" spans="2:65" s="1" customFormat="1" ht="16.5" customHeight="1">
      <c r="B180" s="43"/>
      <c r="C180" s="248" t="s">
        <v>308</v>
      </c>
      <c r="D180" s="248" t="s">
        <v>236</v>
      </c>
      <c r="E180" s="249" t="s">
        <v>309</v>
      </c>
      <c r="F180" s="250" t="s">
        <v>310</v>
      </c>
      <c r="G180" s="251" t="s">
        <v>239</v>
      </c>
      <c r="H180" s="252">
        <v>137.28800000000001</v>
      </c>
      <c r="I180" s="253"/>
      <c r="J180" s="254"/>
      <c r="K180" s="255">
        <f>ROUND(P180*H180,2)</f>
        <v>0</v>
      </c>
      <c r="L180" s="250" t="s">
        <v>166</v>
      </c>
      <c r="M180" s="256"/>
      <c r="N180" s="257" t="s">
        <v>24</v>
      </c>
      <c r="O180" s="222" t="s">
        <v>47</v>
      </c>
      <c r="P180" s="145">
        <f>I180+J180</f>
        <v>0</v>
      </c>
      <c r="Q180" s="145">
        <f>ROUND(I180*H180,2)</f>
        <v>0</v>
      </c>
      <c r="R180" s="145">
        <f>ROUND(J180*H180,2)</f>
        <v>0</v>
      </c>
      <c r="S180" s="44"/>
      <c r="T180" s="223">
        <f>S180*H180</f>
        <v>0</v>
      </c>
      <c r="U180" s="223">
        <v>1</v>
      </c>
      <c r="V180" s="223">
        <f>U180*H180</f>
        <v>137.28800000000001</v>
      </c>
      <c r="W180" s="223">
        <v>0</v>
      </c>
      <c r="X180" s="224">
        <f>W180*H180</f>
        <v>0</v>
      </c>
      <c r="AR180" s="26" t="s">
        <v>185</v>
      </c>
      <c r="AT180" s="26" t="s">
        <v>236</v>
      </c>
      <c r="AU180" s="26" t="s">
        <v>161</v>
      </c>
      <c r="AY180" s="26" t="s">
        <v>157</v>
      </c>
      <c r="BE180" s="225">
        <f>IF(O180="základní",K180,0)</f>
        <v>0</v>
      </c>
      <c r="BF180" s="225">
        <f>IF(O180="snížená",K180,0)</f>
        <v>0</v>
      </c>
      <c r="BG180" s="225">
        <f>IF(O180="zákl. přenesená",K180,0)</f>
        <v>0</v>
      </c>
      <c r="BH180" s="225">
        <f>IF(O180="sníž. přenesená",K180,0)</f>
        <v>0</v>
      </c>
      <c r="BI180" s="225">
        <f>IF(O180="nulová",K180,0)</f>
        <v>0</v>
      </c>
      <c r="BJ180" s="26" t="s">
        <v>85</v>
      </c>
      <c r="BK180" s="225">
        <f>ROUND(P180*H180,2)</f>
        <v>0</v>
      </c>
      <c r="BL180" s="26" t="s">
        <v>167</v>
      </c>
      <c r="BM180" s="26" t="s">
        <v>311</v>
      </c>
    </row>
    <row r="181" spans="2:65" s="12" customFormat="1" ht="12">
      <c r="B181" s="226"/>
      <c r="C181" s="227"/>
      <c r="D181" s="228" t="s">
        <v>169</v>
      </c>
      <c r="E181" s="229" t="s">
        <v>24</v>
      </c>
      <c r="F181" s="230" t="s">
        <v>312</v>
      </c>
      <c r="G181" s="227"/>
      <c r="H181" s="231">
        <v>137.28800000000001</v>
      </c>
      <c r="I181" s="232"/>
      <c r="J181" s="232"/>
      <c r="K181" s="227"/>
      <c r="L181" s="227"/>
      <c r="M181" s="233"/>
      <c r="N181" s="234"/>
      <c r="O181" s="235"/>
      <c r="P181" s="235"/>
      <c r="Q181" s="235"/>
      <c r="R181" s="235"/>
      <c r="S181" s="235"/>
      <c r="T181" s="235"/>
      <c r="U181" s="235"/>
      <c r="V181" s="235"/>
      <c r="W181" s="235"/>
      <c r="X181" s="236"/>
      <c r="AT181" s="237" t="s">
        <v>169</v>
      </c>
      <c r="AU181" s="237" t="s">
        <v>161</v>
      </c>
      <c r="AV181" s="12" t="s">
        <v>87</v>
      </c>
      <c r="AW181" s="12" t="s">
        <v>7</v>
      </c>
      <c r="AX181" s="12" t="s">
        <v>85</v>
      </c>
      <c r="AY181" s="237" t="s">
        <v>157</v>
      </c>
    </row>
    <row r="182" spans="2:65" s="11" customFormat="1" ht="22.25" customHeight="1">
      <c r="B182" s="197"/>
      <c r="C182" s="198"/>
      <c r="D182" s="199" t="s">
        <v>77</v>
      </c>
      <c r="E182" s="212" t="s">
        <v>243</v>
      </c>
      <c r="F182" s="212" t="s">
        <v>313</v>
      </c>
      <c r="G182" s="198"/>
      <c r="H182" s="198"/>
      <c r="I182" s="201"/>
      <c r="J182" s="201"/>
      <c r="K182" s="213">
        <f>BK182</f>
        <v>0</v>
      </c>
      <c r="L182" s="198"/>
      <c r="M182" s="203"/>
      <c r="N182" s="204"/>
      <c r="O182" s="205"/>
      <c r="P182" s="205"/>
      <c r="Q182" s="206">
        <f>SUM(Q183:Q198)</f>
        <v>0</v>
      </c>
      <c r="R182" s="206">
        <f>SUM(R183:R198)</f>
        <v>0</v>
      </c>
      <c r="S182" s="205"/>
      <c r="T182" s="207">
        <f>SUM(T183:T198)</f>
        <v>0</v>
      </c>
      <c r="U182" s="205"/>
      <c r="V182" s="207">
        <f>SUM(V183:V198)</f>
        <v>1.9311000000000002E-2</v>
      </c>
      <c r="W182" s="205"/>
      <c r="X182" s="208">
        <f>SUM(X183:X198)</f>
        <v>0</v>
      </c>
      <c r="AR182" s="209" t="s">
        <v>85</v>
      </c>
      <c r="AT182" s="210" t="s">
        <v>77</v>
      </c>
      <c r="AU182" s="210" t="s">
        <v>87</v>
      </c>
      <c r="AY182" s="209" t="s">
        <v>157</v>
      </c>
      <c r="BK182" s="211">
        <f>SUM(BK183:BK198)</f>
        <v>0</v>
      </c>
    </row>
    <row r="183" spans="2:65" s="1" customFormat="1" ht="25.5" customHeight="1">
      <c r="B183" s="43"/>
      <c r="C183" s="214" t="s">
        <v>314</v>
      </c>
      <c r="D183" s="214" t="s">
        <v>162</v>
      </c>
      <c r="E183" s="215" t="s">
        <v>315</v>
      </c>
      <c r="F183" s="216" t="s">
        <v>316</v>
      </c>
      <c r="G183" s="217" t="s">
        <v>165</v>
      </c>
      <c r="H183" s="218">
        <v>643.70000000000005</v>
      </c>
      <c r="I183" s="219"/>
      <c r="J183" s="219"/>
      <c r="K183" s="220">
        <f>ROUND(P183*H183,2)</f>
        <v>0</v>
      </c>
      <c r="L183" s="216" t="s">
        <v>166</v>
      </c>
      <c r="M183" s="63"/>
      <c r="N183" s="221" t="s">
        <v>24</v>
      </c>
      <c r="O183" s="222" t="s">
        <v>47</v>
      </c>
      <c r="P183" s="145">
        <f>I183+J183</f>
        <v>0</v>
      </c>
      <c r="Q183" s="145">
        <f>ROUND(I183*H183,2)</f>
        <v>0</v>
      </c>
      <c r="R183" s="145">
        <f>ROUND(J183*H183,2)</f>
        <v>0</v>
      </c>
      <c r="S183" s="44"/>
      <c r="T183" s="223">
        <f>S183*H183</f>
        <v>0</v>
      </c>
      <c r="U183" s="223">
        <v>0</v>
      </c>
      <c r="V183" s="223">
        <f>U183*H183</f>
        <v>0</v>
      </c>
      <c r="W183" s="223">
        <v>0</v>
      </c>
      <c r="X183" s="224">
        <f>W183*H183</f>
        <v>0</v>
      </c>
      <c r="AR183" s="26" t="s">
        <v>167</v>
      </c>
      <c r="AT183" s="26" t="s">
        <v>162</v>
      </c>
      <c r="AU183" s="26" t="s">
        <v>161</v>
      </c>
      <c r="AY183" s="26" t="s">
        <v>157</v>
      </c>
      <c r="BE183" s="225">
        <f>IF(O183="základní",K183,0)</f>
        <v>0</v>
      </c>
      <c r="BF183" s="225">
        <f>IF(O183="snížená",K183,0)</f>
        <v>0</v>
      </c>
      <c r="BG183" s="225">
        <f>IF(O183="zákl. přenesená",K183,0)</f>
        <v>0</v>
      </c>
      <c r="BH183" s="225">
        <f>IF(O183="sníž. přenesená",K183,0)</f>
        <v>0</v>
      </c>
      <c r="BI183" s="225">
        <f>IF(O183="nulová",K183,0)</f>
        <v>0</v>
      </c>
      <c r="BJ183" s="26" t="s">
        <v>85</v>
      </c>
      <c r="BK183" s="225">
        <f>ROUND(P183*H183,2)</f>
        <v>0</v>
      </c>
      <c r="BL183" s="26" t="s">
        <v>167</v>
      </c>
      <c r="BM183" s="26" t="s">
        <v>317</v>
      </c>
    </row>
    <row r="184" spans="2:65" s="12" customFormat="1" ht="12">
      <c r="B184" s="226"/>
      <c r="C184" s="227"/>
      <c r="D184" s="228" t="s">
        <v>169</v>
      </c>
      <c r="E184" s="229" t="s">
        <v>24</v>
      </c>
      <c r="F184" s="230" t="s">
        <v>318</v>
      </c>
      <c r="G184" s="227"/>
      <c r="H184" s="231">
        <v>643.70000000000005</v>
      </c>
      <c r="I184" s="232"/>
      <c r="J184" s="232"/>
      <c r="K184" s="227"/>
      <c r="L184" s="227"/>
      <c r="M184" s="233"/>
      <c r="N184" s="234"/>
      <c r="O184" s="235"/>
      <c r="P184" s="235"/>
      <c r="Q184" s="235"/>
      <c r="R184" s="235"/>
      <c r="S184" s="235"/>
      <c r="T184" s="235"/>
      <c r="U184" s="235"/>
      <c r="V184" s="235"/>
      <c r="W184" s="235"/>
      <c r="X184" s="236"/>
      <c r="AT184" s="237" t="s">
        <v>169</v>
      </c>
      <c r="AU184" s="237" t="s">
        <v>161</v>
      </c>
      <c r="AV184" s="12" t="s">
        <v>87</v>
      </c>
      <c r="AW184" s="12" t="s">
        <v>7</v>
      </c>
      <c r="AX184" s="12" t="s">
        <v>85</v>
      </c>
      <c r="AY184" s="237" t="s">
        <v>157</v>
      </c>
    </row>
    <row r="185" spans="2:65" s="1" customFormat="1" ht="25.5" customHeight="1">
      <c r="B185" s="43"/>
      <c r="C185" s="214" t="s">
        <v>319</v>
      </c>
      <c r="D185" s="214" t="s">
        <v>162</v>
      </c>
      <c r="E185" s="215" t="s">
        <v>320</v>
      </c>
      <c r="F185" s="216" t="s">
        <v>321</v>
      </c>
      <c r="G185" s="217" t="s">
        <v>165</v>
      </c>
      <c r="H185" s="218">
        <v>643.70000000000005</v>
      </c>
      <c r="I185" s="219"/>
      <c r="J185" s="219"/>
      <c r="K185" s="220">
        <f>ROUND(P185*H185,2)</f>
        <v>0</v>
      </c>
      <c r="L185" s="216" t="s">
        <v>166</v>
      </c>
      <c r="M185" s="63"/>
      <c r="N185" s="221" t="s">
        <v>24</v>
      </c>
      <c r="O185" s="222" t="s">
        <v>47</v>
      </c>
      <c r="P185" s="145">
        <f>I185+J185</f>
        <v>0</v>
      </c>
      <c r="Q185" s="145">
        <f>ROUND(I185*H185,2)</f>
        <v>0</v>
      </c>
      <c r="R185" s="145">
        <f>ROUND(J185*H185,2)</f>
        <v>0</v>
      </c>
      <c r="S185" s="44"/>
      <c r="T185" s="223">
        <f>S185*H185</f>
        <v>0</v>
      </c>
      <c r="U185" s="223">
        <v>0</v>
      </c>
      <c r="V185" s="223">
        <f>U185*H185</f>
        <v>0</v>
      </c>
      <c r="W185" s="223">
        <v>0</v>
      </c>
      <c r="X185" s="224">
        <f>W185*H185</f>
        <v>0</v>
      </c>
      <c r="AR185" s="26" t="s">
        <v>167</v>
      </c>
      <c r="AT185" s="26" t="s">
        <v>162</v>
      </c>
      <c r="AU185" s="26" t="s">
        <v>161</v>
      </c>
      <c r="AY185" s="26" t="s">
        <v>157</v>
      </c>
      <c r="BE185" s="225">
        <f>IF(O185="základní",K185,0)</f>
        <v>0</v>
      </c>
      <c r="BF185" s="225">
        <f>IF(O185="snížená",K185,0)</f>
        <v>0</v>
      </c>
      <c r="BG185" s="225">
        <f>IF(O185="zákl. přenesená",K185,0)</f>
        <v>0</v>
      </c>
      <c r="BH185" s="225">
        <f>IF(O185="sníž. přenesená",K185,0)</f>
        <v>0</v>
      </c>
      <c r="BI185" s="225">
        <f>IF(O185="nulová",K185,0)</f>
        <v>0</v>
      </c>
      <c r="BJ185" s="26" t="s">
        <v>85</v>
      </c>
      <c r="BK185" s="225">
        <f>ROUND(P185*H185,2)</f>
        <v>0</v>
      </c>
      <c r="BL185" s="26" t="s">
        <v>167</v>
      </c>
      <c r="BM185" s="26" t="s">
        <v>322</v>
      </c>
    </row>
    <row r="186" spans="2:65" s="12" customFormat="1" ht="12">
      <c r="B186" s="226"/>
      <c r="C186" s="227"/>
      <c r="D186" s="228" t="s">
        <v>169</v>
      </c>
      <c r="E186" s="229" t="s">
        <v>24</v>
      </c>
      <c r="F186" s="230" t="s">
        <v>318</v>
      </c>
      <c r="G186" s="227"/>
      <c r="H186" s="231">
        <v>643.70000000000005</v>
      </c>
      <c r="I186" s="232"/>
      <c r="J186" s="232"/>
      <c r="K186" s="227"/>
      <c r="L186" s="227"/>
      <c r="M186" s="233"/>
      <c r="N186" s="234"/>
      <c r="O186" s="235"/>
      <c r="P186" s="235"/>
      <c r="Q186" s="235"/>
      <c r="R186" s="235"/>
      <c r="S186" s="235"/>
      <c r="T186" s="235"/>
      <c r="U186" s="235"/>
      <c r="V186" s="235"/>
      <c r="W186" s="235"/>
      <c r="X186" s="236"/>
      <c r="AT186" s="237" t="s">
        <v>169</v>
      </c>
      <c r="AU186" s="237" t="s">
        <v>161</v>
      </c>
      <c r="AV186" s="12" t="s">
        <v>87</v>
      </c>
      <c r="AW186" s="12" t="s">
        <v>7</v>
      </c>
      <c r="AX186" s="12" t="s">
        <v>85</v>
      </c>
      <c r="AY186" s="237" t="s">
        <v>157</v>
      </c>
    </row>
    <row r="187" spans="2:65" s="1" customFormat="1" ht="16.5" customHeight="1">
      <c r="B187" s="43"/>
      <c r="C187" s="248" t="s">
        <v>323</v>
      </c>
      <c r="D187" s="248" t="s">
        <v>236</v>
      </c>
      <c r="E187" s="249" t="s">
        <v>324</v>
      </c>
      <c r="F187" s="250" t="s">
        <v>325</v>
      </c>
      <c r="G187" s="251" t="s">
        <v>326</v>
      </c>
      <c r="H187" s="252">
        <v>19.311</v>
      </c>
      <c r="I187" s="253"/>
      <c r="J187" s="254"/>
      <c r="K187" s="255">
        <f>ROUND(P187*H187,2)</f>
        <v>0</v>
      </c>
      <c r="L187" s="250" t="s">
        <v>166</v>
      </c>
      <c r="M187" s="256"/>
      <c r="N187" s="257" t="s">
        <v>24</v>
      </c>
      <c r="O187" s="222" t="s">
        <v>47</v>
      </c>
      <c r="P187" s="145">
        <f>I187+J187</f>
        <v>0</v>
      </c>
      <c r="Q187" s="145">
        <f>ROUND(I187*H187,2)</f>
        <v>0</v>
      </c>
      <c r="R187" s="145">
        <f>ROUND(J187*H187,2)</f>
        <v>0</v>
      </c>
      <c r="S187" s="44"/>
      <c r="T187" s="223">
        <f>S187*H187</f>
        <v>0</v>
      </c>
      <c r="U187" s="223">
        <v>1E-3</v>
      </c>
      <c r="V187" s="223">
        <f>U187*H187</f>
        <v>1.9311000000000002E-2</v>
      </c>
      <c r="W187" s="223">
        <v>0</v>
      </c>
      <c r="X187" s="224">
        <f>W187*H187</f>
        <v>0</v>
      </c>
      <c r="AR187" s="26" t="s">
        <v>185</v>
      </c>
      <c r="AT187" s="26" t="s">
        <v>236</v>
      </c>
      <c r="AU187" s="26" t="s">
        <v>161</v>
      </c>
      <c r="AY187" s="26" t="s">
        <v>157</v>
      </c>
      <c r="BE187" s="225">
        <f>IF(O187="základní",K187,0)</f>
        <v>0</v>
      </c>
      <c r="BF187" s="225">
        <f>IF(O187="snížená",K187,0)</f>
        <v>0</v>
      </c>
      <c r="BG187" s="225">
        <f>IF(O187="zákl. přenesená",K187,0)</f>
        <v>0</v>
      </c>
      <c r="BH187" s="225">
        <f>IF(O187="sníž. přenesená",K187,0)</f>
        <v>0</v>
      </c>
      <c r="BI187" s="225">
        <f>IF(O187="nulová",K187,0)</f>
        <v>0</v>
      </c>
      <c r="BJ187" s="26" t="s">
        <v>85</v>
      </c>
      <c r="BK187" s="225">
        <f>ROUND(P187*H187,2)</f>
        <v>0</v>
      </c>
      <c r="BL187" s="26" t="s">
        <v>167</v>
      </c>
      <c r="BM187" s="26" t="s">
        <v>327</v>
      </c>
    </row>
    <row r="188" spans="2:65" s="12" customFormat="1" ht="12">
      <c r="B188" s="226"/>
      <c r="C188" s="227"/>
      <c r="D188" s="228" t="s">
        <v>169</v>
      </c>
      <c r="E188" s="229" t="s">
        <v>24</v>
      </c>
      <c r="F188" s="230" t="s">
        <v>328</v>
      </c>
      <c r="G188" s="227"/>
      <c r="H188" s="231">
        <v>19.311</v>
      </c>
      <c r="I188" s="232"/>
      <c r="J188" s="232"/>
      <c r="K188" s="227"/>
      <c r="L188" s="227"/>
      <c r="M188" s="233"/>
      <c r="N188" s="234"/>
      <c r="O188" s="235"/>
      <c r="P188" s="235"/>
      <c r="Q188" s="235"/>
      <c r="R188" s="235"/>
      <c r="S188" s="235"/>
      <c r="T188" s="235"/>
      <c r="U188" s="235"/>
      <c r="V188" s="235"/>
      <c r="W188" s="235"/>
      <c r="X188" s="236"/>
      <c r="AT188" s="237" t="s">
        <v>169</v>
      </c>
      <c r="AU188" s="237" t="s">
        <v>161</v>
      </c>
      <c r="AV188" s="12" t="s">
        <v>87</v>
      </c>
      <c r="AW188" s="12" t="s">
        <v>7</v>
      </c>
      <c r="AX188" s="12" t="s">
        <v>85</v>
      </c>
      <c r="AY188" s="237" t="s">
        <v>157</v>
      </c>
    </row>
    <row r="189" spans="2:65" s="1" customFormat="1" ht="25.5" customHeight="1">
      <c r="B189" s="43"/>
      <c r="C189" s="214" t="s">
        <v>329</v>
      </c>
      <c r="D189" s="214" t="s">
        <v>162</v>
      </c>
      <c r="E189" s="215" t="s">
        <v>330</v>
      </c>
      <c r="F189" s="216" t="s">
        <v>331</v>
      </c>
      <c r="G189" s="217" t="s">
        <v>165</v>
      </c>
      <c r="H189" s="218">
        <v>643.70000000000005</v>
      </c>
      <c r="I189" s="219"/>
      <c r="J189" s="219"/>
      <c r="K189" s="220">
        <f>ROUND(P189*H189,2)</f>
        <v>0</v>
      </c>
      <c r="L189" s="216" t="s">
        <v>166</v>
      </c>
      <c r="M189" s="63"/>
      <c r="N189" s="221" t="s">
        <v>24</v>
      </c>
      <c r="O189" s="222" t="s">
        <v>47</v>
      </c>
      <c r="P189" s="145">
        <f>I189+J189</f>
        <v>0</v>
      </c>
      <c r="Q189" s="145">
        <f>ROUND(I189*H189,2)</f>
        <v>0</v>
      </c>
      <c r="R189" s="145">
        <f>ROUND(J189*H189,2)</f>
        <v>0</v>
      </c>
      <c r="S189" s="44"/>
      <c r="T189" s="223">
        <f>S189*H189</f>
        <v>0</v>
      </c>
      <c r="U189" s="223">
        <v>0</v>
      </c>
      <c r="V189" s="223">
        <f>U189*H189</f>
        <v>0</v>
      </c>
      <c r="W189" s="223">
        <v>0</v>
      </c>
      <c r="X189" s="224">
        <f>W189*H189</f>
        <v>0</v>
      </c>
      <c r="AR189" s="26" t="s">
        <v>167</v>
      </c>
      <c r="AT189" s="26" t="s">
        <v>162</v>
      </c>
      <c r="AU189" s="26" t="s">
        <v>161</v>
      </c>
      <c r="AY189" s="26" t="s">
        <v>157</v>
      </c>
      <c r="BE189" s="225">
        <f>IF(O189="základní",K189,0)</f>
        <v>0</v>
      </c>
      <c r="BF189" s="225">
        <f>IF(O189="snížená",K189,0)</f>
        <v>0</v>
      </c>
      <c r="BG189" s="225">
        <f>IF(O189="zákl. přenesená",K189,0)</f>
        <v>0</v>
      </c>
      <c r="BH189" s="225">
        <f>IF(O189="sníž. přenesená",K189,0)</f>
        <v>0</v>
      </c>
      <c r="BI189" s="225">
        <f>IF(O189="nulová",K189,0)</f>
        <v>0</v>
      </c>
      <c r="BJ189" s="26" t="s">
        <v>85</v>
      </c>
      <c r="BK189" s="225">
        <f>ROUND(P189*H189,2)</f>
        <v>0</v>
      </c>
      <c r="BL189" s="26" t="s">
        <v>167</v>
      </c>
      <c r="BM189" s="26" t="s">
        <v>332</v>
      </c>
    </row>
    <row r="190" spans="2:65" s="12" customFormat="1" ht="12">
      <c r="B190" s="226"/>
      <c r="C190" s="227"/>
      <c r="D190" s="228" t="s">
        <v>169</v>
      </c>
      <c r="E190" s="229" t="s">
        <v>24</v>
      </c>
      <c r="F190" s="230" t="s">
        <v>318</v>
      </c>
      <c r="G190" s="227"/>
      <c r="H190" s="231">
        <v>643.70000000000005</v>
      </c>
      <c r="I190" s="232"/>
      <c r="J190" s="232"/>
      <c r="K190" s="227"/>
      <c r="L190" s="227"/>
      <c r="M190" s="233"/>
      <c r="N190" s="234"/>
      <c r="O190" s="235"/>
      <c r="P190" s="235"/>
      <c r="Q190" s="235"/>
      <c r="R190" s="235"/>
      <c r="S190" s="235"/>
      <c r="T190" s="235"/>
      <c r="U190" s="235"/>
      <c r="V190" s="235"/>
      <c r="W190" s="235"/>
      <c r="X190" s="236"/>
      <c r="AT190" s="237" t="s">
        <v>169</v>
      </c>
      <c r="AU190" s="237" t="s">
        <v>161</v>
      </c>
      <c r="AV190" s="12" t="s">
        <v>87</v>
      </c>
      <c r="AW190" s="12" t="s">
        <v>7</v>
      </c>
      <c r="AX190" s="12" t="s">
        <v>85</v>
      </c>
      <c r="AY190" s="237" t="s">
        <v>157</v>
      </c>
    </row>
    <row r="191" spans="2:65" s="1" customFormat="1" ht="25.5" customHeight="1">
      <c r="B191" s="43"/>
      <c r="C191" s="214" t="s">
        <v>333</v>
      </c>
      <c r="D191" s="214" t="s">
        <v>162</v>
      </c>
      <c r="E191" s="215" t="s">
        <v>334</v>
      </c>
      <c r="F191" s="216" t="s">
        <v>335</v>
      </c>
      <c r="G191" s="217" t="s">
        <v>165</v>
      </c>
      <c r="H191" s="218">
        <v>1869</v>
      </c>
      <c r="I191" s="219"/>
      <c r="J191" s="219"/>
      <c r="K191" s="220">
        <f>ROUND(P191*H191,2)</f>
        <v>0</v>
      </c>
      <c r="L191" s="216" t="s">
        <v>166</v>
      </c>
      <c r="M191" s="63"/>
      <c r="N191" s="221" t="s">
        <v>24</v>
      </c>
      <c r="O191" s="222" t="s">
        <v>47</v>
      </c>
      <c r="P191" s="145">
        <f>I191+J191</f>
        <v>0</v>
      </c>
      <c r="Q191" s="145">
        <f>ROUND(I191*H191,2)</f>
        <v>0</v>
      </c>
      <c r="R191" s="145">
        <f>ROUND(J191*H191,2)</f>
        <v>0</v>
      </c>
      <c r="S191" s="44"/>
      <c r="T191" s="223">
        <f>S191*H191</f>
        <v>0</v>
      </c>
      <c r="U191" s="223">
        <v>0</v>
      </c>
      <c r="V191" s="223">
        <f>U191*H191</f>
        <v>0</v>
      </c>
      <c r="W191" s="223">
        <v>0</v>
      </c>
      <c r="X191" s="224">
        <f>W191*H191</f>
        <v>0</v>
      </c>
      <c r="AR191" s="26" t="s">
        <v>167</v>
      </c>
      <c r="AT191" s="26" t="s">
        <v>162</v>
      </c>
      <c r="AU191" s="26" t="s">
        <v>161</v>
      </c>
      <c r="AY191" s="26" t="s">
        <v>157</v>
      </c>
      <c r="BE191" s="225">
        <f>IF(O191="základní",K191,0)</f>
        <v>0</v>
      </c>
      <c r="BF191" s="225">
        <f>IF(O191="snížená",K191,0)</f>
        <v>0</v>
      </c>
      <c r="BG191" s="225">
        <f>IF(O191="zákl. přenesená",K191,0)</f>
        <v>0</v>
      </c>
      <c r="BH191" s="225">
        <f>IF(O191="sníž. přenesená",K191,0)</f>
        <v>0</v>
      </c>
      <c r="BI191" s="225">
        <f>IF(O191="nulová",K191,0)</f>
        <v>0</v>
      </c>
      <c r="BJ191" s="26" t="s">
        <v>85</v>
      </c>
      <c r="BK191" s="225">
        <f>ROUND(P191*H191,2)</f>
        <v>0</v>
      </c>
      <c r="BL191" s="26" t="s">
        <v>167</v>
      </c>
      <c r="BM191" s="26" t="s">
        <v>336</v>
      </c>
    </row>
    <row r="192" spans="2:65" s="12" customFormat="1" ht="12">
      <c r="B192" s="226"/>
      <c r="C192" s="227"/>
      <c r="D192" s="228" t="s">
        <v>169</v>
      </c>
      <c r="E192" s="229" t="s">
        <v>24</v>
      </c>
      <c r="F192" s="230" t="s">
        <v>337</v>
      </c>
      <c r="G192" s="227"/>
      <c r="H192" s="231">
        <v>1869</v>
      </c>
      <c r="I192" s="232"/>
      <c r="J192" s="232"/>
      <c r="K192" s="227"/>
      <c r="L192" s="227"/>
      <c r="M192" s="233"/>
      <c r="N192" s="234"/>
      <c r="O192" s="235"/>
      <c r="P192" s="235"/>
      <c r="Q192" s="235"/>
      <c r="R192" s="235"/>
      <c r="S192" s="235"/>
      <c r="T192" s="235"/>
      <c r="U192" s="235"/>
      <c r="V192" s="235"/>
      <c r="W192" s="235"/>
      <c r="X192" s="236"/>
      <c r="AT192" s="237" t="s">
        <v>169</v>
      </c>
      <c r="AU192" s="237" t="s">
        <v>161</v>
      </c>
      <c r="AV192" s="12" t="s">
        <v>87</v>
      </c>
      <c r="AW192" s="12" t="s">
        <v>7</v>
      </c>
      <c r="AX192" s="12" t="s">
        <v>85</v>
      </c>
      <c r="AY192" s="237" t="s">
        <v>157</v>
      </c>
    </row>
    <row r="193" spans="2:65" s="1" customFormat="1" ht="25.5" customHeight="1">
      <c r="B193" s="43"/>
      <c r="C193" s="214" t="s">
        <v>338</v>
      </c>
      <c r="D193" s="214" t="s">
        <v>162</v>
      </c>
      <c r="E193" s="215" t="s">
        <v>339</v>
      </c>
      <c r="F193" s="216" t="s">
        <v>340</v>
      </c>
      <c r="G193" s="217" t="s">
        <v>165</v>
      </c>
      <c r="H193" s="218">
        <v>643.70000000000005</v>
      </c>
      <c r="I193" s="219"/>
      <c r="J193" s="219"/>
      <c r="K193" s="220">
        <f>ROUND(P193*H193,2)</f>
        <v>0</v>
      </c>
      <c r="L193" s="216" t="s">
        <v>166</v>
      </c>
      <c r="M193" s="63"/>
      <c r="N193" s="221" t="s">
        <v>24</v>
      </c>
      <c r="O193" s="222" t="s">
        <v>47</v>
      </c>
      <c r="P193" s="145">
        <f>I193+J193</f>
        <v>0</v>
      </c>
      <c r="Q193" s="145">
        <f>ROUND(I193*H193,2)</f>
        <v>0</v>
      </c>
      <c r="R193" s="145">
        <f>ROUND(J193*H193,2)</f>
        <v>0</v>
      </c>
      <c r="S193" s="44"/>
      <c r="T193" s="223">
        <f>S193*H193</f>
        <v>0</v>
      </c>
      <c r="U193" s="223">
        <v>0</v>
      </c>
      <c r="V193" s="223">
        <f>U193*H193</f>
        <v>0</v>
      </c>
      <c r="W193" s="223">
        <v>0</v>
      </c>
      <c r="X193" s="224">
        <f>W193*H193</f>
        <v>0</v>
      </c>
      <c r="AR193" s="26" t="s">
        <v>167</v>
      </c>
      <c r="AT193" s="26" t="s">
        <v>162</v>
      </c>
      <c r="AU193" s="26" t="s">
        <v>161</v>
      </c>
      <c r="AY193" s="26" t="s">
        <v>157</v>
      </c>
      <c r="BE193" s="225">
        <f>IF(O193="základní",K193,0)</f>
        <v>0</v>
      </c>
      <c r="BF193" s="225">
        <f>IF(O193="snížená",K193,0)</f>
        <v>0</v>
      </c>
      <c r="BG193" s="225">
        <f>IF(O193="zákl. přenesená",K193,0)</f>
        <v>0</v>
      </c>
      <c r="BH193" s="225">
        <f>IF(O193="sníž. přenesená",K193,0)</f>
        <v>0</v>
      </c>
      <c r="BI193" s="225">
        <f>IF(O193="nulová",K193,0)</f>
        <v>0</v>
      </c>
      <c r="BJ193" s="26" t="s">
        <v>85</v>
      </c>
      <c r="BK193" s="225">
        <f>ROUND(P193*H193,2)</f>
        <v>0</v>
      </c>
      <c r="BL193" s="26" t="s">
        <v>167</v>
      </c>
      <c r="BM193" s="26" t="s">
        <v>341</v>
      </c>
    </row>
    <row r="194" spans="2:65" s="12" customFormat="1" ht="12">
      <c r="B194" s="226"/>
      <c r="C194" s="227"/>
      <c r="D194" s="228" t="s">
        <v>169</v>
      </c>
      <c r="E194" s="229" t="s">
        <v>24</v>
      </c>
      <c r="F194" s="230" t="s">
        <v>318</v>
      </c>
      <c r="G194" s="227"/>
      <c r="H194" s="231">
        <v>643.70000000000005</v>
      </c>
      <c r="I194" s="232"/>
      <c r="J194" s="232"/>
      <c r="K194" s="227"/>
      <c r="L194" s="227"/>
      <c r="M194" s="233"/>
      <c r="N194" s="234"/>
      <c r="O194" s="235"/>
      <c r="P194" s="235"/>
      <c r="Q194" s="235"/>
      <c r="R194" s="235"/>
      <c r="S194" s="235"/>
      <c r="T194" s="235"/>
      <c r="U194" s="235"/>
      <c r="V194" s="235"/>
      <c r="W194" s="235"/>
      <c r="X194" s="236"/>
      <c r="AT194" s="237" t="s">
        <v>169</v>
      </c>
      <c r="AU194" s="237" t="s">
        <v>161</v>
      </c>
      <c r="AV194" s="12" t="s">
        <v>87</v>
      </c>
      <c r="AW194" s="12" t="s">
        <v>7</v>
      </c>
      <c r="AX194" s="12" t="s">
        <v>85</v>
      </c>
      <c r="AY194" s="237" t="s">
        <v>157</v>
      </c>
    </row>
    <row r="195" spans="2:65" s="1" customFormat="1" ht="25.5" customHeight="1">
      <c r="B195" s="43"/>
      <c r="C195" s="214" t="s">
        <v>342</v>
      </c>
      <c r="D195" s="214" t="s">
        <v>162</v>
      </c>
      <c r="E195" s="215" t="s">
        <v>343</v>
      </c>
      <c r="F195" s="216" t="s">
        <v>344</v>
      </c>
      <c r="G195" s="217" t="s">
        <v>165</v>
      </c>
      <c r="H195" s="218">
        <v>643.70000000000005</v>
      </c>
      <c r="I195" s="219"/>
      <c r="J195" s="219"/>
      <c r="K195" s="220">
        <f>ROUND(P195*H195,2)</f>
        <v>0</v>
      </c>
      <c r="L195" s="216" t="s">
        <v>166</v>
      </c>
      <c r="M195" s="63"/>
      <c r="N195" s="221" t="s">
        <v>24</v>
      </c>
      <c r="O195" s="222" t="s">
        <v>47</v>
      </c>
      <c r="P195" s="145">
        <f>I195+J195</f>
        <v>0</v>
      </c>
      <c r="Q195" s="145">
        <f>ROUND(I195*H195,2)</f>
        <v>0</v>
      </c>
      <c r="R195" s="145">
        <f>ROUND(J195*H195,2)</f>
        <v>0</v>
      </c>
      <c r="S195" s="44"/>
      <c r="T195" s="223">
        <f>S195*H195</f>
        <v>0</v>
      </c>
      <c r="U195" s="223">
        <v>0</v>
      </c>
      <c r="V195" s="223">
        <f>U195*H195</f>
        <v>0</v>
      </c>
      <c r="W195" s="223">
        <v>0</v>
      </c>
      <c r="X195" s="224">
        <f>W195*H195</f>
        <v>0</v>
      </c>
      <c r="AR195" s="26" t="s">
        <v>167</v>
      </c>
      <c r="AT195" s="26" t="s">
        <v>162</v>
      </c>
      <c r="AU195" s="26" t="s">
        <v>161</v>
      </c>
      <c r="AY195" s="26" t="s">
        <v>157</v>
      </c>
      <c r="BE195" s="225">
        <f>IF(O195="základní",K195,0)</f>
        <v>0</v>
      </c>
      <c r="BF195" s="225">
        <f>IF(O195="snížená",K195,0)</f>
        <v>0</v>
      </c>
      <c r="BG195" s="225">
        <f>IF(O195="zákl. přenesená",K195,0)</f>
        <v>0</v>
      </c>
      <c r="BH195" s="225">
        <f>IF(O195="sníž. přenesená",K195,0)</f>
        <v>0</v>
      </c>
      <c r="BI195" s="225">
        <f>IF(O195="nulová",K195,0)</f>
        <v>0</v>
      </c>
      <c r="BJ195" s="26" t="s">
        <v>85</v>
      </c>
      <c r="BK195" s="225">
        <f>ROUND(P195*H195,2)</f>
        <v>0</v>
      </c>
      <c r="BL195" s="26" t="s">
        <v>167</v>
      </c>
      <c r="BM195" s="26" t="s">
        <v>345</v>
      </c>
    </row>
    <row r="196" spans="2:65" s="12" customFormat="1" ht="12">
      <c r="B196" s="226"/>
      <c r="C196" s="227"/>
      <c r="D196" s="228" t="s">
        <v>169</v>
      </c>
      <c r="E196" s="229" t="s">
        <v>24</v>
      </c>
      <c r="F196" s="230" t="s">
        <v>318</v>
      </c>
      <c r="G196" s="227"/>
      <c r="H196" s="231">
        <v>643.70000000000005</v>
      </c>
      <c r="I196" s="232"/>
      <c r="J196" s="232"/>
      <c r="K196" s="227"/>
      <c r="L196" s="227"/>
      <c r="M196" s="233"/>
      <c r="N196" s="234"/>
      <c r="O196" s="235"/>
      <c r="P196" s="235"/>
      <c r="Q196" s="235"/>
      <c r="R196" s="235"/>
      <c r="S196" s="235"/>
      <c r="T196" s="235"/>
      <c r="U196" s="235"/>
      <c r="V196" s="235"/>
      <c r="W196" s="235"/>
      <c r="X196" s="236"/>
      <c r="AT196" s="237" t="s">
        <v>169</v>
      </c>
      <c r="AU196" s="237" t="s">
        <v>161</v>
      </c>
      <c r="AV196" s="12" t="s">
        <v>87</v>
      </c>
      <c r="AW196" s="12" t="s">
        <v>7</v>
      </c>
      <c r="AX196" s="12" t="s">
        <v>85</v>
      </c>
      <c r="AY196" s="237" t="s">
        <v>157</v>
      </c>
    </row>
    <row r="197" spans="2:65" s="1" customFormat="1" ht="16.5" customHeight="1">
      <c r="B197" s="43"/>
      <c r="C197" s="214" t="s">
        <v>346</v>
      </c>
      <c r="D197" s="214" t="s">
        <v>162</v>
      </c>
      <c r="E197" s="215" t="s">
        <v>347</v>
      </c>
      <c r="F197" s="216" t="s">
        <v>348</v>
      </c>
      <c r="G197" s="217" t="s">
        <v>165</v>
      </c>
      <c r="H197" s="218">
        <v>643.70000000000005</v>
      </c>
      <c r="I197" s="219"/>
      <c r="J197" s="219"/>
      <c r="K197" s="220">
        <f>ROUND(P197*H197,2)</f>
        <v>0</v>
      </c>
      <c r="L197" s="216" t="s">
        <v>166</v>
      </c>
      <c r="M197" s="63"/>
      <c r="N197" s="221" t="s">
        <v>24</v>
      </c>
      <c r="O197" s="222" t="s">
        <v>47</v>
      </c>
      <c r="P197" s="145">
        <f>I197+J197</f>
        <v>0</v>
      </c>
      <c r="Q197" s="145">
        <f>ROUND(I197*H197,2)</f>
        <v>0</v>
      </c>
      <c r="R197" s="145">
        <f>ROUND(J197*H197,2)</f>
        <v>0</v>
      </c>
      <c r="S197" s="44"/>
      <c r="T197" s="223">
        <f>S197*H197</f>
        <v>0</v>
      </c>
      <c r="U197" s="223">
        <v>0</v>
      </c>
      <c r="V197" s="223">
        <f>U197*H197</f>
        <v>0</v>
      </c>
      <c r="W197" s="223">
        <v>0</v>
      </c>
      <c r="X197" s="224">
        <f>W197*H197</f>
        <v>0</v>
      </c>
      <c r="AR197" s="26" t="s">
        <v>167</v>
      </c>
      <c r="AT197" s="26" t="s">
        <v>162</v>
      </c>
      <c r="AU197" s="26" t="s">
        <v>161</v>
      </c>
      <c r="AY197" s="26" t="s">
        <v>157</v>
      </c>
      <c r="BE197" s="225">
        <f>IF(O197="základní",K197,0)</f>
        <v>0</v>
      </c>
      <c r="BF197" s="225">
        <f>IF(O197="snížená",K197,0)</f>
        <v>0</v>
      </c>
      <c r="BG197" s="225">
        <f>IF(O197="zákl. přenesená",K197,0)</f>
        <v>0</v>
      </c>
      <c r="BH197" s="225">
        <f>IF(O197="sníž. přenesená",K197,0)</f>
        <v>0</v>
      </c>
      <c r="BI197" s="225">
        <f>IF(O197="nulová",K197,0)</f>
        <v>0</v>
      </c>
      <c r="BJ197" s="26" t="s">
        <v>85</v>
      </c>
      <c r="BK197" s="225">
        <f>ROUND(P197*H197,2)</f>
        <v>0</v>
      </c>
      <c r="BL197" s="26" t="s">
        <v>167</v>
      </c>
      <c r="BM197" s="26" t="s">
        <v>349</v>
      </c>
    </row>
    <row r="198" spans="2:65" s="12" customFormat="1" ht="12">
      <c r="B198" s="226"/>
      <c r="C198" s="227"/>
      <c r="D198" s="228" t="s">
        <v>169</v>
      </c>
      <c r="E198" s="229" t="s">
        <v>24</v>
      </c>
      <c r="F198" s="230" t="s">
        <v>318</v>
      </c>
      <c r="G198" s="227"/>
      <c r="H198" s="231">
        <v>643.70000000000005</v>
      </c>
      <c r="I198" s="232"/>
      <c r="J198" s="232"/>
      <c r="K198" s="227"/>
      <c r="L198" s="227"/>
      <c r="M198" s="233"/>
      <c r="N198" s="234"/>
      <c r="O198" s="235"/>
      <c r="P198" s="235"/>
      <c r="Q198" s="235"/>
      <c r="R198" s="235"/>
      <c r="S198" s="235"/>
      <c r="T198" s="235"/>
      <c r="U198" s="235"/>
      <c r="V198" s="235"/>
      <c r="W198" s="235"/>
      <c r="X198" s="236"/>
      <c r="AT198" s="237" t="s">
        <v>169</v>
      </c>
      <c r="AU198" s="237" t="s">
        <v>161</v>
      </c>
      <c r="AV198" s="12" t="s">
        <v>87</v>
      </c>
      <c r="AW198" s="12" t="s">
        <v>7</v>
      </c>
      <c r="AX198" s="12" t="s">
        <v>85</v>
      </c>
      <c r="AY198" s="237" t="s">
        <v>157</v>
      </c>
    </row>
    <row r="199" spans="2:65" s="11" customFormat="1" ht="29.9" customHeight="1">
      <c r="B199" s="197"/>
      <c r="C199" s="198"/>
      <c r="D199" s="199" t="s">
        <v>77</v>
      </c>
      <c r="E199" s="212" t="s">
        <v>87</v>
      </c>
      <c r="F199" s="212" t="s">
        <v>350</v>
      </c>
      <c r="G199" s="198"/>
      <c r="H199" s="198"/>
      <c r="I199" s="201"/>
      <c r="J199" s="201"/>
      <c r="K199" s="213">
        <f>BK199</f>
        <v>0</v>
      </c>
      <c r="L199" s="198"/>
      <c r="M199" s="203"/>
      <c r="N199" s="204"/>
      <c r="O199" s="205"/>
      <c r="P199" s="205"/>
      <c r="Q199" s="206">
        <f>Q200</f>
        <v>0</v>
      </c>
      <c r="R199" s="206">
        <f>R200</f>
        <v>0</v>
      </c>
      <c r="S199" s="205"/>
      <c r="T199" s="207">
        <f>T200</f>
        <v>0</v>
      </c>
      <c r="U199" s="205"/>
      <c r="V199" s="207">
        <f>V200</f>
        <v>4.7262176</v>
      </c>
      <c r="W199" s="205"/>
      <c r="X199" s="208">
        <f>X200</f>
        <v>0</v>
      </c>
      <c r="AR199" s="209" t="s">
        <v>85</v>
      </c>
      <c r="AT199" s="210" t="s">
        <v>77</v>
      </c>
      <c r="AU199" s="210" t="s">
        <v>85</v>
      </c>
      <c r="AY199" s="209" t="s">
        <v>157</v>
      </c>
      <c r="BK199" s="211">
        <f>BK200</f>
        <v>0</v>
      </c>
    </row>
    <row r="200" spans="2:65" s="11" customFormat="1" ht="14.9" customHeight="1">
      <c r="B200" s="197"/>
      <c r="C200" s="198"/>
      <c r="D200" s="199" t="s">
        <v>77</v>
      </c>
      <c r="E200" s="212" t="s">
        <v>297</v>
      </c>
      <c r="F200" s="212" t="s">
        <v>351</v>
      </c>
      <c r="G200" s="198"/>
      <c r="H200" s="198"/>
      <c r="I200" s="201"/>
      <c r="J200" s="201"/>
      <c r="K200" s="213">
        <f>BK200</f>
        <v>0</v>
      </c>
      <c r="L200" s="198"/>
      <c r="M200" s="203"/>
      <c r="N200" s="204"/>
      <c r="O200" s="205"/>
      <c r="P200" s="205"/>
      <c r="Q200" s="206">
        <f>SUM(Q201:Q212)</f>
        <v>0</v>
      </c>
      <c r="R200" s="206">
        <f>SUM(R201:R212)</f>
        <v>0</v>
      </c>
      <c r="S200" s="205"/>
      <c r="T200" s="207">
        <f>SUM(T201:T212)</f>
        <v>0</v>
      </c>
      <c r="U200" s="205"/>
      <c r="V200" s="207">
        <f>SUM(V201:V212)</f>
        <v>4.7262176</v>
      </c>
      <c r="W200" s="205"/>
      <c r="X200" s="208">
        <f>SUM(X201:X212)</f>
        <v>0</v>
      </c>
      <c r="AR200" s="209" t="s">
        <v>85</v>
      </c>
      <c r="AT200" s="210" t="s">
        <v>77</v>
      </c>
      <c r="AU200" s="210" t="s">
        <v>87</v>
      </c>
      <c r="AY200" s="209" t="s">
        <v>157</v>
      </c>
      <c r="BK200" s="211">
        <f>SUM(BK201:BK212)</f>
        <v>0</v>
      </c>
    </row>
    <row r="201" spans="2:65" s="1" customFormat="1" ht="16.5" customHeight="1">
      <c r="B201" s="43"/>
      <c r="C201" s="214" t="s">
        <v>352</v>
      </c>
      <c r="D201" s="214" t="s">
        <v>162</v>
      </c>
      <c r="E201" s="215" t="s">
        <v>353</v>
      </c>
      <c r="F201" s="216" t="s">
        <v>354</v>
      </c>
      <c r="G201" s="217" t="s">
        <v>222</v>
      </c>
      <c r="H201" s="218">
        <v>2</v>
      </c>
      <c r="I201" s="219"/>
      <c r="J201" s="219"/>
      <c r="K201" s="220">
        <f>ROUND(P201*H201,2)</f>
        <v>0</v>
      </c>
      <c r="L201" s="216" t="s">
        <v>166</v>
      </c>
      <c r="M201" s="63"/>
      <c r="N201" s="221" t="s">
        <v>24</v>
      </c>
      <c r="O201" s="222" t="s">
        <v>47</v>
      </c>
      <c r="P201" s="145">
        <f>I201+J201</f>
        <v>0</v>
      </c>
      <c r="Q201" s="145">
        <f>ROUND(I201*H201,2)</f>
        <v>0</v>
      </c>
      <c r="R201" s="145">
        <f>ROUND(J201*H201,2)</f>
        <v>0</v>
      </c>
      <c r="S201" s="44"/>
      <c r="T201" s="223">
        <f>S201*H201</f>
        <v>0</v>
      </c>
      <c r="U201" s="223">
        <v>1.63</v>
      </c>
      <c r="V201" s="223">
        <f>U201*H201</f>
        <v>3.26</v>
      </c>
      <c r="W201" s="223">
        <v>0</v>
      </c>
      <c r="X201" s="224">
        <f>W201*H201</f>
        <v>0</v>
      </c>
      <c r="AR201" s="26" t="s">
        <v>167</v>
      </c>
      <c r="AT201" s="26" t="s">
        <v>162</v>
      </c>
      <c r="AU201" s="26" t="s">
        <v>161</v>
      </c>
      <c r="AY201" s="26" t="s">
        <v>157</v>
      </c>
      <c r="BE201" s="225">
        <f>IF(O201="základní",K201,0)</f>
        <v>0</v>
      </c>
      <c r="BF201" s="225">
        <f>IF(O201="snížená",K201,0)</f>
        <v>0</v>
      </c>
      <c r="BG201" s="225">
        <f>IF(O201="zákl. přenesená",K201,0)</f>
        <v>0</v>
      </c>
      <c r="BH201" s="225">
        <f>IF(O201="sníž. přenesená",K201,0)</f>
        <v>0</v>
      </c>
      <c r="BI201" s="225">
        <f>IF(O201="nulová",K201,0)</f>
        <v>0</v>
      </c>
      <c r="BJ201" s="26" t="s">
        <v>85</v>
      </c>
      <c r="BK201" s="225">
        <f>ROUND(P201*H201,2)</f>
        <v>0</v>
      </c>
      <c r="BL201" s="26" t="s">
        <v>167</v>
      </c>
      <c r="BM201" s="26" t="s">
        <v>355</v>
      </c>
    </row>
    <row r="202" spans="2:65" s="13" customFormat="1" ht="12">
      <c r="B202" s="238"/>
      <c r="C202" s="239"/>
      <c r="D202" s="228" t="s">
        <v>169</v>
      </c>
      <c r="E202" s="240" t="s">
        <v>24</v>
      </c>
      <c r="F202" s="241" t="s">
        <v>356</v>
      </c>
      <c r="G202" s="239"/>
      <c r="H202" s="240" t="s">
        <v>24</v>
      </c>
      <c r="I202" s="242"/>
      <c r="J202" s="242"/>
      <c r="K202" s="239"/>
      <c r="L202" s="239"/>
      <c r="M202" s="243"/>
      <c r="N202" s="244"/>
      <c r="O202" s="245"/>
      <c r="P202" s="245"/>
      <c r="Q202" s="245"/>
      <c r="R202" s="245"/>
      <c r="S202" s="245"/>
      <c r="T202" s="245"/>
      <c r="U202" s="245"/>
      <c r="V202" s="245"/>
      <c r="W202" s="245"/>
      <c r="X202" s="246"/>
      <c r="AT202" s="247" t="s">
        <v>169</v>
      </c>
      <c r="AU202" s="247" t="s">
        <v>161</v>
      </c>
      <c r="AV202" s="13" t="s">
        <v>85</v>
      </c>
      <c r="AW202" s="13" t="s">
        <v>7</v>
      </c>
      <c r="AX202" s="13" t="s">
        <v>78</v>
      </c>
      <c r="AY202" s="247" t="s">
        <v>157</v>
      </c>
    </row>
    <row r="203" spans="2:65" s="12" customFormat="1" ht="12">
      <c r="B203" s="226"/>
      <c r="C203" s="227"/>
      <c r="D203" s="228" t="s">
        <v>169</v>
      </c>
      <c r="E203" s="229" t="s">
        <v>24</v>
      </c>
      <c r="F203" s="230" t="s">
        <v>357</v>
      </c>
      <c r="G203" s="227"/>
      <c r="H203" s="231">
        <v>2</v>
      </c>
      <c r="I203" s="232"/>
      <c r="J203" s="232"/>
      <c r="K203" s="227"/>
      <c r="L203" s="227"/>
      <c r="M203" s="233"/>
      <c r="N203" s="234"/>
      <c r="O203" s="235"/>
      <c r="P203" s="235"/>
      <c r="Q203" s="235"/>
      <c r="R203" s="235"/>
      <c r="S203" s="235"/>
      <c r="T203" s="235"/>
      <c r="U203" s="235"/>
      <c r="V203" s="235"/>
      <c r="W203" s="235"/>
      <c r="X203" s="236"/>
      <c r="AT203" s="237" t="s">
        <v>169</v>
      </c>
      <c r="AU203" s="237" t="s">
        <v>161</v>
      </c>
      <c r="AV203" s="12" t="s">
        <v>87</v>
      </c>
      <c r="AW203" s="12" t="s">
        <v>7</v>
      </c>
      <c r="AX203" s="12" t="s">
        <v>85</v>
      </c>
      <c r="AY203" s="237" t="s">
        <v>157</v>
      </c>
    </row>
    <row r="204" spans="2:65" s="1" customFormat="1" ht="16.5" customHeight="1">
      <c r="B204" s="43"/>
      <c r="C204" s="214" t="s">
        <v>358</v>
      </c>
      <c r="D204" s="214" t="s">
        <v>162</v>
      </c>
      <c r="E204" s="215" t="s">
        <v>359</v>
      </c>
      <c r="F204" s="216" t="s">
        <v>360</v>
      </c>
      <c r="G204" s="217" t="s">
        <v>199</v>
      </c>
      <c r="H204" s="218">
        <v>10</v>
      </c>
      <c r="I204" s="219"/>
      <c r="J204" s="219"/>
      <c r="K204" s="220">
        <f>ROUND(P204*H204,2)</f>
        <v>0</v>
      </c>
      <c r="L204" s="216" t="s">
        <v>166</v>
      </c>
      <c r="M204" s="63"/>
      <c r="N204" s="221" t="s">
        <v>24</v>
      </c>
      <c r="O204" s="222" t="s">
        <v>47</v>
      </c>
      <c r="P204" s="145">
        <f>I204+J204</f>
        <v>0</v>
      </c>
      <c r="Q204" s="145">
        <f>ROUND(I204*H204,2)</f>
        <v>0</v>
      </c>
      <c r="R204" s="145">
        <f>ROUND(J204*H204,2)</f>
        <v>0</v>
      </c>
      <c r="S204" s="44"/>
      <c r="T204" s="223">
        <f>S204*H204</f>
        <v>0</v>
      </c>
      <c r="U204" s="223">
        <v>1.16E-3</v>
      </c>
      <c r="V204" s="223">
        <f>U204*H204</f>
        <v>1.1599999999999999E-2</v>
      </c>
      <c r="W204" s="223">
        <v>0</v>
      </c>
      <c r="X204" s="224">
        <f>W204*H204</f>
        <v>0</v>
      </c>
      <c r="AR204" s="26" t="s">
        <v>167</v>
      </c>
      <c r="AT204" s="26" t="s">
        <v>162</v>
      </c>
      <c r="AU204" s="26" t="s">
        <v>161</v>
      </c>
      <c r="AY204" s="26" t="s">
        <v>157</v>
      </c>
      <c r="BE204" s="225">
        <f>IF(O204="základní",K204,0)</f>
        <v>0</v>
      </c>
      <c r="BF204" s="225">
        <f>IF(O204="snížená",K204,0)</f>
        <v>0</v>
      </c>
      <c r="BG204" s="225">
        <f>IF(O204="zákl. přenesená",K204,0)</f>
        <v>0</v>
      </c>
      <c r="BH204" s="225">
        <f>IF(O204="sníž. přenesená",K204,0)</f>
        <v>0</v>
      </c>
      <c r="BI204" s="225">
        <f>IF(O204="nulová",K204,0)</f>
        <v>0</v>
      </c>
      <c r="BJ204" s="26" t="s">
        <v>85</v>
      </c>
      <c r="BK204" s="225">
        <f>ROUND(P204*H204,2)</f>
        <v>0</v>
      </c>
      <c r="BL204" s="26" t="s">
        <v>167</v>
      </c>
      <c r="BM204" s="26" t="s">
        <v>361</v>
      </c>
    </row>
    <row r="205" spans="2:65" s="12" customFormat="1" ht="12">
      <c r="B205" s="226"/>
      <c r="C205" s="227"/>
      <c r="D205" s="228" t="s">
        <v>169</v>
      </c>
      <c r="E205" s="229" t="s">
        <v>24</v>
      </c>
      <c r="F205" s="230" t="s">
        <v>362</v>
      </c>
      <c r="G205" s="227"/>
      <c r="H205" s="231">
        <v>10</v>
      </c>
      <c r="I205" s="232"/>
      <c r="J205" s="232"/>
      <c r="K205" s="227"/>
      <c r="L205" s="227"/>
      <c r="M205" s="233"/>
      <c r="N205" s="234"/>
      <c r="O205" s="235"/>
      <c r="P205" s="235"/>
      <c r="Q205" s="235"/>
      <c r="R205" s="235"/>
      <c r="S205" s="235"/>
      <c r="T205" s="235"/>
      <c r="U205" s="235"/>
      <c r="V205" s="235"/>
      <c r="W205" s="235"/>
      <c r="X205" s="236"/>
      <c r="AT205" s="237" t="s">
        <v>169</v>
      </c>
      <c r="AU205" s="237" t="s">
        <v>161</v>
      </c>
      <c r="AV205" s="12" t="s">
        <v>87</v>
      </c>
      <c r="AW205" s="12" t="s">
        <v>7</v>
      </c>
      <c r="AX205" s="12" t="s">
        <v>85</v>
      </c>
      <c r="AY205" s="237" t="s">
        <v>157</v>
      </c>
    </row>
    <row r="206" spans="2:65" s="1" customFormat="1" ht="25.5" customHeight="1">
      <c r="B206" s="43"/>
      <c r="C206" s="214" t="s">
        <v>363</v>
      </c>
      <c r="D206" s="214" t="s">
        <v>162</v>
      </c>
      <c r="E206" s="215" t="s">
        <v>364</v>
      </c>
      <c r="F206" s="216" t="s">
        <v>365</v>
      </c>
      <c r="G206" s="217" t="s">
        <v>222</v>
      </c>
      <c r="H206" s="218">
        <v>0.64</v>
      </c>
      <c r="I206" s="219"/>
      <c r="J206" s="219"/>
      <c r="K206" s="220">
        <f>ROUND(P206*H206,2)</f>
        <v>0</v>
      </c>
      <c r="L206" s="216" t="s">
        <v>166</v>
      </c>
      <c r="M206" s="63"/>
      <c r="N206" s="221" t="s">
        <v>24</v>
      </c>
      <c r="O206" s="222" t="s">
        <v>47</v>
      </c>
      <c r="P206" s="145">
        <f>I206+J206</f>
        <v>0</v>
      </c>
      <c r="Q206" s="145">
        <f>ROUND(I206*H206,2)</f>
        <v>0</v>
      </c>
      <c r="R206" s="145">
        <f>ROUND(J206*H206,2)</f>
        <v>0</v>
      </c>
      <c r="S206" s="44"/>
      <c r="T206" s="223">
        <f>S206*H206</f>
        <v>0</v>
      </c>
      <c r="U206" s="223">
        <v>2.2563399999999998</v>
      </c>
      <c r="V206" s="223">
        <f>U206*H206</f>
        <v>1.4440575999999998</v>
      </c>
      <c r="W206" s="223">
        <v>0</v>
      </c>
      <c r="X206" s="224">
        <f>W206*H206</f>
        <v>0</v>
      </c>
      <c r="AR206" s="26" t="s">
        <v>167</v>
      </c>
      <c r="AT206" s="26" t="s">
        <v>162</v>
      </c>
      <c r="AU206" s="26" t="s">
        <v>161</v>
      </c>
      <c r="AY206" s="26" t="s">
        <v>157</v>
      </c>
      <c r="BE206" s="225">
        <f>IF(O206="základní",K206,0)</f>
        <v>0</v>
      </c>
      <c r="BF206" s="225">
        <f>IF(O206="snížená",K206,0)</f>
        <v>0</v>
      </c>
      <c r="BG206" s="225">
        <f>IF(O206="zákl. přenesená",K206,0)</f>
        <v>0</v>
      </c>
      <c r="BH206" s="225">
        <f>IF(O206="sníž. přenesená",K206,0)</f>
        <v>0</v>
      </c>
      <c r="BI206" s="225">
        <f>IF(O206="nulová",K206,0)</f>
        <v>0</v>
      </c>
      <c r="BJ206" s="26" t="s">
        <v>85</v>
      </c>
      <c r="BK206" s="225">
        <f>ROUND(P206*H206,2)</f>
        <v>0</v>
      </c>
      <c r="BL206" s="26" t="s">
        <v>167</v>
      </c>
      <c r="BM206" s="26" t="s">
        <v>366</v>
      </c>
    </row>
    <row r="207" spans="2:65" s="13" customFormat="1" ht="12">
      <c r="B207" s="238"/>
      <c r="C207" s="239"/>
      <c r="D207" s="228" t="s">
        <v>169</v>
      </c>
      <c r="E207" s="240" t="s">
        <v>24</v>
      </c>
      <c r="F207" s="241" t="s">
        <v>367</v>
      </c>
      <c r="G207" s="239"/>
      <c r="H207" s="240" t="s">
        <v>24</v>
      </c>
      <c r="I207" s="242"/>
      <c r="J207" s="242"/>
      <c r="K207" s="239"/>
      <c r="L207" s="239"/>
      <c r="M207" s="243"/>
      <c r="N207" s="244"/>
      <c r="O207" s="245"/>
      <c r="P207" s="245"/>
      <c r="Q207" s="245"/>
      <c r="R207" s="245"/>
      <c r="S207" s="245"/>
      <c r="T207" s="245"/>
      <c r="U207" s="245"/>
      <c r="V207" s="245"/>
      <c r="W207" s="245"/>
      <c r="X207" s="246"/>
      <c r="AT207" s="247" t="s">
        <v>169</v>
      </c>
      <c r="AU207" s="247" t="s">
        <v>161</v>
      </c>
      <c r="AV207" s="13" t="s">
        <v>85</v>
      </c>
      <c r="AW207" s="13" t="s">
        <v>7</v>
      </c>
      <c r="AX207" s="13" t="s">
        <v>78</v>
      </c>
      <c r="AY207" s="247" t="s">
        <v>157</v>
      </c>
    </row>
    <row r="208" spans="2:65" s="12" customFormat="1" ht="12">
      <c r="B208" s="226"/>
      <c r="C208" s="227"/>
      <c r="D208" s="228" t="s">
        <v>169</v>
      </c>
      <c r="E208" s="229" t="s">
        <v>24</v>
      </c>
      <c r="F208" s="230" t="s">
        <v>250</v>
      </c>
      <c r="G208" s="227"/>
      <c r="H208" s="231">
        <v>0.64</v>
      </c>
      <c r="I208" s="232"/>
      <c r="J208" s="232"/>
      <c r="K208" s="227"/>
      <c r="L208" s="227"/>
      <c r="M208" s="233"/>
      <c r="N208" s="234"/>
      <c r="O208" s="235"/>
      <c r="P208" s="235"/>
      <c r="Q208" s="235"/>
      <c r="R208" s="235"/>
      <c r="S208" s="235"/>
      <c r="T208" s="235"/>
      <c r="U208" s="235"/>
      <c r="V208" s="235"/>
      <c r="W208" s="235"/>
      <c r="X208" s="236"/>
      <c r="AT208" s="237" t="s">
        <v>169</v>
      </c>
      <c r="AU208" s="237" t="s">
        <v>161</v>
      </c>
      <c r="AV208" s="12" t="s">
        <v>87</v>
      </c>
      <c r="AW208" s="12" t="s">
        <v>7</v>
      </c>
      <c r="AX208" s="12" t="s">
        <v>85</v>
      </c>
      <c r="AY208" s="237" t="s">
        <v>157</v>
      </c>
    </row>
    <row r="209" spans="2:65" s="1" customFormat="1" ht="16.5" customHeight="1">
      <c r="B209" s="43"/>
      <c r="C209" s="214" t="s">
        <v>368</v>
      </c>
      <c r="D209" s="214" t="s">
        <v>162</v>
      </c>
      <c r="E209" s="215" t="s">
        <v>369</v>
      </c>
      <c r="F209" s="216" t="s">
        <v>370</v>
      </c>
      <c r="G209" s="217" t="s">
        <v>165</v>
      </c>
      <c r="H209" s="218">
        <v>4</v>
      </c>
      <c r="I209" s="219"/>
      <c r="J209" s="219"/>
      <c r="K209" s="220">
        <f>ROUND(P209*H209,2)</f>
        <v>0</v>
      </c>
      <c r="L209" s="216" t="s">
        <v>166</v>
      </c>
      <c r="M209" s="63"/>
      <c r="N209" s="221" t="s">
        <v>24</v>
      </c>
      <c r="O209" s="222" t="s">
        <v>47</v>
      </c>
      <c r="P209" s="145">
        <f>I209+J209</f>
        <v>0</v>
      </c>
      <c r="Q209" s="145">
        <f>ROUND(I209*H209,2)</f>
        <v>0</v>
      </c>
      <c r="R209" s="145">
        <f>ROUND(J209*H209,2)</f>
        <v>0</v>
      </c>
      <c r="S209" s="44"/>
      <c r="T209" s="223">
        <f>S209*H209</f>
        <v>0</v>
      </c>
      <c r="U209" s="223">
        <v>2.64E-3</v>
      </c>
      <c r="V209" s="223">
        <f>U209*H209</f>
        <v>1.056E-2</v>
      </c>
      <c r="W209" s="223">
        <v>0</v>
      </c>
      <c r="X209" s="224">
        <f>W209*H209</f>
        <v>0</v>
      </c>
      <c r="AR209" s="26" t="s">
        <v>167</v>
      </c>
      <c r="AT209" s="26" t="s">
        <v>162</v>
      </c>
      <c r="AU209" s="26" t="s">
        <v>161</v>
      </c>
      <c r="AY209" s="26" t="s">
        <v>157</v>
      </c>
      <c r="BE209" s="225">
        <f>IF(O209="základní",K209,0)</f>
        <v>0</v>
      </c>
      <c r="BF209" s="225">
        <f>IF(O209="snížená",K209,0)</f>
        <v>0</v>
      </c>
      <c r="BG209" s="225">
        <f>IF(O209="zákl. přenesená",K209,0)</f>
        <v>0</v>
      </c>
      <c r="BH209" s="225">
        <f>IF(O209="sníž. přenesená",K209,0)</f>
        <v>0</v>
      </c>
      <c r="BI209" s="225">
        <f>IF(O209="nulová",K209,0)</f>
        <v>0</v>
      </c>
      <c r="BJ209" s="26" t="s">
        <v>85</v>
      </c>
      <c r="BK209" s="225">
        <f>ROUND(P209*H209,2)</f>
        <v>0</v>
      </c>
      <c r="BL209" s="26" t="s">
        <v>167</v>
      </c>
      <c r="BM209" s="26" t="s">
        <v>371</v>
      </c>
    </row>
    <row r="210" spans="2:65" s="12" customFormat="1" ht="12">
      <c r="B210" s="226"/>
      <c r="C210" s="227"/>
      <c r="D210" s="228" t="s">
        <v>169</v>
      </c>
      <c r="E210" s="229" t="s">
        <v>24</v>
      </c>
      <c r="F210" s="230" t="s">
        <v>372</v>
      </c>
      <c r="G210" s="227"/>
      <c r="H210" s="231">
        <v>4</v>
      </c>
      <c r="I210" s="232"/>
      <c r="J210" s="232"/>
      <c r="K210" s="227"/>
      <c r="L210" s="227"/>
      <c r="M210" s="233"/>
      <c r="N210" s="234"/>
      <c r="O210" s="235"/>
      <c r="P210" s="235"/>
      <c r="Q210" s="235"/>
      <c r="R210" s="235"/>
      <c r="S210" s="235"/>
      <c r="T210" s="235"/>
      <c r="U210" s="235"/>
      <c r="V210" s="235"/>
      <c r="W210" s="235"/>
      <c r="X210" s="236"/>
      <c r="AT210" s="237" t="s">
        <v>169</v>
      </c>
      <c r="AU210" s="237" t="s">
        <v>161</v>
      </c>
      <c r="AV210" s="12" t="s">
        <v>87</v>
      </c>
      <c r="AW210" s="12" t="s">
        <v>7</v>
      </c>
      <c r="AX210" s="12" t="s">
        <v>85</v>
      </c>
      <c r="AY210" s="237" t="s">
        <v>157</v>
      </c>
    </row>
    <row r="211" spans="2:65" s="1" customFormat="1" ht="16.5" customHeight="1">
      <c r="B211" s="43"/>
      <c r="C211" s="214" t="s">
        <v>373</v>
      </c>
      <c r="D211" s="214" t="s">
        <v>162</v>
      </c>
      <c r="E211" s="215" t="s">
        <v>374</v>
      </c>
      <c r="F211" s="216" t="s">
        <v>375</v>
      </c>
      <c r="G211" s="217" t="s">
        <v>165</v>
      </c>
      <c r="H211" s="218">
        <v>4</v>
      </c>
      <c r="I211" s="219"/>
      <c r="J211" s="219"/>
      <c r="K211" s="220">
        <f>ROUND(P211*H211,2)</f>
        <v>0</v>
      </c>
      <c r="L211" s="216" t="s">
        <v>166</v>
      </c>
      <c r="M211" s="63"/>
      <c r="N211" s="221" t="s">
        <v>24</v>
      </c>
      <c r="O211" s="222" t="s">
        <v>47</v>
      </c>
      <c r="P211" s="145">
        <f>I211+J211</f>
        <v>0</v>
      </c>
      <c r="Q211" s="145">
        <f>ROUND(I211*H211,2)</f>
        <v>0</v>
      </c>
      <c r="R211" s="145">
        <f>ROUND(J211*H211,2)</f>
        <v>0</v>
      </c>
      <c r="S211" s="44"/>
      <c r="T211" s="223">
        <f>S211*H211</f>
        <v>0</v>
      </c>
      <c r="U211" s="223">
        <v>0</v>
      </c>
      <c r="V211" s="223">
        <f>U211*H211</f>
        <v>0</v>
      </c>
      <c r="W211" s="223">
        <v>0</v>
      </c>
      <c r="X211" s="224">
        <f>W211*H211</f>
        <v>0</v>
      </c>
      <c r="AR211" s="26" t="s">
        <v>167</v>
      </c>
      <c r="AT211" s="26" t="s">
        <v>162</v>
      </c>
      <c r="AU211" s="26" t="s">
        <v>161</v>
      </c>
      <c r="AY211" s="26" t="s">
        <v>157</v>
      </c>
      <c r="BE211" s="225">
        <f>IF(O211="základní",K211,0)</f>
        <v>0</v>
      </c>
      <c r="BF211" s="225">
        <f>IF(O211="snížená",K211,0)</f>
        <v>0</v>
      </c>
      <c r="BG211" s="225">
        <f>IF(O211="zákl. přenesená",K211,0)</f>
        <v>0</v>
      </c>
      <c r="BH211" s="225">
        <f>IF(O211="sníž. přenesená",K211,0)</f>
        <v>0</v>
      </c>
      <c r="BI211" s="225">
        <f>IF(O211="nulová",K211,0)</f>
        <v>0</v>
      </c>
      <c r="BJ211" s="26" t="s">
        <v>85</v>
      </c>
      <c r="BK211" s="225">
        <f>ROUND(P211*H211,2)</f>
        <v>0</v>
      </c>
      <c r="BL211" s="26" t="s">
        <v>167</v>
      </c>
      <c r="BM211" s="26" t="s">
        <v>376</v>
      </c>
    </row>
    <row r="212" spans="2:65" s="12" customFormat="1" ht="12">
      <c r="B212" s="226"/>
      <c r="C212" s="227"/>
      <c r="D212" s="228" t="s">
        <v>169</v>
      </c>
      <c r="E212" s="229" t="s">
        <v>24</v>
      </c>
      <c r="F212" s="230" t="s">
        <v>167</v>
      </c>
      <c r="G212" s="227"/>
      <c r="H212" s="231">
        <v>4</v>
      </c>
      <c r="I212" s="232"/>
      <c r="J212" s="232"/>
      <c r="K212" s="227"/>
      <c r="L212" s="227"/>
      <c r="M212" s="233"/>
      <c r="N212" s="234"/>
      <c r="O212" s="235"/>
      <c r="P212" s="235"/>
      <c r="Q212" s="235"/>
      <c r="R212" s="235"/>
      <c r="S212" s="235"/>
      <c r="T212" s="235"/>
      <c r="U212" s="235"/>
      <c r="V212" s="235"/>
      <c r="W212" s="235"/>
      <c r="X212" s="236"/>
      <c r="AT212" s="237" t="s">
        <v>169</v>
      </c>
      <c r="AU212" s="237" t="s">
        <v>161</v>
      </c>
      <c r="AV212" s="12" t="s">
        <v>87</v>
      </c>
      <c r="AW212" s="12" t="s">
        <v>7</v>
      </c>
      <c r="AX212" s="12" t="s">
        <v>85</v>
      </c>
      <c r="AY212" s="237" t="s">
        <v>157</v>
      </c>
    </row>
    <row r="213" spans="2:65" s="11" customFormat="1" ht="29.9" customHeight="1">
      <c r="B213" s="197"/>
      <c r="C213" s="198"/>
      <c r="D213" s="199" t="s">
        <v>77</v>
      </c>
      <c r="E213" s="212" t="s">
        <v>167</v>
      </c>
      <c r="F213" s="212" t="s">
        <v>377</v>
      </c>
      <c r="G213" s="198"/>
      <c r="H213" s="198"/>
      <c r="I213" s="201"/>
      <c r="J213" s="201"/>
      <c r="K213" s="213">
        <f>BK213</f>
        <v>0</v>
      </c>
      <c r="L213" s="198"/>
      <c r="M213" s="203"/>
      <c r="N213" s="204"/>
      <c r="O213" s="205"/>
      <c r="P213" s="205"/>
      <c r="Q213" s="206">
        <f>Q214</f>
        <v>0</v>
      </c>
      <c r="R213" s="206">
        <f>R214</f>
        <v>0</v>
      </c>
      <c r="S213" s="205"/>
      <c r="T213" s="207">
        <f>T214</f>
        <v>0</v>
      </c>
      <c r="U213" s="205"/>
      <c r="V213" s="207">
        <f>V214</f>
        <v>9.453850000000001</v>
      </c>
      <c r="W213" s="205"/>
      <c r="X213" s="208">
        <f>X214</f>
        <v>0</v>
      </c>
      <c r="AR213" s="209" t="s">
        <v>85</v>
      </c>
      <c r="AT213" s="210" t="s">
        <v>77</v>
      </c>
      <c r="AU213" s="210" t="s">
        <v>85</v>
      </c>
      <c r="AY213" s="209" t="s">
        <v>157</v>
      </c>
      <c r="BK213" s="211">
        <f>BK214</f>
        <v>0</v>
      </c>
    </row>
    <row r="214" spans="2:65" s="11" customFormat="1" ht="14.9" customHeight="1">
      <c r="B214" s="197"/>
      <c r="C214" s="198"/>
      <c r="D214" s="199" t="s">
        <v>77</v>
      </c>
      <c r="E214" s="212" t="s">
        <v>378</v>
      </c>
      <c r="F214" s="212" t="s">
        <v>379</v>
      </c>
      <c r="G214" s="198"/>
      <c r="H214" s="198"/>
      <c r="I214" s="201"/>
      <c r="J214" s="201"/>
      <c r="K214" s="213">
        <f>BK214</f>
        <v>0</v>
      </c>
      <c r="L214" s="198"/>
      <c r="M214" s="203"/>
      <c r="N214" s="204"/>
      <c r="O214" s="205"/>
      <c r="P214" s="205"/>
      <c r="Q214" s="206">
        <f>SUM(Q215:Q217)</f>
        <v>0</v>
      </c>
      <c r="R214" s="206">
        <f>SUM(R215:R217)</f>
        <v>0</v>
      </c>
      <c r="S214" s="205"/>
      <c r="T214" s="207">
        <f>SUM(T215:T217)</f>
        <v>0</v>
      </c>
      <c r="U214" s="205"/>
      <c r="V214" s="207">
        <f>SUM(V215:V217)</f>
        <v>9.453850000000001</v>
      </c>
      <c r="W214" s="205"/>
      <c r="X214" s="208">
        <f>SUM(X215:X217)</f>
        <v>0</v>
      </c>
      <c r="AR214" s="209" t="s">
        <v>85</v>
      </c>
      <c r="AT214" s="210" t="s">
        <v>77</v>
      </c>
      <c r="AU214" s="210" t="s">
        <v>87</v>
      </c>
      <c r="AY214" s="209" t="s">
        <v>157</v>
      </c>
      <c r="BK214" s="211">
        <f>SUM(BK215:BK217)</f>
        <v>0</v>
      </c>
    </row>
    <row r="215" spans="2:65" s="1" customFormat="1" ht="25.5" customHeight="1">
      <c r="B215" s="43"/>
      <c r="C215" s="214" t="s">
        <v>380</v>
      </c>
      <c r="D215" s="214" t="s">
        <v>162</v>
      </c>
      <c r="E215" s="215" t="s">
        <v>381</v>
      </c>
      <c r="F215" s="216" t="s">
        <v>382</v>
      </c>
      <c r="G215" s="217" t="s">
        <v>222</v>
      </c>
      <c r="H215" s="218">
        <v>5</v>
      </c>
      <c r="I215" s="219"/>
      <c r="J215" s="219"/>
      <c r="K215" s="220">
        <f>ROUND(P215*H215,2)</f>
        <v>0</v>
      </c>
      <c r="L215" s="216" t="s">
        <v>166</v>
      </c>
      <c r="M215" s="63"/>
      <c r="N215" s="221" t="s">
        <v>24</v>
      </c>
      <c r="O215" s="222" t="s">
        <v>47</v>
      </c>
      <c r="P215" s="145">
        <f>I215+J215</f>
        <v>0</v>
      </c>
      <c r="Q215" s="145">
        <f>ROUND(I215*H215,2)</f>
        <v>0</v>
      </c>
      <c r="R215" s="145">
        <f>ROUND(J215*H215,2)</f>
        <v>0</v>
      </c>
      <c r="S215" s="44"/>
      <c r="T215" s="223">
        <f>S215*H215</f>
        <v>0</v>
      </c>
      <c r="U215" s="223">
        <v>1.8907700000000001</v>
      </c>
      <c r="V215" s="223">
        <f>U215*H215</f>
        <v>9.453850000000001</v>
      </c>
      <c r="W215" s="223">
        <v>0</v>
      </c>
      <c r="X215" s="224">
        <f>W215*H215</f>
        <v>0</v>
      </c>
      <c r="AR215" s="26" t="s">
        <v>167</v>
      </c>
      <c r="AT215" s="26" t="s">
        <v>162</v>
      </c>
      <c r="AU215" s="26" t="s">
        <v>161</v>
      </c>
      <c r="AY215" s="26" t="s">
        <v>157</v>
      </c>
      <c r="BE215" s="225">
        <f>IF(O215="základní",K215,0)</f>
        <v>0</v>
      </c>
      <c r="BF215" s="225">
        <f>IF(O215="snížená",K215,0)</f>
        <v>0</v>
      </c>
      <c r="BG215" s="225">
        <f>IF(O215="zákl. přenesená",K215,0)</f>
        <v>0</v>
      </c>
      <c r="BH215" s="225">
        <f>IF(O215="sníž. přenesená",K215,0)</f>
        <v>0</v>
      </c>
      <c r="BI215" s="225">
        <f>IF(O215="nulová",K215,0)</f>
        <v>0</v>
      </c>
      <c r="BJ215" s="26" t="s">
        <v>85</v>
      </c>
      <c r="BK215" s="225">
        <f>ROUND(P215*H215,2)</f>
        <v>0</v>
      </c>
      <c r="BL215" s="26" t="s">
        <v>167</v>
      </c>
      <c r="BM215" s="26" t="s">
        <v>383</v>
      </c>
    </row>
    <row r="216" spans="2:65" s="13" customFormat="1" ht="12">
      <c r="B216" s="238"/>
      <c r="C216" s="239"/>
      <c r="D216" s="228" t="s">
        <v>169</v>
      </c>
      <c r="E216" s="240" t="s">
        <v>24</v>
      </c>
      <c r="F216" s="241" t="s">
        <v>384</v>
      </c>
      <c r="G216" s="239"/>
      <c r="H216" s="240" t="s">
        <v>24</v>
      </c>
      <c r="I216" s="242"/>
      <c r="J216" s="242"/>
      <c r="K216" s="239"/>
      <c r="L216" s="239"/>
      <c r="M216" s="243"/>
      <c r="N216" s="244"/>
      <c r="O216" s="245"/>
      <c r="P216" s="245"/>
      <c r="Q216" s="245"/>
      <c r="R216" s="245"/>
      <c r="S216" s="245"/>
      <c r="T216" s="245"/>
      <c r="U216" s="245"/>
      <c r="V216" s="245"/>
      <c r="W216" s="245"/>
      <c r="X216" s="246"/>
      <c r="AT216" s="247" t="s">
        <v>169</v>
      </c>
      <c r="AU216" s="247" t="s">
        <v>161</v>
      </c>
      <c r="AV216" s="13" t="s">
        <v>85</v>
      </c>
      <c r="AW216" s="13" t="s">
        <v>7</v>
      </c>
      <c r="AX216" s="13" t="s">
        <v>78</v>
      </c>
      <c r="AY216" s="247" t="s">
        <v>157</v>
      </c>
    </row>
    <row r="217" spans="2:65" s="12" customFormat="1" ht="12">
      <c r="B217" s="226"/>
      <c r="C217" s="227"/>
      <c r="D217" s="228" t="s">
        <v>169</v>
      </c>
      <c r="E217" s="229" t="s">
        <v>24</v>
      </c>
      <c r="F217" s="230" t="s">
        <v>385</v>
      </c>
      <c r="G217" s="227"/>
      <c r="H217" s="231">
        <v>5</v>
      </c>
      <c r="I217" s="232"/>
      <c r="J217" s="232"/>
      <c r="K217" s="227"/>
      <c r="L217" s="227"/>
      <c r="M217" s="233"/>
      <c r="N217" s="234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AT217" s="237" t="s">
        <v>169</v>
      </c>
      <c r="AU217" s="237" t="s">
        <v>161</v>
      </c>
      <c r="AV217" s="12" t="s">
        <v>87</v>
      </c>
      <c r="AW217" s="12" t="s">
        <v>7</v>
      </c>
      <c r="AX217" s="12" t="s">
        <v>85</v>
      </c>
      <c r="AY217" s="237" t="s">
        <v>157</v>
      </c>
    </row>
    <row r="218" spans="2:65" s="11" customFormat="1" ht="29.9" customHeight="1">
      <c r="B218" s="197"/>
      <c r="C218" s="198"/>
      <c r="D218" s="199" t="s">
        <v>77</v>
      </c>
      <c r="E218" s="212" t="s">
        <v>175</v>
      </c>
      <c r="F218" s="212" t="s">
        <v>83</v>
      </c>
      <c r="G218" s="198"/>
      <c r="H218" s="198"/>
      <c r="I218" s="201"/>
      <c r="J218" s="201"/>
      <c r="K218" s="213">
        <f>BK218</f>
        <v>0</v>
      </c>
      <c r="L218" s="198"/>
      <c r="M218" s="203"/>
      <c r="N218" s="204"/>
      <c r="O218" s="205"/>
      <c r="P218" s="205"/>
      <c r="Q218" s="206">
        <f>Q219+Q237</f>
        <v>0</v>
      </c>
      <c r="R218" s="206">
        <f>R219+R237</f>
        <v>0</v>
      </c>
      <c r="S218" s="205"/>
      <c r="T218" s="207">
        <f>T219+T237</f>
        <v>0</v>
      </c>
      <c r="U218" s="205"/>
      <c r="V218" s="207">
        <f>V219+V237</f>
        <v>1952.9545679999999</v>
      </c>
      <c r="W218" s="205"/>
      <c r="X218" s="208">
        <f>X219+X237</f>
        <v>0</v>
      </c>
      <c r="AR218" s="209" t="s">
        <v>85</v>
      </c>
      <c r="AT218" s="210" t="s">
        <v>77</v>
      </c>
      <c r="AU218" s="210" t="s">
        <v>85</v>
      </c>
      <c r="AY218" s="209" t="s">
        <v>157</v>
      </c>
      <c r="BK218" s="211">
        <f>BK219+BK237</f>
        <v>0</v>
      </c>
    </row>
    <row r="219" spans="2:65" s="11" customFormat="1" ht="14.9" customHeight="1">
      <c r="B219" s="197"/>
      <c r="C219" s="198"/>
      <c r="D219" s="199" t="s">
        <v>77</v>
      </c>
      <c r="E219" s="212" t="s">
        <v>386</v>
      </c>
      <c r="F219" s="212" t="s">
        <v>387</v>
      </c>
      <c r="G219" s="198"/>
      <c r="H219" s="198"/>
      <c r="I219" s="201"/>
      <c r="J219" s="201"/>
      <c r="K219" s="213">
        <f>BK219</f>
        <v>0</v>
      </c>
      <c r="L219" s="198"/>
      <c r="M219" s="203"/>
      <c r="N219" s="204"/>
      <c r="O219" s="205"/>
      <c r="P219" s="205"/>
      <c r="Q219" s="206">
        <f>SUM(Q220:Q236)</f>
        <v>0</v>
      </c>
      <c r="R219" s="206">
        <f>SUM(R220:R236)</f>
        <v>0</v>
      </c>
      <c r="S219" s="205"/>
      <c r="T219" s="207">
        <f>SUM(T220:T236)</f>
        <v>0</v>
      </c>
      <c r="U219" s="205"/>
      <c r="V219" s="207">
        <f>SUM(V220:V236)</f>
        <v>1546.3300179999999</v>
      </c>
      <c r="W219" s="205"/>
      <c r="X219" s="208">
        <f>SUM(X220:X236)</f>
        <v>0</v>
      </c>
      <c r="AR219" s="209" t="s">
        <v>85</v>
      </c>
      <c r="AT219" s="210" t="s">
        <v>77</v>
      </c>
      <c r="AU219" s="210" t="s">
        <v>87</v>
      </c>
      <c r="AY219" s="209" t="s">
        <v>157</v>
      </c>
      <c r="BK219" s="211">
        <f>SUM(BK220:BK236)</f>
        <v>0</v>
      </c>
    </row>
    <row r="220" spans="2:65" s="1" customFormat="1" ht="25.5" customHeight="1">
      <c r="B220" s="43"/>
      <c r="C220" s="214" t="s">
        <v>388</v>
      </c>
      <c r="D220" s="214" t="s">
        <v>162</v>
      </c>
      <c r="E220" s="215" t="s">
        <v>389</v>
      </c>
      <c r="F220" s="216" t="s">
        <v>390</v>
      </c>
      <c r="G220" s="217" t="s">
        <v>165</v>
      </c>
      <c r="H220" s="218">
        <v>1526</v>
      </c>
      <c r="I220" s="219"/>
      <c r="J220" s="219"/>
      <c r="K220" s="220">
        <f>ROUND(P220*H220,2)</f>
        <v>0</v>
      </c>
      <c r="L220" s="216" t="s">
        <v>166</v>
      </c>
      <c r="M220" s="63"/>
      <c r="N220" s="221" t="s">
        <v>24</v>
      </c>
      <c r="O220" s="222" t="s">
        <v>47</v>
      </c>
      <c r="P220" s="145">
        <f>I220+J220</f>
        <v>0</v>
      </c>
      <c r="Q220" s="145">
        <f>ROUND(I220*H220,2)</f>
        <v>0</v>
      </c>
      <c r="R220" s="145">
        <f>ROUND(J220*H220,2)</f>
        <v>0</v>
      </c>
      <c r="S220" s="44"/>
      <c r="T220" s="223">
        <f>S220*H220</f>
        <v>0</v>
      </c>
      <c r="U220" s="223">
        <v>0.27994000000000002</v>
      </c>
      <c r="V220" s="223">
        <f>U220*H220</f>
        <v>427.18844000000001</v>
      </c>
      <c r="W220" s="223">
        <v>0</v>
      </c>
      <c r="X220" s="224">
        <f>W220*H220</f>
        <v>0</v>
      </c>
      <c r="AR220" s="26" t="s">
        <v>167</v>
      </c>
      <c r="AT220" s="26" t="s">
        <v>162</v>
      </c>
      <c r="AU220" s="26" t="s">
        <v>161</v>
      </c>
      <c r="AY220" s="26" t="s">
        <v>157</v>
      </c>
      <c r="BE220" s="225">
        <f>IF(O220="základní",K220,0)</f>
        <v>0</v>
      </c>
      <c r="BF220" s="225">
        <f>IF(O220="snížená",K220,0)</f>
        <v>0</v>
      </c>
      <c r="BG220" s="225">
        <f>IF(O220="zákl. přenesená",K220,0)</f>
        <v>0</v>
      </c>
      <c r="BH220" s="225">
        <f>IF(O220="sníž. přenesená",K220,0)</f>
        <v>0</v>
      </c>
      <c r="BI220" s="225">
        <f>IF(O220="nulová",K220,0)</f>
        <v>0</v>
      </c>
      <c r="BJ220" s="26" t="s">
        <v>85</v>
      </c>
      <c r="BK220" s="225">
        <f>ROUND(P220*H220,2)</f>
        <v>0</v>
      </c>
      <c r="BL220" s="26" t="s">
        <v>167</v>
      </c>
      <c r="BM220" s="26" t="s">
        <v>391</v>
      </c>
    </row>
    <row r="221" spans="2:65" s="12" customFormat="1" ht="12">
      <c r="B221" s="226"/>
      <c r="C221" s="227"/>
      <c r="D221" s="228" t="s">
        <v>169</v>
      </c>
      <c r="E221" s="229" t="s">
        <v>24</v>
      </c>
      <c r="F221" s="230" t="s">
        <v>392</v>
      </c>
      <c r="G221" s="227"/>
      <c r="H221" s="231">
        <v>1526</v>
      </c>
      <c r="I221" s="232"/>
      <c r="J221" s="232"/>
      <c r="K221" s="227"/>
      <c r="L221" s="227"/>
      <c r="M221" s="233"/>
      <c r="N221" s="234"/>
      <c r="O221" s="235"/>
      <c r="P221" s="235"/>
      <c r="Q221" s="235"/>
      <c r="R221" s="235"/>
      <c r="S221" s="235"/>
      <c r="T221" s="235"/>
      <c r="U221" s="235"/>
      <c r="V221" s="235"/>
      <c r="W221" s="235"/>
      <c r="X221" s="236"/>
      <c r="AT221" s="237" t="s">
        <v>169</v>
      </c>
      <c r="AU221" s="237" t="s">
        <v>161</v>
      </c>
      <c r="AV221" s="12" t="s">
        <v>87</v>
      </c>
      <c r="AW221" s="12" t="s">
        <v>7</v>
      </c>
      <c r="AX221" s="12" t="s">
        <v>85</v>
      </c>
      <c r="AY221" s="237" t="s">
        <v>157</v>
      </c>
    </row>
    <row r="222" spans="2:65" s="1" customFormat="1" ht="25.5" customHeight="1">
      <c r="B222" s="43"/>
      <c r="C222" s="214" t="s">
        <v>393</v>
      </c>
      <c r="D222" s="214" t="s">
        <v>162</v>
      </c>
      <c r="E222" s="215" t="s">
        <v>394</v>
      </c>
      <c r="F222" s="216" t="s">
        <v>395</v>
      </c>
      <c r="G222" s="217" t="s">
        <v>165</v>
      </c>
      <c r="H222" s="218">
        <v>1127</v>
      </c>
      <c r="I222" s="219"/>
      <c r="J222" s="219"/>
      <c r="K222" s="220">
        <f>ROUND(P222*H222,2)</f>
        <v>0</v>
      </c>
      <c r="L222" s="216" t="s">
        <v>166</v>
      </c>
      <c r="M222" s="63"/>
      <c r="N222" s="221" t="s">
        <v>24</v>
      </c>
      <c r="O222" s="222" t="s">
        <v>47</v>
      </c>
      <c r="P222" s="145">
        <f>I222+J222</f>
        <v>0</v>
      </c>
      <c r="Q222" s="145">
        <f>ROUND(I222*H222,2)</f>
        <v>0</v>
      </c>
      <c r="R222" s="145">
        <f>ROUND(J222*H222,2)</f>
        <v>0</v>
      </c>
      <c r="S222" s="44"/>
      <c r="T222" s="223">
        <f>S222*H222</f>
        <v>0</v>
      </c>
      <c r="U222" s="223">
        <v>0.378</v>
      </c>
      <c r="V222" s="223">
        <f>U222*H222</f>
        <v>426.00600000000003</v>
      </c>
      <c r="W222" s="223">
        <v>0</v>
      </c>
      <c r="X222" s="224">
        <f>W222*H222</f>
        <v>0</v>
      </c>
      <c r="AR222" s="26" t="s">
        <v>167</v>
      </c>
      <c r="AT222" s="26" t="s">
        <v>162</v>
      </c>
      <c r="AU222" s="26" t="s">
        <v>161</v>
      </c>
      <c r="AY222" s="26" t="s">
        <v>157</v>
      </c>
      <c r="BE222" s="225">
        <f>IF(O222="základní",K222,0)</f>
        <v>0</v>
      </c>
      <c r="BF222" s="225">
        <f>IF(O222="snížená",K222,0)</f>
        <v>0</v>
      </c>
      <c r="BG222" s="225">
        <f>IF(O222="zákl. přenesená",K222,0)</f>
        <v>0</v>
      </c>
      <c r="BH222" s="225">
        <f>IF(O222="sníž. přenesená",K222,0)</f>
        <v>0</v>
      </c>
      <c r="BI222" s="225">
        <f>IF(O222="nulová",K222,0)</f>
        <v>0</v>
      </c>
      <c r="BJ222" s="26" t="s">
        <v>85</v>
      </c>
      <c r="BK222" s="225">
        <f>ROUND(P222*H222,2)</f>
        <v>0</v>
      </c>
      <c r="BL222" s="26" t="s">
        <v>167</v>
      </c>
      <c r="BM222" s="26" t="s">
        <v>396</v>
      </c>
    </row>
    <row r="223" spans="2:65" s="12" customFormat="1" ht="12">
      <c r="B223" s="226"/>
      <c r="C223" s="227"/>
      <c r="D223" s="228" t="s">
        <v>169</v>
      </c>
      <c r="E223" s="229" t="s">
        <v>24</v>
      </c>
      <c r="F223" s="230" t="s">
        <v>397</v>
      </c>
      <c r="G223" s="227"/>
      <c r="H223" s="231">
        <v>1127</v>
      </c>
      <c r="I223" s="232"/>
      <c r="J223" s="232"/>
      <c r="K223" s="227"/>
      <c r="L223" s="227"/>
      <c r="M223" s="233"/>
      <c r="N223" s="234"/>
      <c r="O223" s="235"/>
      <c r="P223" s="235"/>
      <c r="Q223" s="235"/>
      <c r="R223" s="235"/>
      <c r="S223" s="235"/>
      <c r="T223" s="235"/>
      <c r="U223" s="235"/>
      <c r="V223" s="235"/>
      <c r="W223" s="235"/>
      <c r="X223" s="236"/>
      <c r="AT223" s="237" t="s">
        <v>169</v>
      </c>
      <c r="AU223" s="237" t="s">
        <v>161</v>
      </c>
      <c r="AV223" s="12" t="s">
        <v>87</v>
      </c>
      <c r="AW223" s="12" t="s">
        <v>7</v>
      </c>
      <c r="AX223" s="12" t="s">
        <v>85</v>
      </c>
      <c r="AY223" s="237" t="s">
        <v>157</v>
      </c>
    </row>
    <row r="224" spans="2:65" s="1" customFormat="1" ht="25.5" customHeight="1">
      <c r="B224" s="43"/>
      <c r="C224" s="214" t="s">
        <v>398</v>
      </c>
      <c r="D224" s="214" t="s">
        <v>162</v>
      </c>
      <c r="E224" s="215" t="s">
        <v>399</v>
      </c>
      <c r="F224" s="216" t="s">
        <v>400</v>
      </c>
      <c r="G224" s="217" t="s">
        <v>165</v>
      </c>
      <c r="H224" s="218">
        <v>663.25</v>
      </c>
      <c r="I224" s="219"/>
      <c r="J224" s="219"/>
      <c r="K224" s="220">
        <f>ROUND(P224*H224,2)</f>
        <v>0</v>
      </c>
      <c r="L224" s="216" t="s">
        <v>166</v>
      </c>
      <c r="M224" s="63"/>
      <c r="N224" s="221" t="s">
        <v>24</v>
      </c>
      <c r="O224" s="222" t="s">
        <v>47</v>
      </c>
      <c r="P224" s="145">
        <f>I224+J224</f>
        <v>0</v>
      </c>
      <c r="Q224" s="145">
        <f>ROUND(I224*H224,2)</f>
        <v>0</v>
      </c>
      <c r="R224" s="145">
        <f>ROUND(J224*H224,2)</f>
        <v>0</v>
      </c>
      <c r="S224" s="44"/>
      <c r="T224" s="223">
        <f>S224*H224</f>
        <v>0</v>
      </c>
      <c r="U224" s="223">
        <v>0.13188</v>
      </c>
      <c r="V224" s="223">
        <f>U224*H224</f>
        <v>87.469409999999996</v>
      </c>
      <c r="W224" s="223">
        <v>0</v>
      </c>
      <c r="X224" s="224">
        <f>W224*H224</f>
        <v>0</v>
      </c>
      <c r="AR224" s="26" t="s">
        <v>167</v>
      </c>
      <c r="AT224" s="26" t="s">
        <v>162</v>
      </c>
      <c r="AU224" s="26" t="s">
        <v>161</v>
      </c>
      <c r="AY224" s="26" t="s">
        <v>157</v>
      </c>
      <c r="BE224" s="225">
        <f>IF(O224="základní",K224,0)</f>
        <v>0</v>
      </c>
      <c r="BF224" s="225">
        <f>IF(O224="snížená",K224,0)</f>
        <v>0</v>
      </c>
      <c r="BG224" s="225">
        <f>IF(O224="zákl. přenesená",K224,0)</f>
        <v>0</v>
      </c>
      <c r="BH224" s="225">
        <f>IF(O224="sníž. přenesená",K224,0)</f>
        <v>0</v>
      </c>
      <c r="BI224" s="225">
        <f>IF(O224="nulová",K224,0)</f>
        <v>0</v>
      </c>
      <c r="BJ224" s="26" t="s">
        <v>85</v>
      </c>
      <c r="BK224" s="225">
        <f>ROUND(P224*H224,2)</f>
        <v>0</v>
      </c>
      <c r="BL224" s="26" t="s">
        <v>167</v>
      </c>
      <c r="BM224" s="26" t="s">
        <v>401</v>
      </c>
    </row>
    <row r="225" spans="2:65" s="12" customFormat="1" ht="12">
      <c r="B225" s="226"/>
      <c r="C225" s="227"/>
      <c r="D225" s="228" t="s">
        <v>169</v>
      </c>
      <c r="E225" s="229" t="s">
        <v>24</v>
      </c>
      <c r="F225" s="230" t="s">
        <v>402</v>
      </c>
      <c r="G225" s="227"/>
      <c r="H225" s="231">
        <v>663.25</v>
      </c>
      <c r="I225" s="232"/>
      <c r="J225" s="232"/>
      <c r="K225" s="227"/>
      <c r="L225" s="227"/>
      <c r="M225" s="233"/>
      <c r="N225" s="234"/>
      <c r="O225" s="235"/>
      <c r="P225" s="235"/>
      <c r="Q225" s="235"/>
      <c r="R225" s="235"/>
      <c r="S225" s="235"/>
      <c r="T225" s="235"/>
      <c r="U225" s="235"/>
      <c r="V225" s="235"/>
      <c r="W225" s="235"/>
      <c r="X225" s="236"/>
      <c r="AT225" s="237" t="s">
        <v>169</v>
      </c>
      <c r="AU225" s="237" t="s">
        <v>161</v>
      </c>
      <c r="AV225" s="12" t="s">
        <v>87</v>
      </c>
      <c r="AW225" s="12" t="s">
        <v>7</v>
      </c>
      <c r="AX225" s="12" t="s">
        <v>85</v>
      </c>
      <c r="AY225" s="237" t="s">
        <v>157</v>
      </c>
    </row>
    <row r="226" spans="2:65" s="1" customFormat="1" ht="25.5" customHeight="1">
      <c r="B226" s="43"/>
      <c r="C226" s="214" t="s">
        <v>403</v>
      </c>
      <c r="D226" s="214" t="s">
        <v>162</v>
      </c>
      <c r="E226" s="215" t="s">
        <v>404</v>
      </c>
      <c r="F226" s="216" t="s">
        <v>405</v>
      </c>
      <c r="G226" s="217" t="s">
        <v>165</v>
      </c>
      <c r="H226" s="218">
        <v>1895</v>
      </c>
      <c r="I226" s="219"/>
      <c r="J226" s="219"/>
      <c r="K226" s="220">
        <f>ROUND(P226*H226,2)</f>
        <v>0</v>
      </c>
      <c r="L226" s="216" t="s">
        <v>166</v>
      </c>
      <c r="M226" s="63"/>
      <c r="N226" s="221" t="s">
        <v>24</v>
      </c>
      <c r="O226" s="222" t="s">
        <v>47</v>
      </c>
      <c r="P226" s="145">
        <f>I226+J226</f>
        <v>0</v>
      </c>
      <c r="Q226" s="145">
        <f>ROUND(I226*H226,2)</f>
        <v>0</v>
      </c>
      <c r="R226" s="145">
        <f>ROUND(J226*H226,2)</f>
        <v>0</v>
      </c>
      <c r="S226" s="44"/>
      <c r="T226" s="223">
        <f>S226*H226</f>
        <v>0</v>
      </c>
      <c r="U226" s="223">
        <v>3.1E-4</v>
      </c>
      <c r="V226" s="223">
        <f>U226*H226</f>
        <v>0.58745000000000003</v>
      </c>
      <c r="W226" s="223">
        <v>0</v>
      </c>
      <c r="X226" s="224">
        <f>W226*H226</f>
        <v>0</v>
      </c>
      <c r="AR226" s="26" t="s">
        <v>167</v>
      </c>
      <c r="AT226" s="26" t="s">
        <v>162</v>
      </c>
      <c r="AU226" s="26" t="s">
        <v>161</v>
      </c>
      <c r="AY226" s="26" t="s">
        <v>157</v>
      </c>
      <c r="BE226" s="225">
        <f>IF(O226="základní",K226,0)</f>
        <v>0</v>
      </c>
      <c r="BF226" s="225">
        <f>IF(O226="snížená",K226,0)</f>
        <v>0</v>
      </c>
      <c r="BG226" s="225">
        <f>IF(O226="zákl. přenesená",K226,0)</f>
        <v>0</v>
      </c>
      <c r="BH226" s="225">
        <f>IF(O226="sníž. přenesená",K226,0)</f>
        <v>0</v>
      </c>
      <c r="BI226" s="225">
        <f>IF(O226="nulová",K226,0)</f>
        <v>0</v>
      </c>
      <c r="BJ226" s="26" t="s">
        <v>85</v>
      </c>
      <c r="BK226" s="225">
        <f>ROUND(P226*H226,2)</f>
        <v>0</v>
      </c>
      <c r="BL226" s="26" t="s">
        <v>167</v>
      </c>
      <c r="BM226" s="26" t="s">
        <v>406</v>
      </c>
    </row>
    <row r="227" spans="2:65" s="12" customFormat="1" ht="12">
      <c r="B227" s="226"/>
      <c r="C227" s="227"/>
      <c r="D227" s="228" t="s">
        <v>169</v>
      </c>
      <c r="E227" s="229" t="s">
        <v>24</v>
      </c>
      <c r="F227" s="230" t="s">
        <v>407</v>
      </c>
      <c r="G227" s="227"/>
      <c r="H227" s="231">
        <v>1895</v>
      </c>
      <c r="I227" s="232"/>
      <c r="J227" s="232"/>
      <c r="K227" s="227"/>
      <c r="L227" s="227"/>
      <c r="M227" s="233"/>
      <c r="N227" s="234"/>
      <c r="O227" s="235"/>
      <c r="P227" s="235"/>
      <c r="Q227" s="235"/>
      <c r="R227" s="235"/>
      <c r="S227" s="235"/>
      <c r="T227" s="235"/>
      <c r="U227" s="235"/>
      <c r="V227" s="235"/>
      <c r="W227" s="235"/>
      <c r="X227" s="236"/>
      <c r="AT227" s="237" t="s">
        <v>169</v>
      </c>
      <c r="AU227" s="237" t="s">
        <v>161</v>
      </c>
      <c r="AV227" s="12" t="s">
        <v>87</v>
      </c>
      <c r="AW227" s="12" t="s">
        <v>7</v>
      </c>
      <c r="AX227" s="12" t="s">
        <v>85</v>
      </c>
      <c r="AY227" s="237" t="s">
        <v>157</v>
      </c>
    </row>
    <row r="228" spans="2:65" s="1" customFormat="1" ht="25.5" customHeight="1">
      <c r="B228" s="43"/>
      <c r="C228" s="214" t="s">
        <v>408</v>
      </c>
      <c r="D228" s="214" t="s">
        <v>162</v>
      </c>
      <c r="E228" s="215" t="s">
        <v>409</v>
      </c>
      <c r="F228" s="216" t="s">
        <v>410</v>
      </c>
      <c r="G228" s="217" t="s">
        <v>165</v>
      </c>
      <c r="H228" s="218">
        <v>1895</v>
      </c>
      <c r="I228" s="219"/>
      <c r="J228" s="219"/>
      <c r="K228" s="220">
        <f>ROUND(P228*H228,2)</f>
        <v>0</v>
      </c>
      <c r="L228" s="216" t="s">
        <v>166</v>
      </c>
      <c r="M228" s="63"/>
      <c r="N228" s="221" t="s">
        <v>24</v>
      </c>
      <c r="O228" s="222" t="s">
        <v>47</v>
      </c>
      <c r="P228" s="145">
        <f>I228+J228</f>
        <v>0</v>
      </c>
      <c r="Q228" s="145">
        <f>ROUND(I228*H228,2)</f>
        <v>0</v>
      </c>
      <c r="R228" s="145">
        <f>ROUND(J228*H228,2)</f>
        <v>0</v>
      </c>
      <c r="S228" s="44"/>
      <c r="T228" s="223">
        <f>S228*H228</f>
        <v>0</v>
      </c>
      <c r="U228" s="223">
        <v>6.0999999999999997E-4</v>
      </c>
      <c r="V228" s="223">
        <f>U228*H228</f>
        <v>1.15595</v>
      </c>
      <c r="W228" s="223">
        <v>0</v>
      </c>
      <c r="X228" s="224">
        <f>W228*H228</f>
        <v>0</v>
      </c>
      <c r="AR228" s="26" t="s">
        <v>167</v>
      </c>
      <c r="AT228" s="26" t="s">
        <v>162</v>
      </c>
      <c r="AU228" s="26" t="s">
        <v>161</v>
      </c>
      <c r="AY228" s="26" t="s">
        <v>157</v>
      </c>
      <c r="BE228" s="225">
        <f>IF(O228="základní",K228,0)</f>
        <v>0</v>
      </c>
      <c r="BF228" s="225">
        <f>IF(O228="snížená",K228,0)</f>
        <v>0</v>
      </c>
      <c r="BG228" s="225">
        <f>IF(O228="zákl. přenesená",K228,0)</f>
        <v>0</v>
      </c>
      <c r="BH228" s="225">
        <f>IF(O228="sníž. přenesená",K228,0)</f>
        <v>0</v>
      </c>
      <c r="BI228" s="225">
        <f>IF(O228="nulová",K228,0)</f>
        <v>0</v>
      </c>
      <c r="BJ228" s="26" t="s">
        <v>85</v>
      </c>
      <c r="BK228" s="225">
        <f>ROUND(P228*H228,2)</f>
        <v>0</v>
      </c>
      <c r="BL228" s="26" t="s">
        <v>167</v>
      </c>
      <c r="BM228" s="26" t="s">
        <v>411</v>
      </c>
    </row>
    <row r="229" spans="2:65" s="12" customFormat="1" ht="12">
      <c r="B229" s="226"/>
      <c r="C229" s="227"/>
      <c r="D229" s="228" t="s">
        <v>169</v>
      </c>
      <c r="E229" s="229" t="s">
        <v>24</v>
      </c>
      <c r="F229" s="230" t="s">
        <v>407</v>
      </c>
      <c r="G229" s="227"/>
      <c r="H229" s="231">
        <v>1895</v>
      </c>
      <c r="I229" s="232"/>
      <c r="J229" s="232"/>
      <c r="K229" s="227"/>
      <c r="L229" s="227"/>
      <c r="M229" s="233"/>
      <c r="N229" s="234"/>
      <c r="O229" s="235"/>
      <c r="P229" s="235"/>
      <c r="Q229" s="235"/>
      <c r="R229" s="235"/>
      <c r="S229" s="235"/>
      <c r="T229" s="235"/>
      <c r="U229" s="235"/>
      <c r="V229" s="235"/>
      <c r="W229" s="235"/>
      <c r="X229" s="236"/>
      <c r="AT229" s="237" t="s">
        <v>169</v>
      </c>
      <c r="AU229" s="237" t="s">
        <v>161</v>
      </c>
      <c r="AV229" s="12" t="s">
        <v>87</v>
      </c>
      <c r="AW229" s="12" t="s">
        <v>7</v>
      </c>
      <c r="AX229" s="12" t="s">
        <v>85</v>
      </c>
      <c r="AY229" s="237" t="s">
        <v>157</v>
      </c>
    </row>
    <row r="230" spans="2:65" s="1" customFormat="1" ht="38.25" customHeight="1">
      <c r="B230" s="43"/>
      <c r="C230" s="214" t="s">
        <v>412</v>
      </c>
      <c r="D230" s="214" t="s">
        <v>162</v>
      </c>
      <c r="E230" s="215" t="s">
        <v>413</v>
      </c>
      <c r="F230" s="216" t="s">
        <v>414</v>
      </c>
      <c r="G230" s="217" t="s">
        <v>165</v>
      </c>
      <c r="H230" s="218">
        <v>2004.8</v>
      </c>
      <c r="I230" s="219"/>
      <c r="J230" s="219"/>
      <c r="K230" s="220">
        <f>ROUND(P230*H230,2)</f>
        <v>0</v>
      </c>
      <c r="L230" s="216" t="s">
        <v>166</v>
      </c>
      <c r="M230" s="63"/>
      <c r="N230" s="221" t="s">
        <v>24</v>
      </c>
      <c r="O230" s="222" t="s">
        <v>47</v>
      </c>
      <c r="P230" s="145">
        <f>I230+J230</f>
        <v>0</v>
      </c>
      <c r="Q230" s="145">
        <f>ROUND(I230*H230,2)</f>
        <v>0</v>
      </c>
      <c r="R230" s="145">
        <f>ROUND(J230*H230,2)</f>
        <v>0</v>
      </c>
      <c r="S230" s="44"/>
      <c r="T230" s="223">
        <f>S230*H230</f>
        <v>0</v>
      </c>
      <c r="U230" s="223">
        <v>0.12966</v>
      </c>
      <c r="V230" s="223">
        <f>U230*H230</f>
        <v>259.94236799999999</v>
      </c>
      <c r="W230" s="223">
        <v>0</v>
      </c>
      <c r="X230" s="224">
        <f>W230*H230</f>
        <v>0</v>
      </c>
      <c r="AR230" s="26" t="s">
        <v>167</v>
      </c>
      <c r="AT230" s="26" t="s">
        <v>162</v>
      </c>
      <c r="AU230" s="26" t="s">
        <v>161</v>
      </c>
      <c r="AY230" s="26" t="s">
        <v>157</v>
      </c>
      <c r="BE230" s="225">
        <f>IF(O230="základní",K230,0)</f>
        <v>0</v>
      </c>
      <c r="BF230" s="225">
        <f>IF(O230="snížená",K230,0)</f>
        <v>0</v>
      </c>
      <c r="BG230" s="225">
        <f>IF(O230="zákl. přenesená",K230,0)</f>
        <v>0</v>
      </c>
      <c r="BH230" s="225">
        <f>IF(O230="sníž. přenesená",K230,0)</f>
        <v>0</v>
      </c>
      <c r="BI230" s="225">
        <f>IF(O230="nulová",K230,0)</f>
        <v>0</v>
      </c>
      <c r="BJ230" s="26" t="s">
        <v>85</v>
      </c>
      <c r="BK230" s="225">
        <f>ROUND(P230*H230,2)</f>
        <v>0</v>
      </c>
      <c r="BL230" s="26" t="s">
        <v>167</v>
      </c>
      <c r="BM230" s="26" t="s">
        <v>415</v>
      </c>
    </row>
    <row r="231" spans="2:65" s="12" customFormat="1" ht="12">
      <c r="B231" s="226"/>
      <c r="C231" s="227"/>
      <c r="D231" s="228" t="s">
        <v>169</v>
      </c>
      <c r="E231" s="229" t="s">
        <v>24</v>
      </c>
      <c r="F231" s="230" t="s">
        <v>416</v>
      </c>
      <c r="G231" s="227"/>
      <c r="H231" s="231">
        <v>1895</v>
      </c>
      <c r="I231" s="232"/>
      <c r="J231" s="232"/>
      <c r="K231" s="227"/>
      <c r="L231" s="227"/>
      <c r="M231" s="233"/>
      <c r="N231" s="234"/>
      <c r="O231" s="235"/>
      <c r="P231" s="235"/>
      <c r="Q231" s="235"/>
      <c r="R231" s="235"/>
      <c r="S231" s="235"/>
      <c r="T231" s="235"/>
      <c r="U231" s="235"/>
      <c r="V231" s="235"/>
      <c r="W231" s="235"/>
      <c r="X231" s="236"/>
      <c r="AT231" s="237" t="s">
        <v>169</v>
      </c>
      <c r="AU231" s="237" t="s">
        <v>161</v>
      </c>
      <c r="AV231" s="12" t="s">
        <v>87</v>
      </c>
      <c r="AW231" s="12" t="s">
        <v>7</v>
      </c>
      <c r="AX231" s="12" t="s">
        <v>78</v>
      </c>
      <c r="AY231" s="237" t="s">
        <v>157</v>
      </c>
    </row>
    <row r="232" spans="2:65" s="13" customFormat="1" ht="12">
      <c r="B232" s="238"/>
      <c r="C232" s="239"/>
      <c r="D232" s="228" t="s">
        <v>169</v>
      </c>
      <c r="E232" s="240" t="s">
        <v>24</v>
      </c>
      <c r="F232" s="241" t="s">
        <v>417</v>
      </c>
      <c r="G232" s="239"/>
      <c r="H232" s="240" t="s">
        <v>24</v>
      </c>
      <c r="I232" s="242"/>
      <c r="J232" s="242"/>
      <c r="K232" s="239"/>
      <c r="L232" s="239"/>
      <c r="M232" s="243"/>
      <c r="N232" s="244"/>
      <c r="O232" s="245"/>
      <c r="P232" s="245"/>
      <c r="Q232" s="245"/>
      <c r="R232" s="245"/>
      <c r="S232" s="245"/>
      <c r="T232" s="245"/>
      <c r="U232" s="245"/>
      <c r="V232" s="245"/>
      <c r="W232" s="245"/>
      <c r="X232" s="246"/>
      <c r="AT232" s="247" t="s">
        <v>169</v>
      </c>
      <c r="AU232" s="247" t="s">
        <v>161</v>
      </c>
      <c r="AV232" s="13" t="s">
        <v>85</v>
      </c>
      <c r="AW232" s="13" t="s">
        <v>7</v>
      </c>
      <c r="AX232" s="13" t="s">
        <v>78</v>
      </c>
      <c r="AY232" s="247" t="s">
        <v>157</v>
      </c>
    </row>
    <row r="233" spans="2:65" s="12" customFormat="1" ht="12">
      <c r="B233" s="226"/>
      <c r="C233" s="227"/>
      <c r="D233" s="228" t="s">
        <v>169</v>
      </c>
      <c r="E233" s="229" t="s">
        <v>24</v>
      </c>
      <c r="F233" s="230" t="s">
        <v>418</v>
      </c>
      <c r="G233" s="227"/>
      <c r="H233" s="231">
        <v>109.8</v>
      </c>
      <c r="I233" s="232"/>
      <c r="J233" s="232"/>
      <c r="K233" s="227"/>
      <c r="L233" s="227"/>
      <c r="M233" s="233"/>
      <c r="N233" s="234"/>
      <c r="O233" s="235"/>
      <c r="P233" s="235"/>
      <c r="Q233" s="235"/>
      <c r="R233" s="235"/>
      <c r="S233" s="235"/>
      <c r="T233" s="235"/>
      <c r="U233" s="235"/>
      <c r="V233" s="235"/>
      <c r="W233" s="235"/>
      <c r="X233" s="236"/>
      <c r="AT233" s="237" t="s">
        <v>169</v>
      </c>
      <c r="AU233" s="237" t="s">
        <v>161</v>
      </c>
      <c r="AV233" s="12" t="s">
        <v>87</v>
      </c>
      <c r="AW233" s="12" t="s">
        <v>7</v>
      </c>
      <c r="AX233" s="12" t="s">
        <v>78</v>
      </c>
      <c r="AY233" s="237" t="s">
        <v>157</v>
      </c>
    </row>
    <row r="234" spans="2:65" s="14" customFormat="1" ht="12">
      <c r="B234" s="258"/>
      <c r="C234" s="259"/>
      <c r="D234" s="228" t="s">
        <v>169</v>
      </c>
      <c r="E234" s="260" t="s">
        <v>24</v>
      </c>
      <c r="F234" s="261" t="s">
        <v>251</v>
      </c>
      <c r="G234" s="259"/>
      <c r="H234" s="262">
        <v>2004.8</v>
      </c>
      <c r="I234" s="263"/>
      <c r="J234" s="263"/>
      <c r="K234" s="259"/>
      <c r="L234" s="259"/>
      <c r="M234" s="264"/>
      <c r="N234" s="265"/>
      <c r="O234" s="266"/>
      <c r="P234" s="266"/>
      <c r="Q234" s="266"/>
      <c r="R234" s="266"/>
      <c r="S234" s="266"/>
      <c r="T234" s="266"/>
      <c r="U234" s="266"/>
      <c r="V234" s="266"/>
      <c r="W234" s="266"/>
      <c r="X234" s="267"/>
      <c r="AT234" s="268" t="s">
        <v>169</v>
      </c>
      <c r="AU234" s="268" t="s">
        <v>161</v>
      </c>
      <c r="AV234" s="14" t="s">
        <v>167</v>
      </c>
      <c r="AW234" s="14" t="s">
        <v>7</v>
      </c>
      <c r="AX234" s="14" t="s">
        <v>85</v>
      </c>
      <c r="AY234" s="268" t="s">
        <v>157</v>
      </c>
    </row>
    <row r="235" spans="2:65" s="1" customFormat="1" ht="25.5" customHeight="1">
      <c r="B235" s="43"/>
      <c r="C235" s="214" t="s">
        <v>386</v>
      </c>
      <c r="D235" s="214" t="s">
        <v>162</v>
      </c>
      <c r="E235" s="215" t="s">
        <v>419</v>
      </c>
      <c r="F235" s="216" t="s">
        <v>420</v>
      </c>
      <c r="G235" s="217" t="s">
        <v>165</v>
      </c>
      <c r="H235" s="218">
        <v>1895</v>
      </c>
      <c r="I235" s="219"/>
      <c r="J235" s="219"/>
      <c r="K235" s="220">
        <f>ROUND(P235*H235,2)</f>
        <v>0</v>
      </c>
      <c r="L235" s="216" t="s">
        <v>166</v>
      </c>
      <c r="M235" s="63"/>
      <c r="N235" s="221" t="s">
        <v>24</v>
      </c>
      <c r="O235" s="222" t="s">
        <v>47</v>
      </c>
      <c r="P235" s="145">
        <f>I235+J235</f>
        <v>0</v>
      </c>
      <c r="Q235" s="145">
        <f>ROUND(I235*H235,2)</f>
        <v>0</v>
      </c>
      <c r="R235" s="145">
        <f>ROUND(J235*H235,2)</f>
        <v>0</v>
      </c>
      <c r="S235" s="44"/>
      <c r="T235" s="223">
        <f>S235*H235</f>
        <v>0</v>
      </c>
      <c r="U235" s="223">
        <v>0.18151999999999999</v>
      </c>
      <c r="V235" s="223">
        <f>U235*H235</f>
        <v>343.98039999999997</v>
      </c>
      <c r="W235" s="223">
        <v>0</v>
      </c>
      <c r="X235" s="224">
        <f>W235*H235</f>
        <v>0</v>
      </c>
      <c r="AR235" s="26" t="s">
        <v>167</v>
      </c>
      <c r="AT235" s="26" t="s">
        <v>162</v>
      </c>
      <c r="AU235" s="26" t="s">
        <v>161</v>
      </c>
      <c r="AY235" s="26" t="s">
        <v>157</v>
      </c>
      <c r="BE235" s="225">
        <f>IF(O235="základní",K235,0)</f>
        <v>0</v>
      </c>
      <c r="BF235" s="225">
        <f>IF(O235="snížená",K235,0)</f>
        <v>0</v>
      </c>
      <c r="BG235" s="225">
        <f>IF(O235="zákl. přenesená",K235,0)</f>
        <v>0</v>
      </c>
      <c r="BH235" s="225">
        <f>IF(O235="sníž. přenesená",K235,0)</f>
        <v>0</v>
      </c>
      <c r="BI235" s="225">
        <f>IF(O235="nulová",K235,0)</f>
        <v>0</v>
      </c>
      <c r="BJ235" s="26" t="s">
        <v>85</v>
      </c>
      <c r="BK235" s="225">
        <f>ROUND(P235*H235,2)</f>
        <v>0</v>
      </c>
      <c r="BL235" s="26" t="s">
        <v>167</v>
      </c>
      <c r="BM235" s="26" t="s">
        <v>421</v>
      </c>
    </row>
    <row r="236" spans="2:65" s="12" customFormat="1" ht="12">
      <c r="B236" s="226"/>
      <c r="C236" s="227"/>
      <c r="D236" s="228" t="s">
        <v>169</v>
      </c>
      <c r="E236" s="229" t="s">
        <v>24</v>
      </c>
      <c r="F236" s="230" t="s">
        <v>416</v>
      </c>
      <c r="G236" s="227"/>
      <c r="H236" s="231">
        <v>1895</v>
      </c>
      <c r="I236" s="232"/>
      <c r="J236" s="232"/>
      <c r="K236" s="227"/>
      <c r="L236" s="227"/>
      <c r="M236" s="233"/>
      <c r="N236" s="234"/>
      <c r="O236" s="235"/>
      <c r="P236" s="235"/>
      <c r="Q236" s="235"/>
      <c r="R236" s="235"/>
      <c r="S236" s="235"/>
      <c r="T236" s="235"/>
      <c r="U236" s="235"/>
      <c r="V236" s="235"/>
      <c r="W236" s="235"/>
      <c r="X236" s="236"/>
      <c r="AT236" s="237" t="s">
        <v>169</v>
      </c>
      <c r="AU236" s="237" t="s">
        <v>161</v>
      </c>
      <c r="AV236" s="12" t="s">
        <v>87</v>
      </c>
      <c r="AW236" s="12" t="s">
        <v>7</v>
      </c>
      <c r="AX236" s="12" t="s">
        <v>85</v>
      </c>
      <c r="AY236" s="237" t="s">
        <v>157</v>
      </c>
    </row>
    <row r="237" spans="2:65" s="11" customFormat="1" ht="22.25" customHeight="1">
      <c r="B237" s="197"/>
      <c r="C237" s="198"/>
      <c r="D237" s="199" t="s">
        <v>77</v>
      </c>
      <c r="E237" s="212" t="s">
        <v>422</v>
      </c>
      <c r="F237" s="212" t="s">
        <v>423</v>
      </c>
      <c r="G237" s="198"/>
      <c r="H237" s="198"/>
      <c r="I237" s="201"/>
      <c r="J237" s="201"/>
      <c r="K237" s="213">
        <f>BK237</f>
        <v>0</v>
      </c>
      <c r="L237" s="198"/>
      <c r="M237" s="203"/>
      <c r="N237" s="204"/>
      <c r="O237" s="205"/>
      <c r="P237" s="205"/>
      <c r="Q237" s="206">
        <f>SUM(Q238:Q257)</f>
        <v>0</v>
      </c>
      <c r="R237" s="206">
        <f>SUM(R238:R257)</f>
        <v>0</v>
      </c>
      <c r="S237" s="205"/>
      <c r="T237" s="207">
        <f>SUM(T238:T257)</f>
        <v>0</v>
      </c>
      <c r="U237" s="205"/>
      <c r="V237" s="207">
        <f>SUM(V238:V257)</f>
        <v>406.62455</v>
      </c>
      <c r="W237" s="205"/>
      <c r="X237" s="208">
        <f>SUM(X238:X257)</f>
        <v>0</v>
      </c>
      <c r="AR237" s="209" t="s">
        <v>85</v>
      </c>
      <c r="AT237" s="210" t="s">
        <v>77</v>
      </c>
      <c r="AU237" s="210" t="s">
        <v>87</v>
      </c>
      <c r="AY237" s="209" t="s">
        <v>157</v>
      </c>
      <c r="BK237" s="211">
        <f>SUM(BK238:BK257)</f>
        <v>0</v>
      </c>
    </row>
    <row r="238" spans="2:65" s="1" customFormat="1" ht="51" customHeight="1">
      <c r="B238" s="43"/>
      <c r="C238" s="214" t="s">
        <v>424</v>
      </c>
      <c r="D238" s="214" t="s">
        <v>162</v>
      </c>
      <c r="E238" s="215" t="s">
        <v>425</v>
      </c>
      <c r="F238" s="216" t="s">
        <v>426</v>
      </c>
      <c r="G238" s="217" t="s">
        <v>165</v>
      </c>
      <c r="H238" s="218">
        <v>1127</v>
      </c>
      <c r="I238" s="219"/>
      <c r="J238" s="219"/>
      <c r="K238" s="220">
        <f>ROUND(P238*H238,2)</f>
        <v>0</v>
      </c>
      <c r="L238" s="216" t="s">
        <v>166</v>
      </c>
      <c r="M238" s="63"/>
      <c r="N238" s="221" t="s">
        <v>24</v>
      </c>
      <c r="O238" s="222" t="s">
        <v>47</v>
      </c>
      <c r="P238" s="145">
        <f>I238+J238</f>
        <v>0</v>
      </c>
      <c r="Q238" s="145">
        <f>ROUND(I238*H238,2)</f>
        <v>0</v>
      </c>
      <c r="R238" s="145">
        <f>ROUND(J238*H238,2)</f>
        <v>0</v>
      </c>
      <c r="S238" s="44"/>
      <c r="T238" s="223">
        <f>S238*H238</f>
        <v>0</v>
      </c>
      <c r="U238" s="223">
        <v>8.4250000000000005E-2</v>
      </c>
      <c r="V238" s="223">
        <f>U238*H238</f>
        <v>94.949750000000009</v>
      </c>
      <c r="W238" s="223">
        <v>0</v>
      </c>
      <c r="X238" s="224">
        <f>W238*H238</f>
        <v>0</v>
      </c>
      <c r="AR238" s="26" t="s">
        <v>167</v>
      </c>
      <c r="AT238" s="26" t="s">
        <v>162</v>
      </c>
      <c r="AU238" s="26" t="s">
        <v>161</v>
      </c>
      <c r="AY238" s="26" t="s">
        <v>157</v>
      </c>
      <c r="BE238" s="225">
        <f>IF(O238="základní",K238,0)</f>
        <v>0</v>
      </c>
      <c r="BF238" s="225">
        <f>IF(O238="snížená",K238,0)</f>
        <v>0</v>
      </c>
      <c r="BG238" s="225">
        <f>IF(O238="zákl. přenesená",K238,0)</f>
        <v>0</v>
      </c>
      <c r="BH238" s="225">
        <f>IF(O238="sníž. přenesená",K238,0)</f>
        <v>0</v>
      </c>
      <c r="BI238" s="225">
        <f>IF(O238="nulová",K238,0)</f>
        <v>0</v>
      </c>
      <c r="BJ238" s="26" t="s">
        <v>85</v>
      </c>
      <c r="BK238" s="225">
        <f>ROUND(P238*H238,2)</f>
        <v>0</v>
      </c>
      <c r="BL238" s="26" t="s">
        <v>167</v>
      </c>
      <c r="BM238" s="26" t="s">
        <v>427</v>
      </c>
    </row>
    <row r="239" spans="2:65" s="13" customFormat="1" ht="12">
      <c r="B239" s="238"/>
      <c r="C239" s="239"/>
      <c r="D239" s="228" t="s">
        <v>169</v>
      </c>
      <c r="E239" s="240" t="s">
        <v>24</v>
      </c>
      <c r="F239" s="241" t="s">
        <v>428</v>
      </c>
      <c r="G239" s="239"/>
      <c r="H239" s="240" t="s">
        <v>24</v>
      </c>
      <c r="I239" s="242"/>
      <c r="J239" s="242"/>
      <c r="K239" s="239"/>
      <c r="L239" s="239"/>
      <c r="M239" s="243"/>
      <c r="N239" s="244"/>
      <c r="O239" s="245"/>
      <c r="P239" s="245"/>
      <c r="Q239" s="245"/>
      <c r="R239" s="245"/>
      <c r="S239" s="245"/>
      <c r="T239" s="245"/>
      <c r="U239" s="245"/>
      <c r="V239" s="245"/>
      <c r="W239" s="245"/>
      <c r="X239" s="246"/>
      <c r="AT239" s="247" t="s">
        <v>169</v>
      </c>
      <c r="AU239" s="247" t="s">
        <v>161</v>
      </c>
      <c r="AV239" s="13" t="s">
        <v>85</v>
      </c>
      <c r="AW239" s="13" t="s">
        <v>7</v>
      </c>
      <c r="AX239" s="13" t="s">
        <v>78</v>
      </c>
      <c r="AY239" s="247" t="s">
        <v>157</v>
      </c>
    </row>
    <row r="240" spans="2:65" s="12" customFormat="1" ht="12">
      <c r="B240" s="226"/>
      <c r="C240" s="227"/>
      <c r="D240" s="228" t="s">
        <v>169</v>
      </c>
      <c r="E240" s="229" t="s">
        <v>24</v>
      </c>
      <c r="F240" s="230" t="s">
        <v>429</v>
      </c>
      <c r="G240" s="227"/>
      <c r="H240" s="231">
        <v>1096</v>
      </c>
      <c r="I240" s="232"/>
      <c r="J240" s="232"/>
      <c r="K240" s="227"/>
      <c r="L240" s="227"/>
      <c r="M240" s="233"/>
      <c r="N240" s="234"/>
      <c r="O240" s="235"/>
      <c r="P240" s="235"/>
      <c r="Q240" s="235"/>
      <c r="R240" s="235"/>
      <c r="S240" s="235"/>
      <c r="T240" s="235"/>
      <c r="U240" s="235"/>
      <c r="V240" s="235"/>
      <c r="W240" s="235"/>
      <c r="X240" s="236"/>
      <c r="AT240" s="237" t="s">
        <v>169</v>
      </c>
      <c r="AU240" s="237" t="s">
        <v>161</v>
      </c>
      <c r="AV240" s="12" t="s">
        <v>87</v>
      </c>
      <c r="AW240" s="12" t="s">
        <v>7</v>
      </c>
      <c r="AX240" s="12" t="s">
        <v>78</v>
      </c>
      <c r="AY240" s="237" t="s">
        <v>157</v>
      </c>
    </row>
    <row r="241" spans="2:65" s="13" customFormat="1" ht="12">
      <c r="B241" s="238"/>
      <c r="C241" s="239"/>
      <c r="D241" s="228" t="s">
        <v>169</v>
      </c>
      <c r="E241" s="240" t="s">
        <v>24</v>
      </c>
      <c r="F241" s="241" t="s">
        <v>430</v>
      </c>
      <c r="G241" s="239"/>
      <c r="H241" s="240" t="s">
        <v>24</v>
      </c>
      <c r="I241" s="242"/>
      <c r="J241" s="242"/>
      <c r="K241" s="239"/>
      <c r="L241" s="239"/>
      <c r="M241" s="243"/>
      <c r="N241" s="244"/>
      <c r="O241" s="245"/>
      <c r="P241" s="245"/>
      <c r="Q241" s="245"/>
      <c r="R241" s="245"/>
      <c r="S241" s="245"/>
      <c r="T241" s="245"/>
      <c r="U241" s="245"/>
      <c r="V241" s="245"/>
      <c r="W241" s="245"/>
      <c r="X241" s="246"/>
      <c r="AT241" s="247" t="s">
        <v>169</v>
      </c>
      <c r="AU241" s="247" t="s">
        <v>161</v>
      </c>
      <c r="AV241" s="13" t="s">
        <v>85</v>
      </c>
      <c r="AW241" s="13" t="s">
        <v>7</v>
      </c>
      <c r="AX241" s="13" t="s">
        <v>78</v>
      </c>
      <c r="AY241" s="247" t="s">
        <v>157</v>
      </c>
    </row>
    <row r="242" spans="2:65" s="12" customFormat="1" ht="12">
      <c r="B242" s="226"/>
      <c r="C242" s="227"/>
      <c r="D242" s="228" t="s">
        <v>169</v>
      </c>
      <c r="E242" s="229" t="s">
        <v>24</v>
      </c>
      <c r="F242" s="230" t="s">
        <v>319</v>
      </c>
      <c r="G242" s="227"/>
      <c r="H242" s="231">
        <v>31</v>
      </c>
      <c r="I242" s="232"/>
      <c r="J242" s="232"/>
      <c r="K242" s="227"/>
      <c r="L242" s="227"/>
      <c r="M242" s="233"/>
      <c r="N242" s="234"/>
      <c r="O242" s="235"/>
      <c r="P242" s="235"/>
      <c r="Q242" s="235"/>
      <c r="R242" s="235"/>
      <c r="S242" s="235"/>
      <c r="T242" s="235"/>
      <c r="U242" s="235"/>
      <c r="V242" s="235"/>
      <c r="W242" s="235"/>
      <c r="X242" s="236"/>
      <c r="AT242" s="237" t="s">
        <v>169</v>
      </c>
      <c r="AU242" s="237" t="s">
        <v>161</v>
      </c>
      <c r="AV242" s="12" t="s">
        <v>87</v>
      </c>
      <c r="AW242" s="12" t="s">
        <v>7</v>
      </c>
      <c r="AX242" s="12" t="s">
        <v>78</v>
      </c>
      <c r="AY242" s="237" t="s">
        <v>157</v>
      </c>
    </row>
    <row r="243" spans="2:65" s="14" customFormat="1" ht="12">
      <c r="B243" s="258"/>
      <c r="C243" s="259"/>
      <c r="D243" s="228" t="s">
        <v>169</v>
      </c>
      <c r="E243" s="260" t="s">
        <v>24</v>
      </c>
      <c r="F243" s="261" t="s">
        <v>251</v>
      </c>
      <c r="G243" s="259"/>
      <c r="H243" s="262">
        <v>1127</v>
      </c>
      <c r="I243" s="263"/>
      <c r="J243" s="263"/>
      <c r="K243" s="259"/>
      <c r="L243" s="259"/>
      <c r="M243" s="264"/>
      <c r="N243" s="265"/>
      <c r="O243" s="266"/>
      <c r="P243" s="266"/>
      <c r="Q243" s="266"/>
      <c r="R243" s="266"/>
      <c r="S243" s="266"/>
      <c r="T243" s="266"/>
      <c r="U243" s="266"/>
      <c r="V243" s="266"/>
      <c r="W243" s="266"/>
      <c r="X243" s="267"/>
      <c r="AT243" s="268" t="s">
        <v>169</v>
      </c>
      <c r="AU243" s="268" t="s">
        <v>161</v>
      </c>
      <c r="AV243" s="14" t="s">
        <v>167</v>
      </c>
      <c r="AW243" s="14" t="s">
        <v>7</v>
      </c>
      <c r="AX243" s="14" t="s">
        <v>85</v>
      </c>
      <c r="AY243" s="268" t="s">
        <v>157</v>
      </c>
    </row>
    <row r="244" spans="2:65" s="1" customFormat="1" ht="16.5" customHeight="1">
      <c r="B244" s="43"/>
      <c r="C244" s="248" t="s">
        <v>431</v>
      </c>
      <c r="D244" s="248" t="s">
        <v>236</v>
      </c>
      <c r="E244" s="249" t="s">
        <v>432</v>
      </c>
      <c r="F244" s="250" t="s">
        <v>433</v>
      </c>
      <c r="G244" s="251" t="s">
        <v>165</v>
      </c>
      <c r="H244" s="252">
        <v>31.31</v>
      </c>
      <c r="I244" s="253"/>
      <c r="J244" s="254"/>
      <c r="K244" s="255">
        <f>ROUND(P244*H244,2)</f>
        <v>0</v>
      </c>
      <c r="L244" s="250" t="s">
        <v>166</v>
      </c>
      <c r="M244" s="256"/>
      <c r="N244" s="257" t="s">
        <v>24</v>
      </c>
      <c r="O244" s="222" t="s">
        <v>47</v>
      </c>
      <c r="P244" s="145">
        <f>I244+J244</f>
        <v>0</v>
      </c>
      <c r="Q244" s="145">
        <f>ROUND(I244*H244,2)</f>
        <v>0</v>
      </c>
      <c r="R244" s="145">
        <f>ROUND(J244*H244,2)</f>
        <v>0</v>
      </c>
      <c r="S244" s="44"/>
      <c r="T244" s="223">
        <f>S244*H244</f>
        <v>0</v>
      </c>
      <c r="U244" s="223">
        <v>0.13100000000000001</v>
      </c>
      <c r="V244" s="223">
        <f>U244*H244</f>
        <v>4.10161</v>
      </c>
      <c r="W244" s="223">
        <v>0</v>
      </c>
      <c r="X244" s="224">
        <f>W244*H244</f>
        <v>0</v>
      </c>
      <c r="AR244" s="26" t="s">
        <v>185</v>
      </c>
      <c r="AT244" s="26" t="s">
        <v>236</v>
      </c>
      <c r="AU244" s="26" t="s">
        <v>161</v>
      </c>
      <c r="AY244" s="26" t="s">
        <v>157</v>
      </c>
      <c r="BE244" s="225">
        <f>IF(O244="základní",K244,0)</f>
        <v>0</v>
      </c>
      <c r="BF244" s="225">
        <f>IF(O244="snížená",K244,0)</f>
        <v>0</v>
      </c>
      <c r="BG244" s="225">
        <f>IF(O244="zákl. přenesená",K244,0)</f>
        <v>0</v>
      </c>
      <c r="BH244" s="225">
        <f>IF(O244="sníž. přenesená",K244,0)</f>
        <v>0</v>
      </c>
      <c r="BI244" s="225">
        <f>IF(O244="nulová",K244,0)</f>
        <v>0</v>
      </c>
      <c r="BJ244" s="26" t="s">
        <v>85</v>
      </c>
      <c r="BK244" s="225">
        <f>ROUND(P244*H244,2)</f>
        <v>0</v>
      </c>
      <c r="BL244" s="26" t="s">
        <v>167</v>
      </c>
      <c r="BM244" s="26" t="s">
        <v>434</v>
      </c>
    </row>
    <row r="245" spans="2:65" s="13" customFormat="1" ht="12">
      <c r="B245" s="238"/>
      <c r="C245" s="239"/>
      <c r="D245" s="228" t="s">
        <v>169</v>
      </c>
      <c r="E245" s="240" t="s">
        <v>24</v>
      </c>
      <c r="F245" s="241" t="s">
        <v>435</v>
      </c>
      <c r="G245" s="239"/>
      <c r="H245" s="240" t="s">
        <v>24</v>
      </c>
      <c r="I245" s="242"/>
      <c r="J245" s="242"/>
      <c r="K245" s="239"/>
      <c r="L245" s="239"/>
      <c r="M245" s="243"/>
      <c r="N245" s="244"/>
      <c r="O245" s="245"/>
      <c r="P245" s="245"/>
      <c r="Q245" s="245"/>
      <c r="R245" s="245"/>
      <c r="S245" s="245"/>
      <c r="T245" s="245"/>
      <c r="U245" s="245"/>
      <c r="V245" s="245"/>
      <c r="W245" s="245"/>
      <c r="X245" s="246"/>
      <c r="AT245" s="247" t="s">
        <v>169</v>
      </c>
      <c r="AU245" s="247" t="s">
        <v>161</v>
      </c>
      <c r="AV245" s="13" t="s">
        <v>85</v>
      </c>
      <c r="AW245" s="13" t="s">
        <v>7</v>
      </c>
      <c r="AX245" s="13" t="s">
        <v>78</v>
      </c>
      <c r="AY245" s="247" t="s">
        <v>157</v>
      </c>
    </row>
    <row r="246" spans="2:65" s="12" customFormat="1" ht="12">
      <c r="B246" s="226"/>
      <c r="C246" s="227"/>
      <c r="D246" s="228" t="s">
        <v>169</v>
      </c>
      <c r="E246" s="229" t="s">
        <v>24</v>
      </c>
      <c r="F246" s="230" t="s">
        <v>436</v>
      </c>
      <c r="G246" s="227"/>
      <c r="H246" s="231">
        <v>31.31</v>
      </c>
      <c r="I246" s="232"/>
      <c r="J246" s="232"/>
      <c r="K246" s="227"/>
      <c r="L246" s="227"/>
      <c r="M246" s="233"/>
      <c r="N246" s="234"/>
      <c r="O246" s="235"/>
      <c r="P246" s="235"/>
      <c r="Q246" s="235"/>
      <c r="R246" s="235"/>
      <c r="S246" s="235"/>
      <c r="T246" s="235"/>
      <c r="U246" s="235"/>
      <c r="V246" s="235"/>
      <c r="W246" s="235"/>
      <c r="X246" s="236"/>
      <c r="AT246" s="237" t="s">
        <v>169</v>
      </c>
      <c r="AU246" s="237" t="s">
        <v>161</v>
      </c>
      <c r="AV246" s="12" t="s">
        <v>87</v>
      </c>
      <c r="AW246" s="12" t="s">
        <v>7</v>
      </c>
      <c r="AX246" s="12" t="s">
        <v>85</v>
      </c>
      <c r="AY246" s="237" t="s">
        <v>157</v>
      </c>
    </row>
    <row r="247" spans="2:65" s="1" customFormat="1" ht="16.5" customHeight="1">
      <c r="B247" s="43"/>
      <c r="C247" s="248" t="s">
        <v>422</v>
      </c>
      <c r="D247" s="248" t="s">
        <v>236</v>
      </c>
      <c r="E247" s="249" t="s">
        <v>437</v>
      </c>
      <c r="F247" s="250" t="s">
        <v>438</v>
      </c>
      <c r="G247" s="251" t="s">
        <v>165</v>
      </c>
      <c r="H247" s="252">
        <v>1106.96</v>
      </c>
      <c r="I247" s="253"/>
      <c r="J247" s="254"/>
      <c r="K247" s="255">
        <f>ROUND(P247*H247,2)</f>
        <v>0</v>
      </c>
      <c r="L247" s="250" t="s">
        <v>166</v>
      </c>
      <c r="M247" s="256"/>
      <c r="N247" s="257" t="s">
        <v>24</v>
      </c>
      <c r="O247" s="222" t="s">
        <v>47</v>
      </c>
      <c r="P247" s="145">
        <f>I247+J247</f>
        <v>0</v>
      </c>
      <c r="Q247" s="145">
        <f>ROUND(I247*H247,2)</f>
        <v>0</v>
      </c>
      <c r="R247" s="145">
        <f>ROUND(J247*H247,2)</f>
        <v>0</v>
      </c>
      <c r="S247" s="44"/>
      <c r="T247" s="223">
        <f>S247*H247</f>
        <v>0</v>
      </c>
      <c r="U247" s="223">
        <v>0.113</v>
      </c>
      <c r="V247" s="223">
        <f>U247*H247</f>
        <v>125.08648000000001</v>
      </c>
      <c r="W247" s="223">
        <v>0</v>
      </c>
      <c r="X247" s="224">
        <f>W247*H247</f>
        <v>0</v>
      </c>
      <c r="AR247" s="26" t="s">
        <v>185</v>
      </c>
      <c r="AT247" s="26" t="s">
        <v>236</v>
      </c>
      <c r="AU247" s="26" t="s">
        <v>161</v>
      </c>
      <c r="AY247" s="26" t="s">
        <v>157</v>
      </c>
      <c r="BE247" s="225">
        <f>IF(O247="základní",K247,0)</f>
        <v>0</v>
      </c>
      <c r="BF247" s="225">
        <f>IF(O247="snížená",K247,0)</f>
        <v>0</v>
      </c>
      <c r="BG247" s="225">
        <f>IF(O247="zákl. přenesená",K247,0)</f>
        <v>0</v>
      </c>
      <c r="BH247" s="225">
        <f>IF(O247="sníž. přenesená",K247,0)</f>
        <v>0</v>
      </c>
      <c r="BI247" s="225">
        <f>IF(O247="nulová",K247,0)</f>
        <v>0</v>
      </c>
      <c r="BJ247" s="26" t="s">
        <v>85</v>
      </c>
      <c r="BK247" s="225">
        <f>ROUND(P247*H247,2)</f>
        <v>0</v>
      </c>
      <c r="BL247" s="26" t="s">
        <v>167</v>
      </c>
      <c r="BM247" s="26" t="s">
        <v>439</v>
      </c>
    </row>
    <row r="248" spans="2:65" s="13" customFormat="1" ht="12">
      <c r="B248" s="238"/>
      <c r="C248" s="239"/>
      <c r="D248" s="228" t="s">
        <v>169</v>
      </c>
      <c r="E248" s="240" t="s">
        <v>24</v>
      </c>
      <c r="F248" s="241" t="s">
        <v>440</v>
      </c>
      <c r="G248" s="239"/>
      <c r="H248" s="240" t="s">
        <v>24</v>
      </c>
      <c r="I248" s="242"/>
      <c r="J248" s="242"/>
      <c r="K248" s="239"/>
      <c r="L248" s="239"/>
      <c r="M248" s="243"/>
      <c r="N248" s="244"/>
      <c r="O248" s="245"/>
      <c r="P248" s="245"/>
      <c r="Q248" s="245"/>
      <c r="R248" s="245"/>
      <c r="S248" s="245"/>
      <c r="T248" s="245"/>
      <c r="U248" s="245"/>
      <c r="V248" s="245"/>
      <c r="W248" s="245"/>
      <c r="X248" s="246"/>
      <c r="AT248" s="247" t="s">
        <v>169</v>
      </c>
      <c r="AU248" s="247" t="s">
        <v>161</v>
      </c>
      <c r="AV248" s="13" t="s">
        <v>85</v>
      </c>
      <c r="AW248" s="13" t="s">
        <v>7</v>
      </c>
      <c r="AX248" s="13" t="s">
        <v>78</v>
      </c>
      <c r="AY248" s="247" t="s">
        <v>157</v>
      </c>
    </row>
    <row r="249" spans="2:65" s="12" customFormat="1" ht="12">
      <c r="B249" s="226"/>
      <c r="C249" s="227"/>
      <c r="D249" s="228" t="s">
        <v>169</v>
      </c>
      <c r="E249" s="229" t="s">
        <v>24</v>
      </c>
      <c r="F249" s="230" t="s">
        <v>441</v>
      </c>
      <c r="G249" s="227"/>
      <c r="H249" s="231">
        <v>1106.96</v>
      </c>
      <c r="I249" s="232"/>
      <c r="J249" s="232"/>
      <c r="K249" s="227"/>
      <c r="L249" s="227"/>
      <c r="M249" s="233"/>
      <c r="N249" s="234"/>
      <c r="O249" s="235"/>
      <c r="P249" s="235"/>
      <c r="Q249" s="235"/>
      <c r="R249" s="235"/>
      <c r="S249" s="235"/>
      <c r="T249" s="235"/>
      <c r="U249" s="235"/>
      <c r="V249" s="235"/>
      <c r="W249" s="235"/>
      <c r="X249" s="236"/>
      <c r="AT249" s="237" t="s">
        <v>169</v>
      </c>
      <c r="AU249" s="237" t="s">
        <v>161</v>
      </c>
      <c r="AV249" s="12" t="s">
        <v>87</v>
      </c>
      <c r="AW249" s="12" t="s">
        <v>7</v>
      </c>
      <c r="AX249" s="12" t="s">
        <v>85</v>
      </c>
      <c r="AY249" s="237" t="s">
        <v>157</v>
      </c>
    </row>
    <row r="250" spans="2:65" s="1" customFormat="1" ht="51" customHeight="1">
      <c r="B250" s="43"/>
      <c r="C250" s="214" t="s">
        <v>442</v>
      </c>
      <c r="D250" s="214" t="s">
        <v>162</v>
      </c>
      <c r="E250" s="215" t="s">
        <v>443</v>
      </c>
      <c r="F250" s="216" t="s">
        <v>444</v>
      </c>
      <c r="G250" s="217" t="s">
        <v>165</v>
      </c>
      <c r="H250" s="218">
        <v>763</v>
      </c>
      <c r="I250" s="219"/>
      <c r="J250" s="219"/>
      <c r="K250" s="220">
        <f>ROUND(P250*H250,2)</f>
        <v>0</v>
      </c>
      <c r="L250" s="216" t="s">
        <v>166</v>
      </c>
      <c r="M250" s="63"/>
      <c r="N250" s="221" t="s">
        <v>24</v>
      </c>
      <c r="O250" s="222" t="s">
        <v>47</v>
      </c>
      <c r="P250" s="145">
        <f>I250+J250</f>
        <v>0</v>
      </c>
      <c r="Q250" s="145">
        <f>ROUND(I250*H250,2)</f>
        <v>0</v>
      </c>
      <c r="R250" s="145">
        <f>ROUND(J250*H250,2)</f>
        <v>0</v>
      </c>
      <c r="S250" s="44"/>
      <c r="T250" s="223">
        <f>S250*H250</f>
        <v>0</v>
      </c>
      <c r="U250" s="223">
        <v>8.5650000000000004E-2</v>
      </c>
      <c r="V250" s="223">
        <f>U250*H250</f>
        <v>65.350949999999997</v>
      </c>
      <c r="W250" s="223">
        <v>0</v>
      </c>
      <c r="X250" s="224">
        <f>W250*H250</f>
        <v>0</v>
      </c>
      <c r="AR250" s="26" t="s">
        <v>167</v>
      </c>
      <c r="AT250" s="26" t="s">
        <v>162</v>
      </c>
      <c r="AU250" s="26" t="s">
        <v>161</v>
      </c>
      <c r="AY250" s="26" t="s">
        <v>157</v>
      </c>
      <c r="BE250" s="225">
        <f>IF(O250="základní",K250,0)</f>
        <v>0</v>
      </c>
      <c r="BF250" s="225">
        <f>IF(O250="snížená",K250,0)</f>
        <v>0</v>
      </c>
      <c r="BG250" s="225">
        <f>IF(O250="zákl. přenesená",K250,0)</f>
        <v>0</v>
      </c>
      <c r="BH250" s="225">
        <f>IF(O250="sníž. přenesená",K250,0)</f>
        <v>0</v>
      </c>
      <c r="BI250" s="225">
        <f>IF(O250="nulová",K250,0)</f>
        <v>0</v>
      </c>
      <c r="BJ250" s="26" t="s">
        <v>85</v>
      </c>
      <c r="BK250" s="225">
        <f>ROUND(P250*H250,2)</f>
        <v>0</v>
      </c>
      <c r="BL250" s="26" t="s">
        <v>167</v>
      </c>
      <c r="BM250" s="26" t="s">
        <v>445</v>
      </c>
    </row>
    <row r="251" spans="2:65" s="13" customFormat="1" ht="12">
      <c r="B251" s="238"/>
      <c r="C251" s="239"/>
      <c r="D251" s="228" t="s">
        <v>169</v>
      </c>
      <c r="E251" s="240" t="s">
        <v>24</v>
      </c>
      <c r="F251" s="241" t="s">
        <v>446</v>
      </c>
      <c r="G251" s="239"/>
      <c r="H251" s="240" t="s">
        <v>24</v>
      </c>
      <c r="I251" s="242"/>
      <c r="J251" s="242"/>
      <c r="K251" s="239"/>
      <c r="L251" s="239"/>
      <c r="M251" s="243"/>
      <c r="N251" s="244"/>
      <c r="O251" s="245"/>
      <c r="P251" s="245"/>
      <c r="Q251" s="245"/>
      <c r="R251" s="245"/>
      <c r="S251" s="245"/>
      <c r="T251" s="245"/>
      <c r="U251" s="245"/>
      <c r="V251" s="245"/>
      <c r="W251" s="245"/>
      <c r="X251" s="246"/>
      <c r="AT251" s="247" t="s">
        <v>169</v>
      </c>
      <c r="AU251" s="247" t="s">
        <v>161</v>
      </c>
      <c r="AV251" s="13" t="s">
        <v>85</v>
      </c>
      <c r="AW251" s="13" t="s">
        <v>7</v>
      </c>
      <c r="AX251" s="13" t="s">
        <v>78</v>
      </c>
      <c r="AY251" s="247" t="s">
        <v>157</v>
      </c>
    </row>
    <row r="252" spans="2:65" s="12" customFormat="1" ht="12">
      <c r="B252" s="226"/>
      <c r="C252" s="227"/>
      <c r="D252" s="228" t="s">
        <v>169</v>
      </c>
      <c r="E252" s="229" t="s">
        <v>24</v>
      </c>
      <c r="F252" s="230" t="s">
        <v>447</v>
      </c>
      <c r="G252" s="227"/>
      <c r="H252" s="231">
        <v>763</v>
      </c>
      <c r="I252" s="232"/>
      <c r="J252" s="232"/>
      <c r="K252" s="227"/>
      <c r="L252" s="227"/>
      <c r="M252" s="233"/>
      <c r="N252" s="234"/>
      <c r="O252" s="235"/>
      <c r="P252" s="235"/>
      <c r="Q252" s="235"/>
      <c r="R252" s="235"/>
      <c r="S252" s="235"/>
      <c r="T252" s="235"/>
      <c r="U252" s="235"/>
      <c r="V252" s="235"/>
      <c r="W252" s="235"/>
      <c r="X252" s="236"/>
      <c r="AT252" s="237" t="s">
        <v>169</v>
      </c>
      <c r="AU252" s="237" t="s">
        <v>161</v>
      </c>
      <c r="AV252" s="12" t="s">
        <v>87</v>
      </c>
      <c r="AW252" s="12" t="s">
        <v>7</v>
      </c>
      <c r="AX252" s="12" t="s">
        <v>78</v>
      </c>
      <c r="AY252" s="237" t="s">
        <v>157</v>
      </c>
    </row>
    <row r="253" spans="2:65" s="14" customFormat="1" ht="12">
      <c r="B253" s="258"/>
      <c r="C253" s="259"/>
      <c r="D253" s="228" t="s">
        <v>169</v>
      </c>
      <c r="E253" s="260" t="s">
        <v>24</v>
      </c>
      <c r="F253" s="261" t="s">
        <v>251</v>
      </c>
      <c r="G253" s="259"/>
      <c r="H253" s="262">
        <v>763</v>
      </c>
      <c r="I253" s="263"/>
      <c r="J253" s="263"/>
      <c r="K253" s="259"/>
      <c r="L253" s="259"/>
      <c r="M253" s="264"/>
      <c r="N253" s="265"/>
      <c r="O253" s="266"/>
      <c r="P253" s="266"/>
      <c r="Q253" s="266"/>
      <c r="R253" s="266"/>
      <c r="S253" s="266"/>
      <c r="T253" s="266"/>
      <c r="U253" s="266"/>
      <c r="V253" s="266"/>
      <c r="W253" s="266"/>
      <c r="X253" s="267"/>
      <c r="AT253" s="268" t="s">
        <v>169</v>
      </c>
      <c r="AU253" s="268" t="s">
        <v>161</v>
      </c>
      <c r="AV253" s="14" t="s">
        <v>167</v>
      </c>
      <c r="AW253" s="14" t="s">
        <v>7</v>
      </c>
      <c r="AX253" s="14" t="s">
        <v>85</v>
      </c>
      <c r="AY253" s="268" t="s">
        <v>157</v>
      </c>
    </row>
    <row r="254" spans="2:65" s="1" customFormat="1" ht="16.5" customHeight="1">
      <c r="B254" s="43"/>
      <c r="C254" s="248" t="s">
        <v>448</v>
      </c>
      <c r="D254" s="248" t="s">
        <v>236</v>
      </c>
      <c r="E254" s="249" t="s">
        <v>449</v>
      </c>
      <c r="F254" s="250" t="s">
        <v>450</v>
      </c>
      <c r="G254" s="251" t="s">
        <v>165</v>
      </c>
      <c r="H254" s="252">
        <v>770.63</v>
      </c>
      <c r="I254" s="253"/>
      <c r="J254" s="254"/>
      <c r="K254" s="255">
        <f>ROUND(P254*H254,2)</f>
        <v>0</v>
      </c>
      <c r="L254" s="250" t="s">
        <v>166</v>
      </c>
      <c r="M254" s="256"/>
      <c r="N254" s="257" t="s">
        <v>24</v>
      </c>
      <c r="O254" s="222" t="s">
        <v>47</v>
      </c>
      <c r="P254" s="145">
        <f>I254+J254</f>
        <v>0</v>
      </c>
      <c r="Q254" s="145">
        <f>ROUND(I254*H254,2)</f>
        <v>0</v>
      </c>
      <c r="R254" s="145">
        <f>ROUND(J254*H254,2)</f>
        <v>0</v>
      </c>
      <c r="S254" s="44"/>
      <c r="T254" s="223">
        <f>S254*H254</f>
        <v>0</v>
      </c>
      <c r="U254" s="223">
        <v>0.152</v>
      </c>
      <c r="V254" s="223">
        <f>U254*H254</f>
        <v>117.13575999999999</v>
      </c>
      <c r="W254" s="223">
        <v>0</v>
      </c>
      <c r="X254" s="224">
        <f>W254*H254</f>
        <v>0</v>
      </c>
      <c r="AR254" s="26" t="s">
        <v>185</v>
      </c>
      <c r="AT254" s="26" t="s">
        <v>236</v>
      </c>
      <c r="AU254" s="26" t="s">
        <v>161</v>
      </c>
      <c r="AY254" s="26" t="s">
        <v>157</v>
      </c>
      <c r="BE254" s="225">
        <f>IF(O254="základní",K254,0)</f>
        <v>0</v>
      </c>
      <c r="BF254" s="225">
        <f>IF(O254="snížená",K254,0)</f>
        <v>0</v>
      </c>
      <c r="BG254" s="225">
        <f>IF(O254="zákl. přenesená",K254,0)</f>
        <v>0</v>
      </c>
      <c r="BH254" s="225">
        <f>IF(O254="sníž. přenesená",K254,0)</f>
        <v>0</v>
      </c>
      <c r="BI254" s="225">
        <f>IF(O254="nulová",K254,0)</f>
        <v>0</v>
      </c>
      <c r="BJ254" s="26" t="s">
        <v>85</v>
      </c>
      <c r="BK254" s="225">
        <f>ROUND(P254*H254,2)</f>
        <v>0</v>
      </c>
      <c r="BL254" s="26" t="s">
        <v>167</v>
      </c>
      <c r="BM254" s="26" t="s">
        <v>451</v>
      </c>
    </row>
    <row r="255" spans="2:65" s="13" customFormat="1" ht="12">
      <c r="B255" s="238"/>
      <c r="C255" s="239"/>
      <c r="D255" s="228" t="s">
        <v>169</v>
      </c>
      <c r="E255" s="240" t="s">
        <v>24</v>
      </c>
      <c r="F255" s="241" t="s">
        <v>452</v>
      </c>
      <c r="G255" s="239"/>
      <c r="H255" s="240" t="s">
        <v>24</v>
      </c>
      <c r="I255" s="242"/>
      <c r="J255" s="242"/>
      <c r="K255" s="239"/>
      <c r="L255" s="239"/>
      <c r="M255" s="243"/>
      <c r="N255" s="244"/>
      <c r="O255" s="245"/>
      <c r="P255" s="245"/>
      <c r="Q255" s="245"/>
      <c r="R255" s="245"/>
      <c r="S255" s="245"/>
      <c r="T255" s="245"/>
      <c r="U255" s="245"/>
      <c r="V255" s="245"/>
      <c r="W255" s="245"/>
      <c r="X255" s="246"/>
      <c r="AT255" s="247" t="s">
        <v>169</v>
      </c>
      <c r="AU255" s="247" t="s">
        <v>161</v>
      </c>
      <c r="AV255" s="13" t="s">
        <v>85</v>
      </c>
      <c r="AW255" s="13" t="s">
        <v>7</v>
      </c>
      <c r="AX255" s="13" t="s">
        <v>78</v>
      </c>
      <c r="AY255" s="247" t="s">
        <v>157</v>
      </c>
    </row>
    <row r="256" spans="2:65" s="12" customFormat="1" ht="12">
      <c r="B256" s="226"/>
      <c r="C256" s="227"/>
      <c r="D256" s="228" t="s">
        <v>169</v>
      </c>
      <c r="E256" s="229" t="s">
        <v>24</v>
      </c>
      <c r="F256" s="230" t="s">
        <v>453</v>
      </c>
      <c r="G256" s="227"/>
      <c r="H256" s="231">
        <v>770.63</v>
      </c>
      <c r="I256" s="232"/>
      <c r="J256" s="232"/>
      <c r="K256" s="227"/>
      <c r="L256" s="227"/>
      <c r="M256" s="233"/>
      <c r="N256" s="234"/>
      <c r="O256" s="235"/>
      <c r="P256" s="235"/>
      <c r="Q256" s="235"/>
      <c r="R256" s="235"/>
      <c r="S256" s="235"/>
      <c r="T256" s="235"/>
      <c r="U256" s="235"/>
      <c r="V256" s="235"/>
      <c r="W256" s="235"/>
      <c r="X256" s="236"/>
      <c r="AT256" s="237" t="s">
        <v>169</v>
      </c>
      <c r="AU256" s="237" t="s">
        <v>161</v>
      </c>
      <c r="AV256" s="12" t="s">
        <v>87</v>
      </c>
      <c r="AW256" s="12" t="s">
        <v>7</v>
      </c>
      <c r="AX256" s="12" t="s">
        <v>78</v>
      </c>
      <c r="AY256" s="237" t="s">
        <v>157</v>
      </c>
    </row>
    <row r="257" spans="2:65" s="14" customFormat="1" ht="12">
      <c r="B257" s="258"/>
      <c r="C257" s="259"/>
      <c r="D257" s="228" t="s">
        <v>169</v>
      </c>
      <c r="E257" s="260" t="s">
        <v>24</v>
      </c>
      <c r="F257" s="261" t="s">
        <v>251</v>
      </c>
      <c r="G257" s="259"/>
      <c r="H257" s="262">
        <v>770.63</v>
      </c>
      <c r="I257" s="263"/>
      <c r="J257" s="263"/>
      <c r="K257" s="259"/>
      <c r="L257" s="259"/>
      <c r="M257" s="264"/>
      <c r="N257" s="265"/>
      <c r="O257" s="266"/>
      <c r="P257" s="266"/>
      <c r="Q257" s="266"/>
      <c r="R257" s="266"/>
      <c r="S257" s="266"/>
      <c r="T257" s="266"/>
      <c r="U257" s="266"/>
      <c r="V257" s="266"/>
      <c r="W257" s="266"/>
      <c r="X257" s="267"/>
      <c r="AT257" s="268" t="s">
        <v>169</v>
      </c>
      <c r="AU257" s="268" t="s">
        <v>161</v>
      </c>
      <c r="AV257" s="14" t="s">
        <v>167</v>
      </c>
      <c r="AW257" s="14" t="s">
        <v>7</v>
      </c>
      <c r="AX257" s="14" t="s">
        <v>85</v>
      </c>
      <c r="AY257" s="268" t="s">
        <v>157</v>
      </c>
    </row>
    <row r="258" spans="2:65" s="11" customFormat="1" ht="29.9" customHeight="1">
      <c r="B258" s="197"/>
      <c r="C258" s="198"/>
      <c r="D258" s="199" t="s">
        <v>77</v>
      </c>
      <c r="E258" s="212" t="s">
        <v>185</v>
      </c>
      <c r="F258" s="212" t="s">
        <v>454</v>
      </c>
      <c r="G258" s="198"/>
      <c r="H258" s="198"/>
      <c r="I258" s="201"/>
      <c r="J258" s="201"/>
      <c r="K258" s="213">
        <f>BK258</f>
        <v>0</v>
      </c>
      <c r="L258" s="198"/>
      <c r="M258" s="203"/>
      <c r="N258" s="204"/>
      <c r="O258" s="205"/>
      <c r="P258" s="205"/>
      <c r="Q258" s="206">
        <f>Q259</f>
        <v>0</v>
      </c>
      <c r="R258" s="206">
        <f>R259</f>
        <v>0</v>
      </c>
      <c r="S258" s="205"/>
      <c r="T258" s="207">
        <f>T259</f>
        <v>0</v>
      </c>
      <c r="U258" s="205"/>
      <c r="V258" s="207">
        <f>V259</f>
        <v>6.1079999999999995E-2</v>
      </c>
      <c r="W258" s="205"/>
      <c r="X258" s="208">
        <f>X259</f>
        <v>0</v>
      </c>
      <c r="AR258" s="209" t="s">
        <v>85</v>
      </c>
      <c r="AT258" s="210" t="s">
        <v>77</v>
      </c>
      <c r="AU258" s="210" t="s">
        <v>85</v>
      </c>
      <c r="AY258" s="209" t="s">
        <v>157</v>
      </c>
      <c r="BK258" s="211">
        <f>BK259</f>
        <v>0</v>
      </c>
    </row>
    <row r="259" spans="2:65" s="11" customFormat="1" ht="14.9" customHeight="1">
      <c r="B259" s="197"/>
      <c r="C259" s="198"/>
      <c r="D259" s="199" t="s">
        <v>77</v>
      </c>
      <c r="E259" s="212" t="s">
        <v>455</v>
      </c>
      <c r="F259" s="212" t="s">
        <v>456</v>
      </c>
      <c r="G259" s="198"/>
      <c r="H259" s="198"/>
      <c r="I259" s="201"/>
      <c r="J259" s="201"/>
      <c r="K259" s="213">
        <f>BK259</f>
        <v>0</v>
      </c>
      <c r="L259" s="198"/>
      <c r="M259" s="203"/>
      <c r="N259" s="204"/>
      <c r="O259" s="205"/>
      <c r="P259" s="205"/>
      <c r="Q259" s="206">
        <f>SUM(Q260:Q268)</f>
        <v>0</v>
      </c>
      <c r="R259" s="206">
        <f>SUM(R260:R268)</f>
        <v>0</v>
      </c>
      <c r="S259" s="205"/>
      <c r="T259" s="207">
        <f>SUM(T260:T268)</f>
        <v>0</v>
      </c>
      <c r="U259" s="205"/>
      <c r="V259" s="207">
        <f>SUM(V260:V268)</f>
        <v>6.1079999999999995E-2</v>
      </c>
      <c r="W259" s="205"/>
      <c r="X259" s="208">
        <f>SUM(X260:X268)</f>
        <v>0</v>
      </c>
      <c r="AR259" s="209" t="s">
        <v>85</v>
      </c>
      <c r="AT259" s="210" t="s">
        <v>77</v>
      </c>
      <c r="AU259" s="210" t="s">
        <v>87</v>
      </c>
      <c r="AY259" s="209" t="s">
        <v>157</v>
      </c>
      <c r="BK259" s="211">
        <f>SUM(BK260:BK268)</f>
        <v>0</v>
      </c>
    </row>
    <row r="260" spans="2:65" s="1" customFormat="1" ht="25.5" customHeight="1">
      <c r="B260" s="43"/>
      <c r="C260" s="214" t="s">
        <v>457</v>
      </c>
      <c r="D260" s="214" t="s">
        <v>162</v>
      </c>
      <c r="E260" s="215" t="s">
        <v>458</v>
      </c>
      <c r="F260" s="216" t="s">
        <v>459</v>
      </c>
      <c r="G260" s="217" t="s">
        <v>199</v>
      </c>
      <c r="H260" s="218">
        <v>20</v>
      </c>
      <c r="I260" s="219"/>
      <c r="J260" s="219"/>
      <c r="K260" s="220">
        <f>ROUND(P260*H260,2)</f>
        <v>0</v>
      </c>
      <c r="L260" s="216" t="s">
        <v>166</v>
      </c>
      <c r="M260" s="63"/>
      <c r="N260" s="221" t="s">
        <v>24</v>
      </c>
      <c r="O260" s="222" t="s">
        <v>47</v>
      </c>
      <c r="P260" s="145">
        <f>I260+J260</f>
        <v>0</v>
      </c>
      <c r="Q260" s="145">
        <f>ROUND(I260*H260,2)</f>
        <v>0</v>
      </c>
      <c r="R260" s="145">
        <f>ROUND(J260*H260,2)</f>
        <v>0</v>
      </c>
      <c r="S260" s="44"/>
      <c r="T260" s="223">
        <f>S260*H260</f>
        <v>0</v>
      </c>
      <c r="U260" s="223">
        <v>1.0000000000000001E-5</v>
      </c>
      <c r="V260" s="223">
        <f>U260*H260</f>
        <v>2.0000000000000001E-4</v>
      </c>
      <c r="W260" s="223">
        <v>0</v>
      </c>
      <c r="X260" s="224">
        <f>W260*H260</f>
        <v>0</v>
      </c>
      <c r="AR260" s="26" t="s">
        <v>167</v>
      </c>
      <c r="AT260" s="26" t="s">
        <v>162</v>
      </c>
      <c r="AU260" s="26" t="s">
        <v>161</v>
      </c>
      <c r="AY260" s="26" t="s">
        <v>157</v>
      </c>
      <c r="BE260" s="225">
        <f>IF(O260="základní",K260,0)</f>
        <v>0</v>
      </c>
      <c r="BF260" s="225">
        <f>IF(O260="snížená",K260,0)</f>
        <v>0</v>
      </c>
      <c r="BG260" s="225">
        <f>IF(O260="zákl. přenesená",K260,0)</f>
        <v>0</v>
      </c>
      <c r="BH260" s="225">
        <f>IF(O260="sníž. přenesená",K260,0)</f>
        <v>0</v>
      </c>
      <c r="BI260" s="225">
        <f>IF(O260="nulová",K260,0)</f>
        <v>0</v>
      </c>
      <c r="BJ260" s="26" t="s">
        <v>85</v>
      </c>
      <c r="BK260" s="225">
        <f>ROUND(P260*H260,2)</f>
        <v>0</v>
      </c>
      <c r="BL260" s="26" t="s">
        <v>167</v>
      </c>
      <c r="BM260" s="26" t="s">
        <v>460</v>
      </c>
    </row>
    <row r="261" spans="2:65" s="13" customFormat="1" ht="12">
      <c r="B261" s="238"/>
      <c r="C261" s="239"/>
      <c r="D261" s="228" t="s">
        <v>169</v>
      </c>
      <c r="E261" s="240" t="s">
        <v>24</v>
      </c>
      <c r="F261" s="241" t="s">
        <v>461</v>
      </c>
      <c r="G261" s="239"/>
      <c r="H261" s="240" t="s">
        <v>24</v>
      </c>
      <c r="I261" s="242"/>
      <c r="J261" s="242"/>
      <c r="K261" s="239"/>
      <c r="L261" s="239"/>
      <c r="M261" s="243"/>
      <c r="N261" s="244"/>
      <c r="O261" s="245"/>
      <c r="P261" s="245"/>
      <c r="Q261" s="245"/>
      <c r="R261" s="245"/>
      <c r="S261" s="245"/>
      <c r="T261" s="245"/>
      <c r="U261" s="245"/>
      <c r="V261" s="245"/>
      <c r="W261" s="245"/>
      <c r="X261" s="246"/>
      <c r="AT261" s="247" t="s">
        <v>169</v>
      </c>
      <c r="AU261" s="247" t="s">
        <v>161</v>
      </c>
      <c r="AV261" s="13" t="s">
        <v>85</v>
      </c>
      <c r="AW261" s="13" t="s">
        <v>7</v>
      </c>
      <c r="AX261" s="13" t="s">
        <v>78</v>
      </c>
      <c r="AY261" s="247" t="s">
        <v>157</v>
      </c>
    </row>
    <row r="262" spans="2:65" s="12" customFormat="1" ht="12">
      <c r="B262" s="226"/>
      <c r="C262" s="227"/>
      <c r="D262" s="228" t="s">
        <v>169</v>
      </c>
      <c r="E262" s="229" t="s">
        <v>24</v>
      </c>
      <c r="F262" s="230" t="s">
        <v>462</v>
      </c>
      <c r="G262" s="227"/>
      <c r="H262" s="231">
        <v>20</v>
      </c>
      <c r="I262" s="232"/>
      <c r="J262" s="232"/>
      <c r="K262" s="227"/>
      <c r="L262" s="227"/>
      <c r="M262" s="233"/>
      <c r="N262" s="234"/>
      <c r="O262" s="235"/>
      <c r="P262" s="235"/>
      <c r="Q262" s="235"/>
      <c r="R262" s="235"/>
      <c r="S262" s="235"/>
      <c r="T262" s="235"/>
      <c r="U262" s="235"/>
      <c r="V262" s="235"/>
      <c r="W262" s="235"/>
      <c r="X262" s="236"/>
      <c r="AT262" s="237" t="s">
        <v>169</v>
      </c>
      <c r="AU262" s="237" t="s">
        <v>161</v>
      </c>
      <c r="AV262" s="12" t="s">
        <v>87</v>
      </c>
      <c r="AW262" s="12" t="s">
        <v>7</v>
      </c>
      <c r="AX262" s="12" t="s">
        <v>85</v>
      </c>
      <c r="AY262" s="237" t="s">
        <v>157</v>
      </c>
    </row>
    <row r="263" spans="2:65" s="1" customFormat="1" ht="16.5" customHeight="1">
      <c r="B263" s="43"/>
      <c r="C263" s="248" t="s">
        <v>463</v>
      </c>
      <c r="D263" s="248" t="s">
        <v>236</v>
      </c>
      <c r="E263" s="249" t="s">
        <v>464</v>
      </c>
      <c r="F263" s="250" t="s">
        <v>465</v>
      </c>
      <c r="G263" s="251" t="s">
        <v>215</v>
      </c>
      <c r="H263" s="252">
        <v>10.199999999999999</v>
      </c>
      <c r="I263" s="253"/>
      <c r="J263" s="254"/>
      <c r="K263" s="255">
        <f>ROUND(P263*H263,2)</f>
        <v>0</v>
      </c>
      <c r="L263" s="250" t="s">
        <v>166</v>
      </c>
      <c r="M263" s="256"/>
      <c r="N263" s="257" t="s">
        <v>24</v>
      </c>
      <c r="O263" s="222" t="s">
        <v>47</v>
      </c>
      <c r="P263" s="145">
        <f>I263+J263</f>
        <v>0</v>
      </c>
      <c r="Q263" s="145">
        <f>ROUND(I263*H263,2)</f>
        <v>0</v>
      </c>
      <c r="R263" s="145">
        <f>ROUND(J263*H263,2)</f>
        <v>0</v>
      </c>
      <c r="S263" s="44"/>
      <c r="T263" s="223">
        <f>S263*H263</f>
        <v>0</v>
      </c>
      <c r="U263" s="223">
        <v>4.4000000000000003E-3</v>
      </c>
      <c r="V263" s="223">
        <f>U263*H263</f>
        <v>4.4879999999999996E-2</v>
      </c>
      <c r="W263" s="223">
        <v>0</v>
      </c>
      <c r="X263" s="224">
        <f>W263*H263</f>
        <v>0</v>
      </c>
      <c r="AR263" s="26" t="s">
        <v>185</v>
      </c>
      <c r="AT263" s="26" t="s">
        <v>236</v>
      </c>
      <c r="AU263" s="26" t="s">
        <v>161</v>
      </c>
      <c r="AY263" s="26" t="s">
        <v>157</v>
      </c>
      <c r="BE263" s="225">
        <f>IF(O263="základní",K263,0)</f>
        <v>0</v>
      </c>
      <c r="BF263" s="225">
        <f>IF(O263="snížená",K263,0)</f>
        <v>0</v>
      </c>
      <c r="BG263" s="225">
        <f>IF(O263="zákl. přenesená",K263,0)</f>
        <v>0</v>
      </c>
      <c r="BH263" s="225">
        <f>IF(O263="sníž. přenesená",K263,0)</f>
        <v>0</v>
      </c>
      <c r="BI263" s="225">
        <f>IF(O263="nulová",K263,0)</f>
        <v>0</v>
      </c>
      <c r="BJ263" s="26" t="s">
        <v>85</v>
      </c>
      <c r="BK263" s="225">
        <f>ROUND(P263*H263,2)</f>
        <v>0</v>
      </c>
      <c r="BL263" s="26" t="s">
        <v>167</v>
      </c>
      <c r="BM263" s="26" t="s">
        <v>466</v>
      </c>
    </row>
    <row r="264" spans="2:65" s="12" customFormat="1" ht="12">
      <c r="B264" s="226"/>
      <c r="C264" s="227"/>
      <c r="D264" s="228" t="s">
        <v>169</v>
      </c>
      <c r="E264" s="229" t="s">
        <v>24</v>
      </c>
      <c r="F264" s="230" t="s">
        <v>467</v>
      </c>
      <c r="G264" s="227"/>
      <c r="H264" s="231">
        <v>10.199999999999999</v>
      </c>
      <c r="I264" s="232"/>
      <c r="J264" s="232"/>
      <c r="K264" s="227"/>
      <c r="L264" s="227"/>
      <c r="M264" s="233"/>
      <c r="N264" s="234"/>
      <c r="O264" s="235"/>
      <c r="P264" s="235"/>
      <c r="Q264" s="235"/>
      <c r="R264" s="235"/>
      <c r="S264" s="235"/>
      <c r="T264" s="235"/>
      <c r="U264" s="235"/>
      <c r="V264" s="235"/>
      <c r="W264" s="235"/>
      <c r="X264" s="236"/>
      <c r="AT264" s="237" t="s">
        <v>169</v>
      </c>
      <c r="AU264" s="237" t="s">
        <v>161</v>
      </c>
      <c r="AV264" s="12" t="s">
        <v>87</v>
      </c>
      <c r="AW264" s="12" t="s">
        <v>7</v>
      </c>
      <c r="AX264" s="12" t="s">
        <v>85</v>
      </c>
      <c r="AY264" s="237" t="s">
        <v>157</v>
      </c>
    </row>
    <row r="265" spans="2:65" s="1" customFormat="1" ht="25.5" customHeight="1">
      <c r="B265" s="43"/>
      <c r="C265" s="214" t="s">
        <v>468</v>
      </c>
      <c r="D265" s="214" t="s">
        <v>162</v>
      </c>
      <c r="E265" s="215" t="s">
        <v>469</v>
      </c>
      <c r="F265" s="216" t="s">
        <v>470</v>
      </c>
      <c r="G265" s="217" t="s">
        <v>215</v>
      </c>
      <c r="H265" s="218">
        <v>20</v>
      </c>
      <c r="I265" s="219"/>
      <c r="J265" s="219"/>
      <c r="K265" s="220">
        <f>ROUND(P265*H265,2)</f>
        <v>0</v>
      </c>
      <c r="L265" s="216" t="s">
        <v>166</v>
      </c>
      <c r="M265" s="63"/>
      <c r="N265" s="221" t="s">
        <v>24</v>
      </c>
      <c r="O265" s="222" t="s">
        <v>47</v>
      </c>
      <c r="P265" s="145">
        <f>I265+J265</f>
        <v>0</v>
      </c>
      <c r="Q265" s="145">
        <f>ROUND(I265*H265,2)</f>
        <v>0</v>
      </c>
      <c r="R265" s="145">
        <f>ROUND(J265*H265,2)</f>
        <v>0</v>
      </c>
      <c r="S265" s="44"/>
      <c r="T265" s="223">
        <f>S265*H265</f>
        <v>0</v>
      </c>
      <c r="U265" s="223">
        <v>0</v>
      </c>
      <c r="V265" s="223">
        <f>U265*H265</f>
        <v>0</v>
      </c>
      <c r="W265" s="223">
        <v>0</v>
      </c>
      <c r="X265" s="224">
        <f>W265*H265</f>
        <v>0</v>
      </c>
      <c r="AR265" s="26" t="s">
        <v>167</v>
      </c>
      <c r="AT265" s="26" t="s">
        <v>162</v>
      </c>
      <c r="AU265" s="26" t="s">
        <v>161</v>
      </c>
      <c r="AY265" s="26" t="s">
        <v>157</v>
      </c>
      <c r="BE265" s="225">
        <f>IF(O265="základní",K265,0)</f>
        <v>0</v>
      </c>
      <c r="BF265" s="225">
        <f>IF(O265="snížená",K265,0)</f>
        <v>0</v>
      </c>
      <c r="BG265" s="225">
        <f>IF(O265="zákl. přenesená",K265,0)</f>
        <v>0</v>
      </c>
      <c r="BH265" s="225">
        <f>IF(O265="sníž. přenesená",K265,0)</f>
        <v>0</v>
      </c>
      <c r="BI265" s="225">
        <f>IF(O265="nulová",K265,0)</f>
        <v>0</v>
      </c>
      <c r="BJ265" s="26" t="s">
        <v>85</v>
      </c>
      <c r="BK265" s="225">
        <f>ROUND(P265*H265,2)</f>
        <v>0</v>
      </c>
      <c r="BL265" s="26" t="s">
        <v>167</v>
      </c>
      <c r="BM265" s="26" t="s">
        <v>471</v>
      </c>
    </row>
    <row r="266" spans="2:65" s="12" customFormat="1" ht="12">
      <c r="B266" s="226"/>
      <c r="C266" s="227"/>
      <c r="D266" s="228" t="s">
        <v>169</v>
      </c>
      <c r="E266" s="229" t="s">
        <v>24</v>
      </c>
      <c r="F266" s="230" t="s">
        <v>462</v>
      </c>
      <c r="G266" s="227"/>
      <c r="H266" s="231">
        <v>20</v>
      </c>
      <c r="I266" s="232"/>
      <c r="J266" s="232"/>
      <c r="K266" s="227"/>
      <c r="L266" s="227"/>
      <c r="M266" s="233"/>
      <c r="N266" s="234"/>
      <c r="O266" s="235"/>
      <c r="P266" s="235"/>
      <c r="Q266" s="235"/>
      <c r="R266" s="235"/>
      <c r="S266" s="235"/>
      <c r="T266" s="235"/>
      <c r="U266" s="235"/>
      <c r="V266" s="235"/>
      <c r="W266" s="235"/>
      <c r="X266" s="236"/>
      <c r="AT266" s="237" t="s">
        <v>169</v>
      </c>
      <c r="AU266" s="237" t="s">
        <v>161</v>
      </c>
      <c r="AV266" s="12" t="s">
        <v>87</v>
      </c>
      <c r="AW266" s="12" t="s">
        <v>7</v>
      </c>
      <c r="AX266" s="12" t="s">
        <v>85</v>
      </c>
      <c r="AY266" s="237" t="s">
        <v>157</v>
      </c>
    </row>
    <row r="267" spans="2:65" s="1" customFormat="1" ht="16.5" customHeight="1">
      <c r="B267" s="43"/>
      <c r="C267" s="248" t="s">
        <v>472</v>
      </c>
      <c r="D267" s="248" t="s">
        <v>236</v>
      </c>
      <c r="E267" s="249" t="s">
        <v>473</v>
      </c>
      <c r="F267" s="250" t="s">
        <v>474</v>
      </c>
      <c r="G267" s="251" t="s">
        <v>215</v>
      </c>
      <c r="H267" s="252">
        <v>20</v>
      </c>
      <c r="I267" s="253"/>
      <c r="J267" s="254"/>
      <c r="K267" s="255">
        <f>ROUND(P267*H267,2)</f>
        <v>0</v>
      </c>
      <c r="L267" s="250" t="s">
        <v>166</v>
      </c>
      <c r="M267" s="256"/>
      <c r="N267" s="257" t="s">
        <v>24</v>
      </c>
      <c r="O267" s="222" t="s">
        <v>47</v>
      </c>
      <c r="P267" s="145">
        <f>I267+J267</f>
        <v>0</v>
      </c>
      <c r="Q267" s="145">
        <f>ROUND(I267*H267,2)</f>
        <v>0</v>
      </c>
      <c r="R267" s="145">
        <f>ROUND(J267*H267,2)</f>
        <v>0</v>
      </c>
      <c r="S267" s="44"/>
      <c r="T267" s="223">
        <f>S267*H267</f>
        <v>0</v>
      </c>
      <c r="U267" s="223">
        <v>8.0000000000000004E-4</v>
      </c>
      <c r="V267" s="223">
        <f>U267*H267</f>
        <v>1.6E-2</v>
      </c>
      <c r="W267" s="223">
        <v>0</v>
      </c>
      <c r="X267" s="224">
        <f>W267*H267</f>
        <v>0</v>
      </c>
      <c r="AR267" s="26" t="s">
        <v>185</v>
      </c>
      <c r="AT267" s="26" t="s">
        <v>236</v>
      </c>
      <c r="AU267" s="26" t="s">
        <v>161</v>
      </c>
      <c r="AY267" s="26" t="s">
        <v>157</v>
      </c>
      <c r="BE267" s="225">
        <f>IF(O267="základní",K267,0)</f>
        <v>0</v>
      </c>
      <c r="BF267" s="225">
        <f>IF(O267="snížená",K267,0)</f>
        <v>0</v>
      </c>
      <c r="BG267" s="225">
        <f>IF(O267="zákl. přenesená",K267,0)</f>
        <v>0</v>
      </c>
      <c r="BH267" s="225">
        <f>IF(O267="sníž. přenesená",K267,0)</f>
        <v>0</v>
      </c>
      <c r="BI267" s="225">
        <f>IF(O267="nulová",K267,0)</f>
        <v>0</v>
      </c>
      <c r="BJ267" s="26" t="s">
        <v>85</v>
      </c>
      <c r="BK267" s="225">
        <f>ROUND(P267*H267,2)</f>
        <v>0</v>
      </c>
      <c r="BL267" s="26" t="s">
        <v>167</v>
      </c>
      <c r="BM267" s="26" t="s">
        <v>475</v>
      </c>
    </row>
    <row r="268" spans="2:65" s="12" customFormat="1" ht="12">
      <c r="B268" s="226"/>
      <c r="C268" s="227"/>
      <c r="D268" s="228" t="s">
        <v>169</v>
      </c>
      <c r="E268" s="229" t="s">
        <v>24</v>
      </c>
      <c r="F268" s="230" t="s">
        <v>462</v>
      </c>
      <c r="G268" s="227"/>
      <c r="H268" s="231">
        <v>20</v>
      </c>
      <c r="I268" s="232"/>
      <c r="J268" s="232"/>
      <c r="K268" s="227"/>
      <c r="L268" s="227"/>
      <c r="M268" s="233"/>
      <c r="N268" s="234"/>
      <c r="O268" s="235"/>
      <c r="P268" s="235"/>
      <c r="Q268" s="235"/>
      <c r="R268" s="235"/>
      <c r="S268" s="235"/>
      <c r="T268" s="235"/>
      <c r="U268" s="235"/>
      <c r="V268" s="235"/>
      <c r="W268" s="235"/>
      <c r="X268" s="236"/>
      <c r="AT268" s="237" t="s">
        <v>169</v>
      </c>
      <c r="AU268" s="237" t="s">
        <v>161</v>
      </c>
      <c r="AV268" s="12" t="s">
        <v>87</v>
      </c>
      <c r="AW268" s="12" t="s">
        <v>7</v>
      </c>
      <c r="AX268" s="12" t="s">
        <v>85</v>
      </c>
      <c r="AY268" s="237" t="s">
        <v>157</v>
      </c>
    </row>
    <row r="269" spans="2:65" s="11" customFormat="1" ht="29.9" customHeight="1">
      <c r="B269" s="197"/>
      <c r="C269" s="198"/>
      <c r="D269" s="199" t="s">
        <v>77</v>
      </c>
      <c r="E269" s="212" t="s">
        <v>476</v>
      </c>
      <c r="F269" s="212" t="s">
        <v>477</v>
      </c>
      <c r="G269" s="198"/>
      <c r="H269" s="198"/>
      <c r="I269" s="201"/>
      <c r="J269" s="201"/>
      <c r="K269" s="213">
        <f>BK269</f>
        <v>0</v>
      </c>
      <c r="L269" s="198"/>
      <c r="M269" s="203"/>
      <c r="N269" s="204"/>
      <c r="O269" s="205"/>
      <c r="P269" s="205"/>
      <c r="Q269" s="206">
        <f>SUM(Q270:Q300)</f>
        <v>0</v>
      </c>
      <c r="R269" s="206">
        <f>SUM(R270:R300)</f>
        <v>0</v>
      </c>
      <c r="S269" s="205"/>
      <c r="T269" s="207">
        <f>SUM(T270:T300)</f>
        <v>0</v>
      </c>
      <c r="U269" s="205"/>
      <c r="V269" s="207">
        <f>SUM(V270:V300)</f>
        <v>23.259400000000003</v>
      </c>
      <c r="W269" s="205"/>
      <c r="X269" s="208">
        <f>SUM(X270:X300)</f>
        <v>0</v>
      </c>
      <c r="AR269" s="209" t="s">
        <v>85</v>
      </c>
      <c r="AT269" s="210" t="s">
        <v>77</v>
      </c>
      <c r="AU269" s="210" t="s">
        <v>85</v>
      </c>
      <c r="AY269" s="209" t="s">
        <v>157</v>
      </c>
      <c r="BK269" s="211">
        <f>SUM(BK270:BK300)</f>
        <v>0</v>
      </c>
    </row>
    <row r="270" spans="2:65" s="1" customFormat="1" ht="25.5" customHeight="1">
      <c r="B270" s="43"/>
      <c r="C270" s="214" t="s">
        <v>478</v>
      </c>
      <c r="D270" s="214" t="s">
        <v>162</v>
      </c>
      <c r="E270" s="215" t="s">
        <v>479</v>
      </c>
      <c r="F270" s="216" t="s">
        <v>480</v>
      </c>
      <c r="G270" s="217" t="s">
        <v>215</v>
      </c>
      <c r="H270" s="218">
        <v>16</v>
      </c>
      <c r="I270" s="219"/>
      <c r="J270" s="219"/>
      <c r="K270" s="220">
        <f>ROUND(P270*H270,2)</f>
        <v>0</v>
      </c>
      <c r="L270" s="216" t="s">
        <v>166</v>
      </c>
      <c r="M270" s="63"/>
      <c r="N270" s="221" t="s">
        <v>24</v>
      </c>
      <c r="O270" s="222" t="s">
        <v>47</v>
      </c>
      <c r="P270" s="145">
        <f>I270+J270</f>
        <v>0</v>
      </c>
      <c r="Q270" s="145">
        <f>ROUND(I270*H270,2)</f>
        <v>0</v>
      </c>
      <c r="R270" s="145">
        <f>ROUND(J270*H270,2)</f>
        <v>0</v>
      </c>
      <c r="S270" s="44"/>
      <c r="T270" s="223">
        <f>S270*H270</f>
        <v>0</v>
      </c>
      <c r="U270" s="223">
        <v>2.7299999999999998E-3</v>
      </c>
      <c r="V270" s="223">
        <f>U270*H270</f>
        <v>4.3679999999999997E-2</v>
      </c>
      <c r="W270" s="223">
        <v>0</v>
      </c>
      <c r="X270" s="224">
        <f>W270*H270</f>
        <v>0</v>
      </c>
      <c r="AR270" s="26" t="s">
        <v>167</v>
      </c>
      <c r="AT270" s="26" t="s">
        <v>162</v>
      </c>
      <c r="AU270" s="26" t="s">
        <v>87</v>
      </c>
      <c r="AY270" s="26" t="s">
        <v>157</v>
      </c>
      <c r="BE270" s="225">
        <f>IF(O270="základní",K270,0)</f>
        <v>0</v>
      </c>
      <c r="BF270" s="225">
        <f>IF(O270="snížená",K270,0)</f>
        <v>0</v>
      </c>
      <c r="BG270" s="225">
        <f>IF(O270="zákl. přenesená",K270,0)</f>
        <v>0</v>
      </c>
      <c r="BH270" s="225">
        <f>IF(O270="sníž. přenesená",K270,0)</f>
        <v>0</v>
      </c>
      <c r="BI270" s="225">
        <f>IF(O270="nulová",K270,0)</f>
        <v>0</v>
      </c>
      <c r="BJ270" s="26" t="s">
        <v>85</v>
      </c>
      <c r="BK270" s="225">
        <f>ROUND(P270*H270,2)</f>
        <v>0</v>
      </c>
      <c r="BL270" s="26" t="s">
        <v>167</v>
      </c>
      <c r="BM270" s="26" t="s">
        <v>481</v>
      </c>
    </row>
    <row r="271" spans="2:65" s="13" customFormat="1" ht="12">
      <c r="B271" s="238"/>
      <c r="C271" s="239"/>
      <c r="D271" s="228" t="s">
        <v>169</v>
      </c>
      <c r="E271" s="240" t="s">
        <v>24</v>
      </c>
      <c r="F271" s="241" t="s">
        <v>482</v>
      </c>
      <c r="G271" s="239"/>
      <c r="H271" s="240" t="s">
        <v>24</v>
      </c>
      <c r="I271" s="242"/>
      <c r="J271" s="242"/>
      <c r="K271" s="239"/>
      <c r="L271" s="239"/>
      <c r="M271" s="243"/>
      <c r="N271" s="244"/>
      <c r="O271" s="245"/>
      <c r="P271" s="245"/>
      <c r="Q271" s="245"/>
      <c r="R271" s="245"/>
      <c r="S271" s="245"/>
      <c r="T271" s="245"/>
      <c r="U271" s="245"/>
      <c r="V271" s="245"/>
      <c r="W271" s="245"/>
      <c r="X271" s="246"/>
      <c r="AT271" s="247" t="s">
        <v>169</v>
      </c>
      <c r="AU271" s="247" t="s">
        <v>87</v>
      </c>
      <c r="AV271" s="13" t="s">
        <v>85</v>
      </c>
      <c r="AW271" s="13" t="s">
        <v>7</v>
      </c>
      <c r="AX271" s="13" t="s">
        <v>78</v>
      </c>
      <c r="AY271" s="247" t="s">
        <v>157</v>
      </c>
    </row>
    <row r="272" spans="2:65" s="12" customFormat="1" ht="12">
      <c r="B272" s="226"/>
      <c r="C272" s="227"/>
      <c r="D272" s="228" t="s">
        <v>169</v>
      </c>
      <c r="E272" s="229" t="s">
        <v>24</v>
      </c>
      <c r="F272" s="230" t="s">
        <v>483</v>
      </c>
      <c r="G272" s="227"/>
      <c r="H272" s="231">
        <v>16</v>
      </c>
      <c r="I272" s="232"/>
      <c r="J272" s="232"/>
      <c r="K272" s="227"/>
      <c r="L272" s="227"/>
      <c r="M272" s="233"/>
      <c r="N272" s="234"/>
      <c r="O272" s="235"/>
      <c r="P272" s="235"/>
      <c r="Q272" s="235"/>
      <c r="R272" s="235"/>
      <c r="S272" s="235"/>
      <c r="T272" s="235"/>
      <c r="U272" s="235"/>
      <c r="V272" s="235"/>
      <c r="W272" s="235"/>
      <c r="X272" s="236"/>
      <c r="AT272" s="237" t="s">
        <v>169</v>
      </c>
      <c r="AU272" s="237" t="s">
        <v>87</v>
      </c>
      <c r="AV272" s="12" t="s">
        <v>87</v>
      </c>
      <c r="AW272" s="12" t="s">
        <v>7</v>
      </c>
      <c r="AX272" s="12" t="s">
        <v>85</v>
      </c>
      <c r="AY272" s="237" t="s">
        <v>157</v>
      </c>
    </row>
    <row r="273" spans="2:65" s="1" customFormat="1" ht="16.5" customHeight="1">
      <c r="B273" s="43"/>
      <c r="C273" s="214" t="s">
        <v>484</v>
      </c>
      <c r="D273" s="214" t="s">
        <v>162</v>
      </c>
      <c r="E273" s="215" t="s">
        <v>485</v>
      </c>
      <c r="F273" s="216" t="s">
        <v>486</v>
      </c>
      <c r="G273" s="217" t="s">
        <v>215</v>
      </c>
      <c r="H273" s="218">
        <v>10</v>
      </c>
      <c r="I273" s="219"/>
      <c r="J273" s="219"/>
      <c r="K273" s="220">
        <f>ROUND(P273*H273,2)</f>
        <v>0</v>
      </c>
      <c r="L273" s="216" t="s">
        <v>166</v>
      </c>
      <c r="M273" s="63"/>
      <c r="N273" s="221" t="s">
        <v>24</v>
      </c>
      <c r="O273" s="222" t="s">
        <v>47</v>
      </c>
      <c r="P273" s="145">
        <f>I273+J273</f>
        <v>0</v>
      </c>
      <c r="Q273" s="145">
        <f>ROUND(I273*H273,2)</f>
        <v>0</v>
      </c>
      <c r="R273" s="145">
        <f>ROUND(J273*H273,2)</f>
        <v>0</v>
      </c>
      <c r="S273" s="44"/>
      <c r="T273" s="223">
        <f>S273*H273</f>
        <v>0</v>
      </c>
      <c r="U273" s="223">
        <v>0.34089999999999998</v>
      </c>
      <c r="V273" s="223">
        <f>U273*H273</f>
        <v>3.4089999999999998</v>
      </c>
      <c r="W273" s="223">
        <v>0</v>
      </c>
      <c r="X273" s="224">
        <f>W273*H273</f>
        <v>0</v>
      </c>
      <c r="AR273" s="26" t="s">
        <v>167</v>
      </c>
      <c r="AT273" s="26" t="s">
        <v>162</v>
      </c>
      <c r="AU273" s="26" t="s">
        <v>87</v>
      </c>
      <c r="AY273" s="26" t="s">
        <v>157</v>
      </c>
      <c r="BE273" s="225">
        <f>IF(O273="základní",K273,0)</f>
        <v>0</v>
      </c>
      <c r="BF273" s="225">
        <f>IF(O273="snížená",K273,0)</f>
        <v>0</v>
      </c>
      <c r="BG273" s="225">
        <f>IF(O273="zákl. přenesená",K273,0)</f>
        <v>0</v>
      </c>
      <c r="BH273" s="225">
        <f>IF(O273="sníž. přenesená",K273,0)</f>
        <v>0</v>
      </c>
      <c r="BI273" s="225">
        <f>IF(O273="nulová",K273,0)</f>
        <v>0</v>
      </c>
      <c r="BJ273" s="26" t="s">
        <v>85</v>
      </c>
      <c r="BK273" s="225">
        <f>ROUND(P273*H273,2)</f>
        <v>0</v>
      </c>
      <c r="BL273" s="26" t="s">
        <v>167</v>
      </c>
      <c r="BM273" s="26" t="s">
        <v>487</v>
      </c>
    </row>
    <row r="274" spans="2:65" s="12" customFormat="1" ht="12">
      <c r="B274" s="226"/>
      <c r="C274" s="227"/>
      <c r="D274" s="228" t="s">
        <v>169</v>
      </c>
      <c r="E274" s="229" t="s">
        <v>24</v>
      </c>
      <c r="F274" s="230" t="s">
        <v>196</v>
      </c>
      <c r="G274" s="227"/>
      <c r="H274" s="231">
        <v>10</v>
      </c>
      <c r="I274" s="232"/>
      <c r="J274" s="232"/>
      <c r="K274" s="227"/>
      <c r="L274" s="227"/>
      <c r="M274" s="233"/>
      <c r="N274" s="234"/>
      <c r="O274" s="235"/>
      <c r="P274" s="235"/>
      <c r="Q274" s="235"/>
      <c r="R274" s="235"/>
      <c r="S274" s="235"/>
      <c r="T274" s="235"/>
      <c r="U274" s="235"/>
      <c r="V274" s="235"/>
      <c r="W274" s="235"/>
      <c r="X274" s="236"/>
      <c r="AT274" s="237" t="s">
        <v>169</v>
      </c>
      <c r="AU274" s="237" t="s">
        <v>87</v>
      </c>
      <c r="AV274" s="12" t="s">
        <v>87</v>
      </c>
      <c r="AW274" s="12" t="s">
        <v>7</v>
      </c>
      <c r="AX274" s="12" t="s">
        <v>85</v>
      </c>
      <c r="AY274" s="237" t="s">
        <v>157</v>
      </c>
    </row>
    <row r="275" spans="2:65" s="1" customFormat="1" ht="16.5" customHeight="1">
      <c r="B275" s="43"/>
      <c r="C275" s="248" t="s">
        <v>488</v>
      </c>
      <c r="D275" s="248" t="s">
        <v>236</v>
      </c>
      <c r="E275" s="249" t="s">
        <v>489</v>
      </c>
      <c r="F275" s="250" t="s">
        <v>490</v>
      </c>
      <c r="G275" s="251" t="s">
        <v>215</v>
      </c>
      <c r="H275" s="252">
        <v>10.1</v>
      </c>
      <c r="I275" s="253"/>
      <c r="J275" s="254"/>
      <c r="K275" s="255">
        <f>ROUND(P275*H275,2)</f>
        <v>0</v>
      </c>
      <c r="L275" s="250" t="s">
        <v>166</v>
      </c>
      <c r="M275" s="256"/>
      <c r="N275" s="257" t="s">
        <v>24</v>
      </c>
      <c r="O275" s="222" t="s">
        <v>47</v>
      </c>
      <c r="P275" s="145">
        <f>I275+J275</f>
        <v>0</v>
      </c>
      <c r="Q275" s="145">
        <f>ROUND(I275*H275,2)</f>
        <v>0</v>
      </c>
      <c r="R275" s="145">
        <f>ROUND(J275*H275,2)</f>
        <v>0</v>
      </c>
      <c r="S275" s="44"/>
      <c r="T275" s="223">
        <f>S275*H275</f>
        <v>0</v>
      </c>
      <c r="U275" s="223">
        <v>0.17</v>
      </c>
      <c r="V275" s="223">
        <f>U275*H275</f>
        <v>1.7170000000000001</v>
      </c>
      <c r="W275" s="223">
        <v>0</v>
      </c>
      <c r="X275" s="224">
        <f>W275*H275</f>
        <v>0</v>
      </c>
      <c r="AR275" s="26" t="s">
        <v>185</v>
      </c>
      <c r="AT275" s="26" t="s">
        <v>236</v>
      </c>
      <c r="AU275" s="26" t="s">
        <v>87</v>
      </c>
      <c r="AY275" s="26" t="s">
        <v>157</v>
      </c>
      <c r="BE275" s="225">
        <f>IF(O275="základní",K275,0)</f>
        <v>0</v>
      </c>
      <c r="BF275" s="225">
        <f>IF(O275="snížená",K275,0)</f>
        <v>0</v>
      </c>
      <c r="BG275" s="225">
        <f>IF(O275="zákl. přenesená",K275,0)</f>
        <v>0</v>
      </c>
      <c r="BH275" s="225">
        <f>IF(O275="sníž. přenesená",K275,0)</f>
        <v>0</v>
      </c>
      <c r="BI275" s="225">
        <f>IF(O275="nulová",K275,0)</f>
        <v>0</v>
      </c>
      <c r="BJ275" s="26" t="s">
        <v>85</v>
      </c>
      <c r="BK275" s="225">
        <f>ROUND(P275*H275,2)</f>
        <v>0</v>
      </c>
      <c r="BL275" s="26" t="s">
        <v>167</v>
      </c>
      <c r="BM275" s="26" t="s">
        <v>491</v>
      </c>
    </row>
    <row r="276" spans="2:65" s="12" customFormat="1" ht="12">
      <c r="B276" s="226"/>
      <c r="C276" s="227"/>
      <c r="D276" s="228" t="s">
        <v>169</v>
      </c>
      <c r="E276" s="229" t="s">
        <v>24</v>
      </c>
      <c r="F276" s="230" t="s">
        <v>492</v>
      </c>
      <c r="G276" s="227"/>
      <c r="H276" s="231">
        <v>10.1</v>
      </c>
      <c r="I276" s="232"/>
      <c r="J276" s="232"/>
      <c r="K276" s="227"/>
      <c r="L276" s="227"/>
      <c r="M276" s="233"/>
      <c r="N276" s="234"/>
      <c r="O276" s="235"/>
      <c r="P276" s="235"/>
      <c r="Q276" s="235"/>
      <c r="R276" s="235"/>
      <c r="S276" s="235"/>
      <c r="T276" s="235"/>
      <c r="U276" s="235"/>
      <c r="V276" s="235"/>
      <c r="W276" s="235"/>
      <c r="X276" s="236"/>
      <c r="AT276" s="237" t="s">
        <v>169</v>
      </c>
      <c r="AU276" s="237" t="s">
        <v>87</v>
      </c>
      <c r="AV276" s="12" t="s">
        <v>87</v>
      </c>
      <c r="AW276" s="12" t="s">
        <v>7</v>
      </c>
      <c r="AX276" s="12" t="s">
        <v>85</v>
      </c>
      <c r="AY276" s="237" t="s">
        <v>157</v>
      </c>
    </row>
    <row r="277" spans="2:65" s="1" customFormat="1" ht="16.5" customHeight="1">
      <c r="B277" s="43"/>
      <c r="C277" s="248" t="s">
        <v>493</v>
      </c>
      <c r="D277" s="248" t="s">
        <v>236</v>
      </c>
      <c r="E277" s="249" t="s">
        <v>494</v>
      </c>
      <c r="F277" s="250" t="s">
        <v>495</v>
      </c>
      <c r="G277" s="251" t="s">
        <v>215</v>
      </c>
      <c r="H277" s="252">
        <v>10.1</v>
      </c>
      <c r="I277" s="253"/>
      <c r="J277" s="254"/>
      <c r="K277" s="255">
        <f>ROUND(P277*H277,2)</f>
        <v>0</v>
      </c>
      <c r="L277" s="250" t="s">
        <v>166</v>
      </c>
      <c r="M277" s="256"/>
      <c r="N277" s="257" t="s">
        <v>24</v>
      </c>
      <c r="O277" s="222" t="s">
        <v>47</v>
      </c>
      <c r="P277" s="145">
        <f>I277+J277</f>
        <v>0</v>
      </c>
      <c r="Q277" s="145">
        <f>ROUND(I277*H277,2)</f>
        <v>0</v>
      </c>
      <c r="R277" s="145">
        <f>ROUND(J277*H277,2)</f>
        <v>0</v>
      </c>
      <c r="S277" s="44"/>
      <c r="T277" s="223">
        <f>S277*H277</f>
        <v>0</v>
      </c>
      <c r="U277" s="223">
        <v>0.10299999999999999</v>
      </c>
      <c r="V277" s="223">
        <f>U277*H277</f>
        <v>1.0403</v>
      </c>
      <c r="W277" s="223">
        <v>0</v>
      </c>
      <c r="X277" s="224">
        <f>W277*H277</f>
        <v>0</v>
      </c>
      <c r="AR277" s="26" t="s">
        <v>185</v>
      </c>
      <c r="AT277" s="26" t="s">
        <v>236</v>
      </c>
      <c r="AU277" s="26" t="s">
        <v>87</v>
      </c>
      <c r="AY277" s="26" t="s">
        <v>157</v>
      </c>
      <c r="BE277" s="225">
        <f>IF(O277="základní",K277,0)</f>
        <v>0</v>
      </c>
      <c r="BF277" s="225">
        <f>IF(O277="snížená",K277,0)</f>
        <v>0</v>
      </c>
      <c r="BG277" s="225">
        <f>IF(O277="zákl. přenesená",K277,0)</f>
        <v>0</v>
      </c>
      <c r="BH277" s="225">
        <f>IF(O277="sníž. přenesená",K277,0)</f>
        <v>0</v>
      </c>
      <c r="BI277" s="225">
        <f>IF(O277="nulová",K277,0)</f>
        <v>0</v>
      </c>
      <c r="BJ277" s="26" t="s">
        <v>85</v>
      </c>
      <c r="BK277" s="225">
        <f>ROUND(P277*H277,2)</f>
        <v>0</v>
      </c>
      <c r="BL277" s="26" t="s">
        <v>167</v>
      </c>
      <c r="BM277" s="26" t="s">
        <v>496</v>
      </c>
    </row>
    <row r="278" spans="2:65" s="12" customFormat="1" ht="12">
      <c r="B278" s="226"/>
      <c r="C278" s="227"/>
      <c r="D278" s="228" t="s">
        <v>169</v>
      </c>
      <c r="E278" s="229" t="s">
        <v>24</v>
      </c>
      <c r="F278" s="230" t="s">
        <v>492</v>
      </c>
      <c r="G278" s="227"/>
      <c r="H278" s="231">
        <v>10.1</v>
      </c>
      <c r="I278" s="232"/>
      <c r="J278" s="232"/>
      <c r="K278" s="227"/>
      <c r="L278" s="227"/>
      <c r="M278" s="233"/>
      <c r="N278" s="234"/>
      <c r="O278" s="235"/>
      <c r="P278" s="235"/>
      <c r="Q278" s="235"/>
      <c r="R278" s="235"/>
      <c r="S278" s="235"/>
      <c r="T278" s="235"/>
      <c r="U278" s="235"/>
      <c r="V278" s="235"/>
      <c r="W278" s="235"/>
      <c r="X278" s="236"/>
      <c r="AT278" s="237" t="s">
        <v>169</v>
      </c>
      <c r="AU278" s="237" t="s">
        <v>87</v>
      </c>
      <c r="AV278" s="12" t="s">
        <v>87</v>
      </c>
      <c r="AW278" s="12" t="s">
        <v>7</v>
      </c>
      <c r="AX278" s="12" t="s">
        <v>85</v>
      </c>
      <c r="AY278" s="237" t="s">
        <v>157</v>
      </c>
    </row>
    <row r="279" spans="2:65" s="1" customFormat="1" ht="16.5" customHeight="1">
      <c r="B279" s="43"/>
      <c r="C279" s="248" t="s">
        <v>497</v>
      </c>
      <c r="D279" s="248" t="s">
        <v>236</v>
      </c>
      <c r="E279" s="249" t="s">
        <v>498</v>
      </c>
      <c r="F279" s="250" t="s">
        <v>499</v>
      </c>
      <c r="G279" s="251" t="s">
        <v>215</v>
      </c>
      <c r="H279" s="252">
        <v>10.1</v>
      </c>
      <c r="I279" s="253"/>
      <c r="J279" s="254"/>
      <c r="K279" s="255">
        <f>ROUND(P279*H279,2)</f>
        <v>0</v>
      </c>
      <c r="L279" s="250" t="s">
        <v>166</v>
      </c>
      <c r="M279" s="256"/>
      <c r="N279" s="257" t="s">
        <v>24</v>
      </c>
      <c r="O279" s="222" t="s">
        <v>47</v>
      </c>
      <c r="P279" s="145">
        <f>I279+J279</f>
        <v>0</v>
      </c>
      <c r="Q279" s="145">
        <f>ROUND(I279*H279,2)</f>
        <v>0</v>
      </c>
      <c r="R279" s="145">
        <f>ROUND(J279*H279,2)</f>
        <v>0</v>
      </c>
      <c r="S279" s="44"/>
      <c r="T279" s="223">
        <f>S279*H279</f>
        <v>0</v>
      </c>
      <c r="U279" s="223">
        <v>8.6999999999999994E-2</v>
      </c>
      <c r="V279" s="223">
        <f>U279*H279</f>
        <v>0.87869999999999993</v>
      </c>
      <c r="W279" s="223">
        <v>0</v>
      </c>
      <c r="X279" s="224">
        <f>W279*H279</f>
        <v>0</v>
      </c>
      <c r="AR279" s="26" t="s">
        <v>185</v>
      </c>
      <c r="AT279" s="26" t="s">
        <v>236</v>
      </c>
      <c r="AU279" s="26" t="s">
        <v>87</v>
      </c>
      <c r="AY279" s="26" t="s">
        <v>157</v>
      </c>
      <c r="BE279" s="225">
        <f>IF(O279="základní",K279,0)</f>
        <v>0</v>
      </c>
      <c r="BF279" s="225">
        <f>IF(O279="snížená",K279,0)</f>
        <v>0</v>
      </c>
      <c r="BG279" s="225">
        <f>IF(O279="zákl. přenesená",K279,0)</f>
        <v>0</v>
      </c>
      <c r="BH279" s="225">
        <f>IF(O279="sníž. přenesená",K279,0)</f>
        <v>0</v>
      </c>
      <c r="BI279" s="225">
        <f>IF(O279="nulová",K279,0)</f>
        <v>0</v>
      </c>
      <c r="BJ279" s="26" t="s">
        <v>85</v>
      </c>
      <c r="BK279" s="225">
        <f>ROUND(P279*H279,2)</f>
        <v>0</v>
      </c>
      <c r="BL279" s="26" t="s">
        <v>167</v>
      </c>
      <c r="BM279" s="26" t="s">
        <v>500</v>
      </c>
    </row>
    <row r="280" spans="2:65" s="12" customFormat="1" ht="12">
      <c r="B280" s="226"/>
      <c r="C280" s="227"/>
      <c r="D280" s="228" t="s">
        <v>169</v>
      </c>
      <c r="E280" s="229" t="s">
        <v>24</v>
      </c>
      <c r="F280" s="230" t="s">
        <v>492</v>
      </c>
      <c r="G280" s="227"/>
      <c r="H280" s="231">
        <v>10.1</v>
      </c>
      <c r="I280" s="232"/>
      <c r="J280" s="232"/>
      <c r="K280" s="227"/>
      <c r="L280" s="227"/>
      <c r="M280" s="233"/>
      <c r="N280" s="234"/>
      <c r="O280" s="235"/>
      <c r="P280" s="235"/>
      <c r="Q280" s="235"/>
      <c r="R280" s="235"/>
      <c r="S280" s="235"/>
      <c r="T280" s="235"/>
      <c r="U280" s="235"/>
      <c r="V280" s="235"/>
      <c r="W280" s="235"/>
      <c r="X280" s="236"/>
      <c r="AT280" s="237" t="s">
        <v>169</v>
      </c>
      <c r="AU280" s="237" t="s">
        <v>87</v>
      </c>
      <c r="AV280" s="12" t="s">
        <v>87</v>
      </c>
      <c r="AW280" s="12" t="s">
        <v>7</v>
      </c>
      <c r="AX280" s="12" t="s">
        <v>85</v>
      </c>
      <c r="AY280" s="237" t="s">
        <v>157</v>
      </c>
    </row>
    <row r="281" spans="2:65" s="1" customFormat="1" ht="16.5" customHeight="1">
      <c r="B281" s="43"/>
      <c r="C281" s="248" t="s">
        <v>501</v>
      </c>
      <c r="D281" s="248" t="s">
        <v>236</v>
      </c>
      <c r="E281" s="249" t="s">
        <v>502</v>
      </c>
      <c r="F281" s="250" t="s">
        <v>503</v>
      </c>
      <c r="G281" s="251" t="s">
        <v>215</v>
      </c>
      <c r="H281" s="252">
        <v>10.1</v>
      </c>
      <c r="I281" s="253"/>
      <c r="J281" s="254"/>
      <c r="K281" s="255">
        <f>ROUND(P281*H281,2)</f>
        <v>0</v>
      </c>
      <c r="L281" s="250" t="s">
        <v>166</v>
      </c>
      <c r="M281" s="256"/>
      <c r="N281" s="257" t="s">
        <v>24</v>
      </c>
      <c r="O281" s="222" t="s">
        <v>47</v>
      </c>
      <c r="P281" s="145">
        <f>I281+J281</f>
        <v>0</v>
      </c>
      <c r="Q281" s="145">
        <f>ROUND(I281*H281,2)</f>
        <v>0</v>
      </c>
      <c r="R281" s="145">
        <f>ROUND(J281*H281,2)</f>
        <v>0</v>
      </c>
      <c r="S281" s="44"/>
      <c r="T281" s="223">
        <f>S281*H281</f>
        <v>0</v>
      </c>
      <c r="U281" s="223">
        <v>0.23200000000000001</v>
      </c>
      <c r="V281" s="223">
        <f>U281*H281</f>
        <v>2.3431999999999999</v>
      </c>
      <c r="W281" s="223">
        <v>0</v>
      </c>
      <c r="X281" s="224">
        <f>W281*H281</f>
        <v>0</v>
      </c>
      <c r="AR281" s="26" t="s">
        <v>185</v>
      </c>
      <c r="AT281" s="26" t="s">
        <v>236</v>
      </c>
      <c r="AU281" s="26" t="s">
        <v>87</v>
      </c>
      <c r="AY281" s="26" t="s">
        <v>157</v>
      </c>
      <c r="BE281" s="225">
        <f>IF(O281="základní",K281,0)</f>
        <v>0</v>
      </c>
      <c r="BF281" s="225">
        <f>IF(O281="snížená",K281,0)</f>
        <v>0</v>
      </c>
      <c r="BG281" s="225">
        <f>IF(O281="zákl. přenesená",K281,0)</f>
        <v>0</v>
      </c>
      <c r="BH281" s="225">
        <f>IF(O281="sníž. přenesená",K281,0)</f>
        <v>0</v>
      </c>
      <c r="BI281" s="225">
        <f>IF(O281="nulová",K281,0)</f>
        <v>0</v>
      </c>
      <c r="BJ281" s="26" t="s">
        <v>85</v>
      </c>
      <c r="BK281" s="225">
        <f>ROUND(P281*H281,2)</f>
        <v>0</v>
      </c>
      <c r="BL281" s="26" t="s">
        <v>167</v>
      </c>
      <c r="BM281" s="26" t="s">
        <v>504</v>
      </c>
    </row>
    <row r="282" spans="2:65" s="12" customFormat="1" ht="12">
      <c r="B282" s="226"/>
      <c r="C282" s="227"/>
      <c r="D282" s="228" t="s">
        <v>169</v>
      </c>
      <c r="E282" s="229" t="s">
        <v>24</v>
      </c>
      <c r="F282" s="230" t="s">
        <v>492</v>
      </c>
      <c r="G282" s="227"/>
      <c r="H282" s="231">
        <v>10.1</v>
      </c>
      <c r="I282" s="232"/>
      <c r="J282" s="232"/>
      <c r="K282" s="227"/>
      <c r="L282" s="227"/>
      <c r="M282" s="233"/>
      <c r="N282" s="234"/>
      <c r="O282" s="235"/>
      <c r="P282" s="235"/>
      <c r="Q282" s="235"/>
      <c r="R282" s="235"/>
      <c r="S282" s="235"/>
      <c r="T282" s="235"/>
      <c r="U282" s="235"/>
      <c r="V282" s="235"/>
      <c r="W282" s="235"/>
      <c r="X282" s="236"/>
      <c r="AT282" s="237" t="s">
        <v>169</v>
      </c>
      <c r="AU282" s="237" t="s">
        <v>87</v>
      </c>
      <c r="AV282" s="12" t="s">
        <v>87</v>
      </c>
      <c r="AW282" s="12" t="s">
        <v>7</v>
      </c>
      <c r="AX282" s="12" t="s">
        <v>85</v>
      </c>
      <c r="AY282" s="237" t="s">
        <v>157</v>
      </c>
    </row>
    <row r="283" spans="2:65" s="1" customFormat="1" ht="16.5" customHeight="1">
      <c r="B283" s="43"/>
      <c r="C283" s="248" t="s">
        <v>505</v>
      </c>
      <c r="D283" s="248" t="s">
        <v>236</v>
      </c>
      <c r="E283" s="249" t="s">
        <v>506</v>
      </c>
      <c r="F283" s="250" t="s">
        <v>507</v>
      </c>
      <c r="G283" s="251" t="s">
        <v>215</v>
      </c>
      <c r="H283" s="252">
        <v>10.1</v>
      </c>
      <c r="I283" s="253"/>
      <c r="J283" s="254"/>
      <c r="K283" s="255">
        <f>ROUND(P283*H283,2)</f>
        <v>0</v>
      </c>
      <c r="L283" s="250" t="s">
        <v>166</v>
      </c>
      <c r="M283" s="256"/>
      <c r="N283" s="257" t="s">
        <v>24</v>
      </c>
      <c r="O283" s="222" t="s">
        <v>47</v>
      </c>
      <c r="P283" s="145">
        <f>I283+J283</f>
        <v>0</v>
      </c>
      <c r="Q283" s="145">
        <f>ROUND(I283*H283,2)</f>
        <v>0</v>
      </c>
      <c r="R283" s="145">
        <f>ROUND(J283*H283,2)</f>
        <v>0</v>
      </c>
      <c r="S283" s="44"/>
      <c r="T283" s="223">
        <f>S283*H283</f>
        <v>0</v>
      </c>
      <c r="U283" s="223">
        <v>2.7E-2</v>
      </c>
      <c r="V283" s="223">
        <f>U283*H283</f>
        <v>0.2727</v>
      </c>
      <c r="W283" s="223">
        <v>0</v>
      </c>
      <c r="X283" s="224">
        <f>W283*H283</f>
        <v>0</v>
      </c>
      <c r="AR283" s="26" t="s">
        <v>185</v>
      </c>
      <c r="AT283" s="26" t="s">
        <v>236</v>
      </c>
      <c r="AU283" s="26" t="s">
        <v>87</v>
      </c>
      <c r="AY283" s="26" t="s">
        <v>157</v>
      </c>
      <c r="BE283" s="225">
        <f>IF(O283="základní",K283,0)</f>
        <v>0</v>
      </c>
      <c r="BF283" s="225">
        <f>IF(O283="snížená",K283,0)</f>
        <v>0</v>
      </c>
      <c r="BG283" s="225">
        <f>IF(O283="zákl. přenesená",K283,0)</f>
        <v>0</v>
      </c>
      <c r="BH283" s="225">
        <f>IF(O283="sníž. přenesená",K283,0)</f>
        <v>0</v>
      </c>
      <c r="BI283" s="225">
        <f>IF(O283="nulová",K283,0)</f>
        <v>0</v>
      </c>
      <c r="BJ283" s="26" t="s">
        <v>85</v>
      </c>
      <c r="BK283" s="225">
        <f>ROUND(P283*H283,2)</f>
        <v>0</v>
      </c>
      <c r="BL283" s="26" t="s">
        <v>167</v>
      </c>
      <c r="BM283" s="26" t="s">
        <v>508</v>
      </c>
    </row>
    <row r="284" spans="2:65" s="12" customFormat="1" ht="12">
      <c r="B284" s="226"/>
      <c r="C284" s="227"/>
      <c r="D284" s="228" t="s">
        <v>169</v>
      </c>
      <c r="E284" s="229" t="s">
        <v>24</v>
      </c>
      <c r="F284" s="230" t="s">
        <v>492</v>
      </c>
      <c r="G284" s="227"/>
      <c r="H284" s="231">
        <v>10.1</v>
      </c>
      <c r="I284" s="232"/>
      <c r="J284" s="232"/>
      <c r="K284" s="227"/>
      <c r="L284" s="227"/>
      <c r="M284" s="233"/>
      <c r="N284" s="234"/>
      <c r="O284" s="235"/>
      <c r="P284" s="235"/>
      <c r="Q284" s="235"/>
      <c r="R284" s="235"/>
      <c r="S284" s="235"/>
      <c r="T284" s="235"/>
      <c r="U284" s="235"/>
      <c r="V284" s="235"/>
      <c r="W284" s="235"/>
      <c r="X284" s="236"/>
      <c r="AT284" s="237" t="s">
        <v>169</v>
      </c>
      <c r="AU284" s="237" t="s">
        <v>87</v>
      </c>
      <c r="AV284" s="12" t="s">
        <v>87</v>
      </c>
      <c r="AW284" s="12" t="s">
        <v>7</v>
      </c>
      <c r="AX284" s="12" t="s">
        <v>85</v>
      </c>
      <c r="AY284" s="237" t="s">
        <v>157</v>
      </c>
    </row>
    <row r="285" spans="2:65" s="1" customFormat="1" ht="25.5" customHeight="1">
      <c r="B285" s="43"/>
      <c r="C285" s="214" t="s">
        <v>509</v>
      </c>
      <c r="D285" s="214" t="s">
        <v>162</v>
      </c>
      <c r="E285" s="215" t="s">
        <v>510</v>
      </c>
      <c r="F285" s="216" t="s">
        <v>511</v>
      </c>
      <c r="G285" s="217" t="s">
        <v>215</v>
      </c>
      <c r="H285" s="218">
        <v>10</v>
      </c>
      <c r="I285" s="219"/>
      <c r="J285" s="219"/>
      <c r="K285" s="220">
        <f>ROUND(P285*H285,2)</f>
        <v>0</v>
      </c>
      <c r="L285" s="216" t="s">
        <v>166</v>
      </c>
      <c r="M285" s="63"/>
      <c r="N285" s="221" t="s">
        <v>24</v>
      </c>
      <c r="O285" s="222" t="s">
        <v>47</v>
      </c>
      <c r="P285" s="145">
        <f>I285+J285</f>
        <v>0</v>
      </c>
      <c r="Q285" s="145">
        <f>ROUND(I285*H285,2)</f>
        <v>0</v>
      </c>
      <c r="R285" s="145">
        <f>ROUND(J285*H285,2)</f>
        <v>0</v>
      </c>
      <c r="S285" s="44"/>
      <c r="T285" s="223">
        <f>S285*H285</f>
        <v>0</v>
      </c>
      <c r="U285" s="223">
        <v>9.3600000000000003E-3</v>
      </c>
      <c r="V285" s="223">
        <f>U285*H285</f>
        <v>9.3600000000000003E-2</v>
      </c>
      <c r="W285" s="223">
        <v>0</v>
      </c>
      <c r="X285" s="224">
        <f>W285*H285</f>
        <v>0</v>
      </c>
      <c r="AR285" s="26" t="s">
        <v>167</v>
      </c>
      <c r="AT285" s="26" t="s">
        <v>162</v>
      </c>
      <c r="AU285" s="26" t="s">
        <v>87</v>
      </c>
      <c r="AY285" s="26" t="s">
        <v>157</v>
      </c>
      <c r="BE285" s="225">
        <f>IF(O285="základní",K285,0)</f>
        <v>0</v>
      </c>
      <c r="BF285" s="225">
        <f>IF(O285="snížená",K285,0)</f>
        <v>0</v>
      </c>
      <c r="BG285" s="225">
        <f>IF(O285="zákl. přenesená",K285,0)</f>
        <v>0</v>
      </c>
      <c r="BH285" s="225">
        <f>IF(O285="sníž. přenesená",K285,0)</f>
        <v>0</v>
      </c>
      <c r="BI285" s="225">
        <f>IF(O285="nulová",K285,0)</f>
        <v>0</v>
      </c>
      <c r="BJ285" s="26" t="s">
        <v>85</v>
      </c>
      <c r="BK285" s="225">
        <f>ROUND(P285*H285,2)</f>
        <v>0</v>
      </c>
      <c r="BL285" s="26" t="s">
        <v>167</v>
      </c>
      <c r="BM285" s="26" t="s">
        <v>512</v>
      </c>
    </row>
    <row r="286" spans="2:65" s="12" customFormat="1" ht="12">
      <c r="B286" s="226"/>
      <c r="C286" s="227"/>
      <c r="D286" s="228" t="s">
        <v>169</v>
      </c>
      <c r="E286" s="229" t="s">
        <v>24</v>
      </c>
      <c r="F286" s="230" t="s">
        <v>196</v>
      </c>
      <c r="G286" s="227"/>
      <c r="H286" s="231">
        <v>10</v>
      </c>
      <c r="I286" s="232"/>
      <c r="J286" s="232"/>
      <c r="K286" s="227"/>
      <c r="L286" s="227"/>
      <c r="M286" s="233"/>
      <c r="N286" s="234"/>
      <c r="O286" s="235"/>
      <c r="P286" s="235"/>
      <c r="Q286" s="235"/>
      <c r="R286" s="235"/>
      <c r="S286" s="235"/>
      <c r="T286" s="235"/>
      <c r="U286" s="235"/>
      <c r="V286" s="235"/>
      <c r="W286" s="235"/>
      <c r="X286" s="236"/>
      <c r="AT286" s="237" t="s">
        <v>169</v>
      </c>
      <c r="AU286" s="237" t="s">
        <v>87</v>
      </c>
      <c r="AV286" s="12" t="s">
        <v>87</v>
      </c>
      <c r="AW286" s="12" t="s">
        <v>7</v>
      </c>
      <c r="AX286" s="12" t="s">
        <v>85</v>
      </c>
      <c r="AY286" s="237" t="s">
        <v>157</v>
      </c>
    </row>
    <row r="287" spans="2:65" s="1" customFormat="1" ht="16.5" customHeight="1">
      <c r="B287" s="43"/>
      <c r="C287" s="248" t="s">
        <v>513</v>
      </c>
      <c r="D287" s="248" t="s">
        <v>236</v>
      </c>
      <c r="E287" s="249" t="s">
        <v>514</v>
      </c>
      <c r="F287" s="250" t="s">
        <v>515</v>
      </c>
      <c r="G287" s="251" t="s">
        <v>516</v>
      </c>
      <c r="H287" s="252">
        <v>10</v>
      </c>
      <c r="I287" s="253"/>
      <c r="J287" s="254"/>
      <c r="K287" s="255">
        <f>ROUND(P287*H287,2)</f>
        <v>0</v>
      </c>
      <c r="L287" s="250" t="s">
        <v>24</v>
      </c>
      <c r="M287" s="256"/>
      <c r="N287" s="257" t="s">
        <v>24</v>
      </c>
      <c r="O287" s="222" t="s">
        <v>47</v>
      </c>
      <c r="P287" s="145">
        <f>I287+J287</f>
        <v>0</v>
      </c>
      <c r="Q287" s="145">
        <f>ROUND(I287*H287,2)</f>
        <v>0</v>
      </c>
      <c r="R287" s="145">
        <f>ROUND(J287*H287,2)</f>
        <v>0</v>
      </c>
      <c r="S287" s="44"/>
      <c r="T287" s="223">
        <f>S287*H287</f>
        <v>0</v>
      </c>
      <c r="U287" s="223">
        <v>0.10100000000000001</v>
      </c>
      <c r="V287" s="223">
        <f>U287*H287</f>
        <v>1.01</v>
      </c>
      <c r="W287" s="223">
        <v>0</v>
      </c>
      <c r="X287" s="224">
        <f>W287*H287</f>
        <v>0</v>
      </c>
      <c r="AR287" s="26" t="s">
        <v>185</v>
      </c>
      <c r="AT287" s="26" t="s">
        <v>236</v>
      </c>
      <c r="AU287" s="26" t="s">
        <v>87</v>
      </c>
      <c r="AY287" s="26" t="s">
        <v>157</v>
      </c>
      <c r="BE287" s="225">
        <f>IF(O287="základní",K287,0)</f>
        <v>0</v>
      </c>
      <c r="BF287" s="225">
        <f>IF(O287="snížená",K287,0)</f>
        <v>0</v>
      </c>
      <c r="BG287" s="225">
        <f>IF(O287="zákl. přenesená",K287,0)</f>
        <v>0</v>
      </c>
      <c r="BH287" s="225">
        <f>IF(O287="sníž. přenesená",K287,0)</f>
        <v>0</v>
      </c>
      <c r="BI287" s="225">
        <f>IF(O287="nulová",K287,0)</f>
        <v>0</v>
      </c>
      <c r="BJ287" s="26" t="s">
        <v>85</v>
      </c>
      <c r="BK287" s="225">
        <f>ROUND(P287*H287,2)</f>
        <v>0</v>
      </c>
      <c r="BL287" s="26" t="s">
        <v>167</v>
      </c>
      <c r="BM287" s="26" t="s">
        <v>517</v>
      </c>
    </row>
    <row r="288" spans="2:65" s="12" customFormat="1" ht="12">
      <c r="B288" s="226"/>
      <c r="C288" s="227"/>
      <c r="D288" s="228" t="s">
        <v>169</v>
      </c>
      <c r="E288" s="229" t="s">
        <v>24</v>
      </c>
      <c r="F288" s="230" t="s">
        <v>196</v>
      </c>
      <c r="G288" s="227"/>
      <c r="H288" s="231">
        <v>10</v>
      </c>
      <c r="I288" s="232"/>
      <c r="J288" s="232"/>
      <c r="K288" s="227"/>
      <c r="L288" s="227"/>
      <c r="M288" s="233"/>
      <c r="N288" s="234"/>
      <c r="O288" s="235"/>
      <c r="P288" s="235"/>
      <c r="Q288" s="235"/>
      <c r="R288" s="235"/>
      <c r="S288" s="235"/>
      <c r="T288" s="235"/>
      <c r="U288" s="235"/>
      <c r="V288" s="235"/>
      <c r="W288" s="235"/>
      <c r="X288" s="236"/>
      <c r="AT288" s="237" t="s">
        <v>169</v>
      </c>
      <c r="AU288" s="237" t="s">
        <v>87</v>
      </c>
      <c r="AV288" s="12" t="s">
        <v>87</v>
      </c>
      <c r="AW288" s="12" t="s">
        <v>7</v>
      </c>
      <c r="AX288" s="12" t="s">
        <v>85</v>
      </c>
      <c r="AY288" s="237" t="s">
        <v>157</v>
      </c>
    </row>
    <row r="289" spans="2:65" s="1" customFormat="1" ht="16.5" customHeight="1">
      <c r="B289" s="43"/>
      <c r="C289" s="248" t="s">
        <v>518</v>
      </c>
      <c r="D289" s="248" t="s">
        <v>236</v>
      </c>
      <c r="E289" s="249" t="s">
        <v>519</v>
      </c>
      <c r="F289" s="250" t="s">
        <v>520</v>
      </c>
      <c r="G289" s="251" t="s">
        <v>516</v>
      </c>
      <c r="H289" s="252">
        <v>10</v>
      </c>
      <c r="I289" s="253"/>
      <c r="J289" s="254"/>
      <c r="K289" s="255">
        <f>ROUND(P289*H289,2)</f>
        <v>0</v>
      </c>
      <c r="L289" s="250" t="s">
        <v>24</v>
      </c>
      <c r="M289" s="256"/>
      <c r="N289" s="257" t="s">
        <v>24</v>
      </c>
      <c r="O289" s="222" t="s">
        <v>47</v>
      </c>
      <c r="P289" s="145">
        <f>I289+J289</f>
        <v>0</v>
      </c>
      <c r="Q289" s="145">
        <f>ROUND(I289*H289,2)</f>
        <v>0</v>
      </c>
      <c r="R289" s="145">
        <f>ROUND(J289*H289,2)</f>
        <v>0</v>
      </c>
      <c r="S289" s="44"/>
      <c r="T289" s="223">
        <f>S289*H289</f>
        <v>0</v>
      </c>
      <c r="U289" s="223">
        <v>3.7999999999999999E-2</v>
      </c>
      <c r="V289" s="223">
        <f>U289*H289</f>
        <v>0.38</v>
      </c>
      <c r="W289" s="223">
        <v>0</v>
      </c>
      <c r="X289" s="224">
        <f>W289*H289</f>
        <v>0</v>
      </c>
      <c r="AR289" s="26" t="s">
        <v>185</v>
      </c>
      <c r="AT289" s="26" t="s">
        <v>236</v>
      </c>
      <c r="AU289" s="26" t="s">
        <v>87</v>
      </c>
      <c r="AY289" s="26" t="s">
        <v>157</v>
      </c>
      <c r="BE289" s="225">
        <f>IF(O289="základní",K289,0)</f>
        <v>0</v>
      </c>
      <c r="BF289" s="225">
        <f>IF(O289="snížená",K289,0)</f>
        <v>0</v>
      </c>
      <c r="BG289" s="225">
        <f>IF(O289="zákl. přenesená",K289,0)</f>
        <v>0</v>
      </c>
      <c r="BH289" s="225">
        <f>IF(O289="sníž. přenesená",K289,0)</f>
        <v>0</v>
      </c>
      <c r="BI289" s="225">
        <f>IF(O289="nulová",K289,0)</f>
        <v>0</v>
      </c>
      <c r="BJ289" s="26" t="s">
        <v>85</v>
      </c>
      <c r="BK289" s="225">
        <f>ROUND(P289*H289,2)</f>
        <v>0</v>
      </c>
      <c r="BL289" s="26" t="s">
        <v>167</v>
      </c>
      <c r="BM289" s="26" t="s">
        <v>521</v>
      </c>
    </row>
    <row r="290" spans="2:65" s="12" customFormat="1" ht="12">
      <c r="B290" s="226"/>
      <c r="C290" s="227"/>
      <c r="D290" s="228" t="s">
        <v>169</v>
      </c>
      <c r="E290" s="229" t="s">
        <v>24</v>
      </c>
      <c r="F290" s="230" t="s">
        <v>196</v>
      </c>
      <c r="G290" s="227"/>
      <c r="H290" s="231">
        <v>10</v>
      </c>
      <c r="I290" s="232"/>
      <c r="J290" s="232"/>
      <c r="K290" s="227"/>
      <c r="L290" s="227"/>
      <c r="M290" s="233"/>
      <c r="N290" s="234"/>
      <c r="O290" s="235"/>
      <c r="P290" s="235"/>
      <c r="Q290" s="235"/>
      <c r="R290" s="235"/>
      <c r="S290" s="235"/>
      <c r="T290" s="235"/>
      <c r="U290" s="235"/>
      <c r="V290" s="235"/>
      <c r="W290" s="235"/>
      <c r="X290" s="236"/>
      <c r="AT290" s="237" t="s">
        <v>169</v>
      </c>
      <c r="AU290" s="237" t="s">
        <v>87</v>
      </c>
      <c r="AV290" s="12" t="s">
        <v>87</v>
      </c>
      <c r="AW290" s="12" t="s">
        <v>7</v>
      </c>
      <c r="AX290" s="12" t="s">
        <v>85</v>
      </c>
      <c r="AY290" s="237" t="s">
        <v>157</v>
      </c>
    </row>
    <row r="291" spans="2:65" s="1" customFormat="1" ht="16.5" customHeight="1">
      <c r="B291" s="43"/>
      <c r="C291" s="214" t="s">
        <v>522</v>
      </c>
      <c r="D291" s="214" t="s">
        <v>162</v>
      </c>
      <c r="E291" s="215" t="s">
        <v>523</v>
      </c>
      <c r="F291" s="216" t="s">
        <v>524</v>
      </c>
      <c r="G291" s="217" t="s">
        <v>215</v>
      </c>
      <c r="H291" s="218">
        <v>8</v>
      </c>
      <c r="I291" s="219"/>
      <c r="J291" s="219"/>
      <c r="K291" s="220">
        <f>ROUND(P291*H291,2)</f>
        <v>0</v>
      </c>
      <c r="L291" s="216" t="s">
        <v>166</v>
      </c>
      <c r="M291" s="63"/>
      <c r="N291" s="221" t="s">
        <v>24</v>
      </c>
      <c r="O291" s="222" t="s">
        <v>47</v>
      </c>
      <c r="P291" s="145">
        <f>I291+J291</f>
        <v>0</v>
      </c>
      <c r="Q291" s="145">
        <f>ROUND(I291*H291,2)</f>
        <v>0</v>
      </c>
      <c r="R291" s="145">
        <f>ROUND(J291*H291,2)</f>
        <v>0</v>
      </c>
      <c r="S291" s="44"/>
      <c r="T291" s="223">
        <f>S291*H291</f>
        <v>0</v>
      </c>
      <c r="U291" s="223">
        <v>0.42080000000000001</v>
      </c>
      <c r="V291" s="223">
        <f>U291*H291</f>
        <v>3.3664000000000001</v>
      </c>
      <c r="W291" s="223">
        <v>0</v>
      </c>
      <c r="X291" s="224">
        <f>W291*H291</f>
        <v>0</v>
      </c>
      <c r="AR291" s="26" t="s">
        <v>167</v>
      </c>
      <c r="AT291" s="26" t="s">
        <v>162</v>
      </c>
      <c r="AU291" s="26" t="s">
        <v>87</v>
      </c>
      <c r="AY291" s="26" t="s">
        <v>157</v>
      </c>
      <c r="BE291" s="225">
        <f>IF(O291="základní",K291,0)</f>
        <v>0</v>
      </c>
      <c r="BF291" s="225">
        <f>IF(O291="snížená",K291,0)</f>
        <v>0</v>
      </c>
      <c r="BG291" s="225">
        <f>IF(O291="zákl. přenesená",K291,0)</f>
        <v>0</v>
      </c>
      <c r="BH291" s="225">
        <f>IF(O291="sníž. přenesená",K291,0)</f>
        <v>0</v>
      </c>
      <c r="BI291" s="225">
        <f>IF(O291="nulová",K291,0)</f>
        <v>0</v>
      </c>
      <c r="BJ291" s="26" t="s">
        <v>85</v>
      </c>
      <c r="BK291" s="225">
        <f>ROUND(P291*H291,2)</f>
        <v>0</v>
      </c>
      <c r="BL291" s="26" t="s">
        <v>167</v>
      </c>
      <c r="BM291" s="26" t="s">
        <v>525</v>
      </c>
    </row>
    <row r="292" spans="2:65" s="12" customFormat="1" ht="12">
      <c r="B292" s="226"/>
      <c r="C292" s="227"/>
      <c r="D292" s="228" t="s">
        <v>169</v>
      </c>
      <c r="E292" s="229" t="s">
        <v>24</v>
      </c>
      <c r="F292" s="230" t="s">
        <v>185</v>
      </c>
      <c r="G292" s="227"/>
      <c r="H292" s="231">
        <v>8</v>
      </c>
      <c r="I292" s="232"/>
      <c r="J292" s="232"/>
      <c r="K292" s="227"/>
      <c r="L292" s="227"/>
      <c r="M292" s="233"/>
      <c r="N292" s="234"/>
      <c r="O292" s="235"/>
      <c r="P292" s="235"/>
      <c r="Q292" s="235"/>
      <c r="R292" s="235"/>
      <c r="S292" s="235"/>
      <c r="T292" s="235"/>
      <c r="U292" s="235"/>
      <c r="V292" s="235"/>
      <c r="W292" s="235"/>
      <c r="X292" s="236"/>
      <c r="AT292" s="237" t="s">
        <v>169</v>
      </c>
      <c r="AU292" s="237" t="s">
        <v>87</v>
      </c>
      <c r="AV292" s="12" t="s">
        <v>87</v>
      </c>
      <c r="AW292" s="12" t="s">
        <v>7</v>
      </c>
      <c r="AX292" s="12" t="s">
        <v>85</v>
      </c>
      <c r="AY292" s="237" t="s">
        <v>157</v>
      </c>
    </row>
    <row r="293" spans="2:65" s="1" customFormat="1" ht="16.5" customHeight="1">
      <c r="B293" s="43"/>
      <c r="C293" s="214" t="s">
        <v>306</v>
      </c>
      <c r="D293" s="214" t="s">
        <v>162</v>
      </c>
      <c r="E293" s="215" t="s">
        <v>526</v>
      </c>
      <c r="F293" s="216" t="s">
        <v>527</v>
      </c>
      <c r="G293" s="217" t="s">
        <v>215</v>
      </c>
      <c r="H293" s="218">
        <v>4</v>
      </c>
      <c r="I293" s="219"/>
      <c r="J293" s="219"/>
      <c r="K293" s="220">
        <f>ROUND(P293*H293,2)</f>
        <v>0</v>
      </c>
      <c r="L293" s="216" t="s">
        <v>166</v>
      </c>
      <c r="M293" s="63"/>
      <c r="N293" s="221" t="s">
        <v>24</v>
      </c>
      <c r="O293" s="222" t="s">
        <v>47</v>
      </c>
      <c r="P293" s="145">
        <f>I293+J293</f>
        <v>0</v>
      </c>
      <c r="Q293" s="145">
        <f>ROUND(I293*H293,2)</f>
        <v>0</v>
      </c>
      <c r="R293" s="145">
        <f>ROUND(J293*H293,2)</f>
        <v>0</v>
      </c>
      <c r="S293" s="44"/>
      <c r="T293" s="223">
        <f>S293*H293</f>
        <v>0</v>
      </c>
      <c r="U293" s="223">
        <v>0.32973999999999998</v>
      </c>
      <c r="V293" s="223">
        <f>U293*H293</f>
        <v>1.3189599999999999</v>
      </c>
      <c r="W293" s="223">
        <v>0</v>
      </c>
      <c r="X293" s="224">
        <f>W293*H293</f>
        <v>0</v>
      </c>
      <c r="AR293" s="26" t="s">
        <v>167</v>
      </c>
      <c r="AT293" s="26" t="s">
        <v>162</v>
      </c>
      <c r="AU293" s="26" t="s">
        <v>87</v>
      </c>
      <c r="AY293" s="26" t="s">
        <v>157</v>
      </c>
      <c r="BE293" s="225">
        <f>IF(O293="základní",K293,0)</f>
        <v>0</v>
      </c>
      <c r="BF293" s="225">
        <f>IF(O293="snížená",K293,0)</f>
        <v>0</v>
      </c>
      <c r="BG293" s="225">
        <f>IF(O293="zákl. přenesená",K293,0)</f>
        <v>0</v>
      </c>
      <c r="BH293" s="225">
        <f>IF(O293="sníž. přenesená",K293,0)</f>
        <v>0</v>
      </c>
      <c r="BI293" s="225">
        <f>IF(O293="nulová",K293,0)</f>
        <v>0</v>
      </c>
      <c r="BJ293" s="26" t="s">
        <v>85</v>
      </c>
      <c r="BK293" s="225">
        <f>ROUND(P293*H293,2)</f>
        <v>0</v>
      </c>
      <c r="BL293" s="26" t="s">
        <v>167</v>
      </c>
      <c r="BM293" s="26" t="s">
        <v>528</v>
      </c>
    </row>
    <row r="294" spans="2:65" s="12" customFormat="1" ht="12">
      <c r="B294" s="226"/>
      <c r="C294" s="227"/>
      <c r="D294" s="228" t="s">
        <v>169</v>
      </c>
      <c r="E294" s="229" t="s">
        <v>24</v>
      </c>
      <c r="F294" s="230" t="s">
        <v>167</v>
      </c>
      <c r="G294" s="227"/>
      <c r="H294" s="231">
        <v>4</v>
      </c>
      <c r="I294" s="232"/>
      <c r="J294" s="232"/>
      <c r="K294" s="227"/>
      <c r="L294" s="227"/>
      <c r="M294" s="233"/>
      <c r="N294" s="234"/>
      <c r="O294" s="235"/>
      <c r="P294" s="235"/>
      <c r="Q294" s="235"/>
      <c r="R294" s="235"/>
      <c r="S294" s="235"/>
      <c r="T294" s="235"/>
      <c r="U294" s="235"/>
      <c r="V294" s="235"/>
      <c r="W294" s="235"/>
      <c r="X294" s="236"/>
      <c r="AT294" s="237" t="s">
        <v>169</v>
      </c>
      <c r="AU294" s="237" t="s">
        <v>87</v>
      </c>
      <c r="AV294" s="12" t="s">
        <v>87</v>
      </c>
      <c r="AW294" s="12" t="s">
        <v>7</v>
      </c>
      <c r="AX294" s="12" t="s">
        <v>85</v>
      </c>
      <c r="AY294" s="237" t="s">
        <v>157</v>
      </c>
    </row>
    <row r="295" spans="2:65" s="1" customFormat="1" ht="25.5" customHeight="1">
      <c r="B295" s="43"/>
      <c r="C295" s="214" t="s">
        <v>529</v>
      </c>
      <c r="D295" s="214" t="s">
        <v>162</v>
      </c>
      <c r="E295" s="215" t="s">
        <v>530</v>
      </c>
      <c r="F295" s="216" t="s">
        <v>531</v>
      </c>
      <c r="G295" s="217" t="s">
        <v>215</v>
      </c>
      <c r="H295" s="218">
        <v>12</v>
      </c>
      <c r="I295" s="219"/>
      <c r="J295" s="219"/>
      <c r="K295" s="220">
        <f>ROUND(P295*H295,2)</f>
        <v>0</v>
      </c>
      <c r="L295" s="216" t="s">
        <v>166</v>
      </c>
      <c r="M295" s="63"/>
      <c r="N295" s="221" t="s">
        <v>24</v>
      </c>
      <c r="O295" s="222" t="s">
        <v>47</v>
      </c>
      <c r="P295" s="145">
        <f>I295+J295</f>
        <v>0</v>
      </c>
      <c r="Q295" s="145">
        <f>ROUND(I295*H295,2)</f>
        <v>0</v>
      </c>
      <c r="R295" s="145">
        <f>ROUND(J295*H295,2)</f>
        <v>0</v>
      </c>
      <c r="S295" s="44"/>
      <c r="T295" s="223">
        <f>S295*H295</f>
        <v>0</v>
      </c>
      <c r="U295" s="223">
        <v>0.31108000000000002</v>
      </c>
      <c r="V295" s="223">
        <f>U295*H295</f>
        <v>3.7329600000000003</v>
      </c>
      <c r="W295" s="223">
        <v>0</v>
      </c>
      <c r="X295" s="224">
        <f>W295*H295</f>
        <v>0</v>
      </c>
      <c r="AR295" s="26" t="s">
        <v>167</v>
      </c>
      <c r="AT295" s="26" t="s">
        <v>162</v>
      </c>
      <c r="AU295" s="26" t="s">
        <v>87</v>
      </c>
      <c r="AY295" s="26" t="s">
        <v>157</v>
      </c>
      <c r="BE295" s="225">
        <f>IF(O295="základní",K295,0)</f>
        <v>0</v>
      </c>
      <c r="BF295" s="225">
        <f>IF(O295="snížená",K295,0)</f>
        <v>0</v>
      </c>
      <c r="BG295" s="225">
        <f>IF(O295="zákl. přenesená",K295,0)</f>
        <v>0</v>
      </c>
      <c r="BH295" s="225">
        <f>IF(O295="sníž. přenesená",K295,0)</f>
        <v>0</v>
      </c>
      <c r="BI295" s="225">
        <f>IF(O295="nulová",K295,0)</f>
        <v>0</v>
      </c>
      <c r="BJ295" s="26" t="s">
        <v>85</v>
      </c>
      <c r="BK295" s="225">
        <f>ROUND(P295*H295,2)</f>
        <v>0</v>
      </c>
      <c r="BL295" s="26" t="s">
        <v>167</v>
      </c>
      <c r="BM295" s="26" t="s">
        <v>532</v>
      </c>
    </row>
    <row r="296" spans="2:65" s="12" customFormat="1" ht="12">
      <c r="B296" s="226"/>
      <c r="C296" s="227"/>
      <c r="D296" s="228" t="s">
        <v>169</v>
      </c>
      <c r="E296" s="229" t="s">
        <v>24</v>
      </c>
      <c r="F296" s="230" t="s">
        <v>207</v>
      </c>
      <c r="G296" s="227"/>
      <c r="H296" s="231">
        <v>12</v>
      </c>
      <c r="I296" s="232"/>
      <c r="J296" s="232"/>
      <c r="K296" s="227"/>
      <c r="L296" s="227"/>
      <c r="M296" s="233"/>
      <c r="N296" s="234"/>
      <c r="O296" s="235"/>
      <c r="P296" s="235"/>
      <c r="Q296" s="235"/>
      <c r="R296" s="235"/>
      <c r="S296" s="235"/>
      <c r="T296" s="235"/>
      <c r="U296" s="235"/>
      <c r="V296" s="235"/>
      <c r="W296" s="235"/>
      <c r="X296" s="236"/>
      <c r="AT296" s="237" t="s">
        <v>169</v>
      </c>
      <c r="AU296" s="237" t="s">
        <v>87</v>
      </c>
      <c r="AV296" s="12" t="s">
        <v>87</v>
      </c>
      <c r="AW296" s="12" t="s">
        <v>7</v>
      </c>
      <c r="AX296" s="12" t="s">
        <v>85</v>
      </c>
      <c r="AY296" s="237" t="s">
        <v>157</v>
      </c>
    </row>
    <row r="297" spans="2:65" s="1" customFormat="1" ht="25.5" customHeight="1">
      <c r="B297" s="43"/>
      <c r="C297" s="214" t="s">
        <v>533</v>
      </c>
      <c r="D297" s="214" t="s">
        <v>162</v>
      </c>
      <c r="E297" s="215" t="s">
        <v>534</v>
      </c>
      <c r="F297" s="216" t="s">
        <v>535</v>
      </c>
      <c r="G297" s="217" t="s">
        <v>215</v>
      </c>
      <c r="H297" s="218">
        <v>7</v>
      </c>
      <c r="I297" s="219"/>
      <c r="J297" s="219"/>
      <c r="K297" s="220">
        <f>ROUND(P297*H297,2)</f>
        <v>0</v>
      </c>
      <c r="L297" s="216" t="s">
        <v>166</v>
      </c>
      <c r="M297" s="63"/>
      <c r="N297" s="221" t="s">
        <v>24</v>
      </c>
      <c r="O297" s="222" t="s">
        <v>47</v>
      </c>
      <c r="P297" s="145">
        <f>I297+J297</f>
        <v>0</v>
      </c>
      <c r="Q297" s="145">
        <f>ROUND(I297*H297,2)</f>
        <v>0</v>
      </c>
      <c r="R297" s="145">
        <f>ROUND(J297*H297,2)</f>
        <v>0</v>
      </c>
      <c r="S297" s="44"/>
      <c r="T297" s="223">
        <f>S297*H297</f>
        <v>0</v>
      </c>
      <c r="U297" s="223">
        <v>0.26469999999999999</v>
      </c>
      <c r="V297" s="223">
        <f>U297*H297</f>
        <v>1.8529</v>
      </c>
      <c r="W297" s="223">
        <v>0</v>
      </c>
      <c r="X297" s="224">
        <f>W297*H297</f>
        <v>0</v>
      </c>
      <c r="AR297" s="26" t="s">
        <v>167</v>
      </c>
      <c r="AT297" s="26" t="s">
        <v>162</v>
      </c>
      <c r="AU297" s="26" t="s">
        <v>87</v>
      </c>
      <c r="AY297" s="26" t="s">
        <v>157</v>
      </c>
      <c r="BE297" s="225">
        <f>IF(O297="základní",K297,0)</f>
        <v>0</v>
      </c>
      <c r="BF297" s="225">
        <f>IF(O297="snížená",K297,0)</f>
        <v>0</v>
      </c>
      <c r="BG297" s="225">
        <f>IF(O297="zákl. přenesená",K297,0)</f>
        <v>0</v>
      </c>
      <c r="BH297" s="225">
        <f>IF(O297="sníž. přenesená",K297,0)</f>
        <v>0</v>
      </c>
      <c r="BI297" s="225">
        <f>IF(O297="nulová",K297,0)</f>
        <v>0</v>
      </c>
      <c r="BJ297" s="26" t="s">
        <v>85</v>
      </c>
      <c r="BK297" s="225">
        <f>ROUND(P297*H297,2)</f>
        <v>0</v>
      </c>
      <c r="BL297" s="26" t="s">
        <v>167</v>
      </c>
      <c r="BM297" s="26" t="s">
        <v>536</v>
      </c>
    </row>
    <row r="298" spans="2:65" s="12" customFormat="1" ht="12">
      <c r="B298" s="226"/>
      <c r="C298" s="227"/>
      <c r="D298" s="228" t="s">
        <v>169</v>
      </c>
      <c r="E298" s="229" t="s">
        <v>24</v>
      </c>
      <c r="F298" s="230" t="s">
        <v>537</v>
      </c>
      <c r="G298" s="227"/>
      <c r="H298" s="231">
        <v>7</v>
      </c>
      <c r="I298" s="232"/>
      <c r="J298" s="232"/>
      <c r="K298" s="227"/>
      <c r="L298" s="227"/>
      <c r="M298" s="233"/>
      <c r="N298" s="234"/>
      <c r="O298" s="235"/>
      <c r="P298" s="235"/>
      <c r="Q298" s="235"/>
      <c r="R298" s="235"/>
      <c r="S298" s="235"/>
      <c r="T298" s="235"/>
      <c r="U298" s="235"/>
      <c r="V298" s="235"/>
      <c r="W298" s="235"/>
      <c r="X298" s="236"/>
      <c r="AT298" s="237" t="s">
        <v>169</v>
      </c>
      <c r="AU298" s="237" t="s">
        <v>87</v>
      </c>
      <c r="AV298" s="12" t="s">
        <v>87</v>
      </c>
      <c r="AW298" s="12" t="s">
        <v>7</v>
      </c>
      <c r="AX298" s="12" t="s">
        <v>85</v>
      </c>
      <c r="AY298" s="237" t="s">
        <v>157</v>
      </c>
    </row>
    <row r="299" spans="2:65" s="1" customFormat="1" ht="16.5" customHeight="1">
      <c r="B299" s="43"/>
      <c r="C299" s="214" t="s">
        <v>538</v>
      </c>
      <c r="D299" s="214" t="s">
        <v>162</v>
      </c>
      <c r="E299" s="215" t="s">
        <v>539</v>
      </c>
      <c r="F299" s="216" t="s">
        <v>540</v>
      </c>
      <c r="G299" s="217" t="s">
        <v>215</v>
      </c>
      <c r="H299" s="218">
        <v>10</v>
      </c>
      <c r="I299" s="219"/>
      <c r="J299" s="219"/>
      <c r="K299" s="220">
        <f>ROUND(P299*H299,2)</f>
        <v>0</v>
      </c>
      <c r="L299" s="216" t="s">
        <v>24</v>
      </c>
      <c r="M299" s="63"/>
      <c r="N299" s="221" t="s">
        <v>24</v>
      </c>
      <c r="O299" s="222" t="s">
        <v>47</v>
      </c>
      <c r="P299" s="145">
        <f>I299+J299</f>
        <v>0</v>
      </c>
      <c r="Q299" s="145">
        <f>ROUND(I299*H299,2)</f>
        <v>0</v>
      </c>
      <c r="R299" s="145">
        <f>ROUND(J299*H299,2)</f>
        <v>0</v>
      </c>
      <c r="S299" s="44"/>
      <c r="T299" s="223">
        <f>S299*H299</f>
        <v>0</v>
      </c>
      <c r="U299" s="223">
        <v>0.18</v>
      </c>
      <c r="V299" s="223">
        <f>U299*H299</f>
        <v>1.7999999999999998</v>
      </c>
      <c r="W299" s="223">
        <v>0</v>
      </c>
      <c r="X299" s="224">
        <f>W299*H299</f>
        <v>0</v>
      </c>
      <c r="AR299" s="26" t="s">
        <v>167</v>
      </c>
      <c r="AT299" s="26" t="s">
        <v>162</v>
      </c>
      <c r="AU299" s="26" t="s">
        <v>87</v>
      </c>
      <c r="AY299" s="26" t="s">
        <v>157</v>
      </c>
      <c r="BE299" s="225">
        <f>IF(O299="základní",K299,0)</f>
        <v>0</v>
      </c>
      <c r="BF299" s="225">
        <f>IF(O299="snížená",K299,0)</f>
        <v>0</v>
      </c>
      <c r="BG299" s="225">
        <f>IF(O299="zákl. přenesená",K299,0)</f>
        <v>0</v>
      </c>
      <c r="BH299" s="225">
        <f>IF(O299="sníž. přenesená",K299,0)</f>
        <v>0</v>
      </c>
      <c r="BI299" s="225">
        <f>IF(O299="nulová",K299,0)</f>
        <v>0</v>
      </c>
      <c r="BJ299" s="26" t="s">
        <v>85</v>
      </c>
      <c r="BK299" s="225">
        <f>ROUND(P299*H299,2)</f>
        <v>0</v>
      </c>
      <c r="BL299" s="26" t="s">
        <v>167</v>
      </c>
      <c r="BM299" s="26" t="s">
        <v>541</v>
      </c>
    </row>
    <row r="300" spans="2:65" s="12" customFormat="1" ht="12">
      <c r="B300" s="226"/>
      <c r="C300" s="227"/>
      <c r="D300" s="228" t="s">
        <v>169</v>
      </c>
      <c r="E300" s="229" t="s">
        <v>24</v>
      </c>
      <c r="F300" s="230" t="s">
        <v>196</v>
      </c>
      <c r="G300" s="227"/>
      <c r="H300" s="231">
        <v>10</v>
      </c>
      <c r="I300" s="232"/>
      <c r="J300" s="232"/>
      <c r="K300" s="227"/>
      <c r="L300" s="227"/>
      <c r="M300" s="233"/>
      <c r="N300" s="234"/>
      <c r="O300" s="235"/>
      <c r="P300" s="235"/>
      <c r="Q300" s="235"/>
      <c r="R300" s="235"/>
      <c r="S300" s="235"/>
      <c r="T300" s="235"/>
      <c r="U300" s="235"/>
      <c r="V300" s="235"/>
      <c r="W300" s="235"/>
      <c r="X300" s="236"/>
      <c r="AT300" s="237" t="s">
        <v>169</v>
      </c>
      <c r="AU300" s="237" t="s">
        <v>87</v>
      </c>
      <c r="AV300" s="12" t="s">
        <v>87</v>
      </c>
      <c r="AW300" s="12" t="s">
        <v>7</v>
      </c>
      <c r="AX300" s="12" t="s">
        <v>85</v>
      </c>
      <c r="AY300" s="237" t="s">
        <v>157</v>
      </c>
    </row>
    <row r="301" spans="2:65" s="11" customFormat="1" ht="29.9" customHeight="1">
      <c r="B301" s="197"/>
      <c r="C301" s="198"/>
      <c r="D301" s="199" t="s">
        <v>77</v>
      </c>
      <c r="E301" s="212" t="s">
        <v>542</v>
      </c>
      <c r="F301" s="212" t="s">
        <v>543</v>
      </c>
      <c r="G301" s="198"/>
      <c r="H301" s="198"/>
      <c r="I301" s="201"/>
      <c r="J301" s="201"/>
      <c r="K301" s="213">
        <f>BK301</f>
        <v>0</v>
      </c>
      <c r="L301" s="198"/>
      <c r="M301" s="203"/>
      <c r="N301" s="204"/>
      <c r="O301" s="205"/>
      <c r="P301" s="205"/>
      <c r="Q301" s="206">
        <v>0</v>
      </c>
      <c r="R301" s="206">
        <v>0</v>
      </c>
      <c r="S301" s="205"/>
      <c r="T301" s="207">
        <v>0</v>
      </c>
      <c r="U301" s="205"/>
      <c r="V301" s="207">
        <v>0</v>
      </c>
      <c r="W301" s="205"/>
      <c r="X301" s="208">
        <v>0</v>
      </c>
      <c r="AR301" s="209" t="s">
        <v>85</v>
      </c>
      <c r="AT301" s="210" t="s">
        <v>77</v>
      </c>
      <c r="AU301" s="210" t="s">
        <v>85</v>
      </c>
      <c r="AY301" s="209" t="s">
        <v>157</v>
      </c>
      <c r="BK301" s="211">
        <v>0</v>
      </c>
    </row>
    <row r="302" spans="2:65" s="11" customFormat="1" ht="19.899999999999999" customHeight="1">
      <c r="B302" s="197"/>
      <c r="C302" s="198"/>
      <c r="D302" s="199" t="s">
        <v>77</v>
      </c>
      <c r="E302" s="212" t="s">
        <v>544</v>
      </c>
      <c r="F302" s="212" t="s">
        <v>545</v>
      </c>
      <c r="G302" s="198"/>
      <c r="H302" s="198"/>
      <c r="I302" s="201"/>
      <c r="J302" s="201"/>
      <c r="K302" s="213">
        <f>BK302</f>
        <v>0</v>
      </c>
      <c r="L302" s="198"/>
      <c r="M302" s="203"/>
      <c r="N302" s="204"/>
      <c r="O302" s="205"/>
      <c r="P302" s="205"/>
      <c r="Q302" s="206">
        <f>Q303+SUM(Q304:Q362)</f>
        <v>0</v>
      </c>
      <c r="R302" s="206">
        <f>R303+SUM(R304:R362)</f>
        <v>0</v>
      </c>
      <c r="S302" s="205"/>
      <c r="T302" s="207">
        <f>T303+SUM(T304:T362)</f>
        <v>0</v>
      </c>
      <c r="U302" s="205"/>
      <c r="V302" s="207">
        <f>V303+SUM(V304:V362)</f>
        <v>332.97334419999999</v>
      </c>
      <c r="W302" s="205"/>
      <c r="X302" s="208">
        <f>X303+SUM(X304:X362)</f>
        <v>0</v>
      </c>
      <c r="AR302" s="209" t="s">
        <v>85</v>
      </c>
      <c r="AT302" s="210" t="s">
        <v>77</v>
      </c>
      <c r="AU302" s="210" t="s">
        <v>85</v>
      </c>
      <c r="AY302" s="209" t="s">
        <v>157</v>
      </c>
      <c r="BK302" s="211">
        <f>BK303+SUM(BK304:BK362)</f>
        <v>0</v>
      </c>
    </row>
    <row r="303" spans="2:65" s="1" customFormat="1" ht="25.5" customHeight="1">
      <c r="B303" s="43"/>
      <c r="C303" s="214" t="s">
        <v>546</v>
      </c>
      <c r="D303" s="214" t="s">
        <v>162</v>
      </c>
      <c r="E303" s="215" t="s">
        <v>547</v>
      </c>
      <c r="F303" s="216" t="s">
        <v>548</v>
      </c>
      <c r="G303" s="217" t="s">
        <v>215</v>
      </c>
      <c r="H303" s="218">
        <v>5</v>
      </c>
      <c r="I303" s="219"/>
      <c r="J303" s="219"/>
      <c r="K303" s="220">
        <f>ROUND(P303*H303,2)</f>
        <v>0</v>
      </c>
      <c r="L303" s="216" t="s">
        <v>166</v>
      </c>
      <c r="M303" s="63"/>
      <c r="N303" s="221" t="s">
        <v>24</v>
      </c>
      <c r="O303" s="222" t="s">
        <v>47</v>
      </c>
      <c r="P303" s="145">
        <f>I303+J303</f>
        <v>0</v>
      </c>
      <c r="Q303" s="145">
        <f>ROUND(I303*H303,2)</f>
        <v>0</v>
      </c>
      <c r="R303" s="145">
        <f>ROUND(J303*H303,2)</f>
        <v>0</v>
      </c>
      <c r="S303" s="44"/>
      <c r="T303" s="223">
        <f>S303*H303</f>
        <v>0</v>
      </c>
      <c r="U303" s="223">
        <v>6.9999999999999999E-4</v>
      </c>
      <c r="V303" s="223">
        <f>U303*H303</f>
        <v>3.5000000000000001E-3</v>
      </c>
      <c r="W303" s="223">
        <v>0</v>
      </c>
      <c r="X303" s="224">
        <f>W303*H303</f>
        <v>0</v>
      </c>
      <c r="AR303" s="26" t="s">
        <v>167</v>
      </c>
      <c r="AT303" s="26" t="s">
        <v>162</v>
      </c>
      <c r="AU303" s="26" t="s">
        <v>87</v>
      </c>
      <c r="AY303" s="26" t="s">
        <v>157</v>
      </c>
      <c r="BE303" s="225">
        <f>IF(O303="základní",K303,0)</f>
        <v>0</v>
      </c>
      <c r="BF303" s="225">
        <f>IF(O303="snížená",K303,0)</f>
        <v>0</v>
      </c>
      <c r="BG303" s="225">
        <f>IF(O303="zákl. přenesená",K303,0)</f>
        <v>0</v>
      </c>
      <c r="BH303" s="225">
        <f>IF(O303="sníž. přenesená",K303,0)</f>
        <v>0</v>
      </c>
      <c r="BI303" s="225">
        <f>IF(O303="nulová",K303,0)</f>
        <v>0</v>
      </c>
      <c r="BJ303" s="26" t="s">
        <v>85</v>
      </c>
      <c r="BK303" s="225">
        <f>ROUND(P303*H303,2)</f>
        <v>0</v>
      </c>
      <c r="BL303" s="26" t="s">
        <v>167</v>
      </c>
      <c r="BM303" s="26" t="s">
        <v>549</v>
      </c>
    </row>
    <row r="304" spans="2:65" s="12" customFormat="1" ht="12">
      <c r="B304" s="226"/>
      <c r="C304" s="227"/>
      <c r="D304" s="228" t="s">
        <v>169</v>
      </c>
      <c r="E304" s="229" t="s">
        <v>24</v>
      </c>
      <c r="F304" s="230" t="s">
        <v>175</v>
      </c>
      <c r="G304" s="227"/>
      <c r="H304" s="231">
        <v>5</v>
      </c>
      <c r="I304" s="232"/>
      <c r="J304" s="232"/>
      <c r="K304" s="227"/>
      <c r="L304" s="227"/>
      <c r="M304" s="233"/>
      <c r="N304" s="234"/>
      <c r="O304" s="235"/>
      <c r="P304" s="235"/>
      <c r="Q304" s="235"/>
      <c r="R304" s="235"/>
      <c r="S304" s="235"/>
      <c r="T304" s="235"/>
      <c r="U304" s="235"/>
      <c r="V304" s="235"/>
      <c r="W304" s="235"/>
      <c r="X304" s="236"/>
      <c r="AT304" s="237" t="s">
        <v>169</v>
      </c>
      <c r="AU304" s="237" t="s">
        <v>87</v>
      </c>
      <c r="AV304" s="12" t="s">
        <v>87</v>
      </c>
      <c r="AW304" s="12" t="s">
        <v>7</v>
      </c>
      <c r="AX304" s="12" t="s">
        <v>85</v>
      </c>
      <c r="AY304" s="237" t="s">
        <v>157</v>
      </c>
    </row>
    <row r="305" spans="2:65" s="1" customFormat="1" ht="16.5" customHeight="1">
      <c r="B305" s="43"/>
      <c r="C305" s="214" t="s">
        <v>550</v>
      </c>
      <c r="D305" s="214" t="s">
        <v>162</v>
      </c>
      <c r="E305" s="215" t="s">
        <v>551</v>
      </c>
      <c r="F305" s="216" t="s">
        <v>552</v>
      </c>
      <c r="G305" s="217" t="s">
        <v>215</v>
      </c>
      <c r="H305" s="218">
        <v>5</v>
      </c>
      <c r="I305" s="219"/>
      <c r="J305" s="219"/>
      <c r="K305" s="220">
        <f>ROUND(P305*H305,2)</f>
        <v>0</v>
      </c>
      <c r="L305" s="216" t="s">
        <v>166</v>
      </c>
      <c r="M305" s="63"/>
      <c r="N305" s="221" t="s">
        <v>24</v>
      </c>
      <c r="O305" s="222" t="s">
        <v>47</v>
      </c>
      <c r="P305" s="145">
        <f>I305+J305</f>
        <v>0</v>
      </c>
      <c r="Q305" s="145">
        <f>ROUND(I305*H305,2)</f>
        <v>0</v>
      </c>
      <c r="R305" s="145">
        <f>ROUND(J305*H305,2)</f>
        <v>0</v>
      </c>
      <c r="S305" s="44"/>
      <c r="T305" s="223">
        <f>S305*H305</f>
        <v>0</v>
      </c>
      <c r="U305" s="223">
        <v>0.10940999999999999</v>
      </c>
      <c r="V305" s="223">
        <f>U305*H305</f>
        <v>0.54704999999999993</v>
      </c>
      <c r="W305" s="223">
        <v>0</v>
      </c>
      <c r="X305" s="224">
        <f>W305*H305</f>
        <v>0</v>
      </c>
      <c r="AR305" s="26" t="s">
        <v>167</v>
      </c>
      <c r="AT305" s="26" t="s">
        <v>162</v>
      </c>
      <c r="AU305" s="26" t="s">
        <v>87</v>
      </c>
      <c r="AY305" s="26" t="s">
        <v>157</v>
      </c>
      <c r="BE305" s="225">
        <f>IF(O305="základní",K305,0)</f>
        <v>0</v>
      </c>
      <c r="BF305" s="225">
        <f>IF(O305="snížená",K305,0)</f>
        <v>0</v>
      </c>
      <c r="BG305" s="225">
        <f>IF(O305="zákl. přenesená",K305,0)</f>
        <v>0</v>
      </c>
      <c r="BH305" s="225">
        <f>IF(O305="sníž. přenesená",K305,0)</f>
        <v>0</v>
      </c>
      <c r="BI305" s="225">
        <f>IF(O305="nulová",K305,0)</f>
        <v>0</v>
      </c>
      <c r="BJ305" s="26" t="s">
        <v>85</v>
      </c>
      <c r="BK305" s="225">
        <f>ROUND(P305*H305,2)</f>
        <v>0</v>
      </c>
      <c r="BL305" s="26" t="s">
        <v>167</v>
      </c>
      <c r="BM305" s="26" t="s">
        <v>553</v>
      </c>
    </row>
    <row r="306" spans="2:65" s="12" customFormat="1" ht="12">
      <c r="B306" s="226"/>
      <c r="C306" s="227"/>
      <c r="D306" s="228" t="s">
        <v>169</v>
      </c>
      <c r="E306" s="229" t="s">
        <v>24</v>
      </c>
      <c r="F306" s="230" t="s">
        <v>175</v>
      </c>
      <c r="G306" s="227"/>
      <c r="H306" s="231">
        <v>5</v>
      </c>
      <c r="I306" s="232"/>
      <c r="J306" s="232"/>
      <c r="K306" s="227"/>
      <c r="L306" s="227"/>
      <c r="M306" s="233"/>
      <c r="N306" s="234"/>
      <c r="O306" s="235"/>
      <c r="P306" s="235"/>
      <c r="Q306" s="235"/>
      <c r="R306" s="235"/>
      <c r="S306" s="235"/>
      <c r="T306" s="235"/>
      <c r="U306" s="235"/>
      <c r="V306" s="235"/>
      <c r="W306" s="235"/>
      <c r="X306" s="236"/>
      <c r="AT306" s="237" t="s">
        <v>169</v>
      </c>
      <c r="AU306" s="237" t="s">
        <v>87</v>
      </c>
      <c r="AV306" s="12" t="s">
        <v>87</v>
      </c>
      <c r="AW306" s="12" t="s">
        <v>7</v>
      </c>
      <c r="AX306" s="12" t="s">
        <v>85</v>
      </c>
      <c r="AY306" s="237" t="s">
        <v>157</v>
      </c>
    </row>
    <row r="307" spans="2:65" s="1" customFormat="1" ht="25.5" customHeight="1">
      <c r="B307" s="43"/>
      <c r="C307" s="214" t="s">
        <v>554</v>
      </c>
      <c r="D307" s="214" t="s">
        <v>162</v>
      </c>
      <c r="E307" s="215" t="s">
        <v>555</v>
      </c>
      <c r="F307" s="216" t="s">
        <v>556</v>
      </c>
      <c r="G307" s="217" t="s">
        <v>199</v>
      </c>
      <c r="H307" s="218">
        <v>472</v>
      </c>
      <c r="I307" s="219"/>
      <c r="J307" s="219"/>
      <c r="K307" s="220">
        <f>ROUND(P307*H307,2)</f>
        <v>0</v>
      </c>
      <c r="L307" s="216" t="s">
        <v>166</v>
      </c>
      <c r="M307" s="63"/>
      <c r="N307" s="221" t="s">
        <v>24</v>
      </c>
      <c r="O307" s="222" t="s">
        <v>47</v>
      </c>
      <c r="P307" s="145">
        <f>I307+J307</f>
        <v>0</v>
      </c>
      <c r="Q307" s="145">
        <f>ROUND(I307*H307,2)</f>
        <v>0</v>
      </c>
      <c r="R307" s="145">
        <f>ROUND(J307*H307,2)</f>
        <v>0</v>
      </c>
      <c r="S307" s="44"/>
      <c r="T307" s="223">
        <f>S307*H307</f>
        <v>0</v>
      </c>
      <c r="U307" s="223">
        <v>1.1E-4</v>
      </c>
      <c r="V307" s="223">
        <f>U307*H307</f>
        <v>5.1920000000000001E-2</v>
      </c>
      <c r="W307" s="223">
        <v>0</v>
      </c>
      <c r="X307" s="224">
        <f>W307*H307</f>
        <v>0</v>
      </c>
      <c r="AR307" s="26" t="s">
        <v>167</v>
      </c>
      <c r="AT307" s="26" t="s">
        <v>162</v>
      </c>
      <c r="AU307" s="26" t="s">
        <v>87</v>
      </c>
      <c r="AY307" s="26" t="s">
        <v>157</v>
      </c>
      <c r="BE307" s="225">
        <f>IF(O307="základní",K307,0)</f>
        <v>0</v>
      </c>
      <c r="BF307" s="225">
        <f>IF(O307="snížená",K307,0)</f>
        <v>0</v>
      </c>
      <c r="BG307" s="225">
        <f>IF(O307="zákl. přenesená",K307,0)</f>
        <v>0</v>
      </c>
      <c r="BH307" s="225">
        <f>IF(O307="sníž. přenesená",K307,0)</f>
        <v>0</v>
      </c>
      <c r="BI307" s="225">
        <f>IF(O307="nulová",K307,0)</f>
        <v>0</v>
      </c>
      <c r="BJ307" s="26" t="s">
        <v>85</v>
      </c>
      <c r="BK307" s="225">
        <f>ROUND(P307*H307,2)</f>
        <v>0</v>
      </c>
      <c r="BL307" s="26" t="s">
        <v>167</v>
      </c>
      <c r="BM307" s="26" t="s">
        <v>557</v>
      </c>
    </row>
    <row r="308" spans="2:65" s="12" customFormat="1" ht="12">
      <c r="B308" s="226"/>
      <c r="C308" s="227"/>
      <c r="D308" s="228" t="s">
        <v>169</v>
      </c>
      <c r="E308" s="229" t="s">
        <v>24</v>
      </c>
      <c r="F308" s="230" t="s">
        <v>558</v>
      </c>
      <c r="G308" s="227"/>
      <c r="H308" s="231">
        <v>472</v>
      </c>
      <c r="I308" s="232"/>
      <c r="J308" s="232"/>
      <c r="K308" s="227"/>
      <c r="L308" s="227"/>
      <c r="M308" s="233"/>
      <c r="N308" s="234"/>
      <c r="O308" s="235"/>
      <c r="P308" s="235"/>
      <c r="Q308" s="235"/>
      <c r="R308" s="235"/>
      <c r="S308" s="235"/>
      <c r="T308" s="235"/>
      <c r="U308" s="235"/>
      <c r="V308" s="235"/>
      <c r="W308" s="235"/>
      <c r="X308" s="236"/>
      <c r="AT308" s="237" t="s">
        <v>169</v>
      </c>
      <c r="AU308" s="237" t="s">
        <v>87</v>
      </c>
      <c r="AV308" s="12" t="s">
        <v>87</v>
      </c>
      <c r="AW308" s="12" t="s">
        <v>7</v>
      </c>
      <c r="AX308" s="12" t="s">
        <v>85</v>
      </c>
      <c r="AY308" s="237" t="s">
        <v>157</v>
      </c>
    </row>
    <row r="309" spans="2:65" s="1" customFormat="1" ht="16.5" customHeight="1">
      <c r="B309" s="43"/>
      <c r="C309" s="248" t="s">
        <v>559</v>
      </c>
      <c r="D309" s="248" t="s">
        <v>236</v>
      </c>
      <c r="E309" s="249" t="s">
        <v>560</v>
      </c>
      <c r="F309" s="250" t="s">
        <v>561</v>
      </c>
      <c r="G309" s="251" t="s">
        <v>326</v>
      </c>
      <c r="H309" s="252">
        <v>52.25</v>
      </c>
      <c r="I309" s="253"/>
      <c r="J309" s="254"/>
      <c r="K309" s="255">
        <f>ROUND(P309*H309,2)</f>
        <v>0</v>
      </c>
      <c r="L309" s="250" t="s">
        <v>166</v>
      </c>
      <c r="M309" s="256"/>
      <c r="N309" s="257" t="s">
        <v>24</v>
      </c>
      <c r="O309" s="222" t="s">
        <v>47</v>
      </c>
      <c r="P309" s="145">
        <f>I309+J309</f>
        <v>0</v>
      </c>
      <c r="Q309" s="145">
        <f>ROUND(I309*H309,2)</f>
        <v>0</v>
      </c>
      <c r="R309" s="145">
        <f>ROUND(J309*H309,2)</f>
        <v>0</v>
      </c>
      <c r="S309" s="44"/>
      <c r="T309" s="223">
        <f>S309*H309</f>
        <v>0</v>
      </c>
      <c r="U309" s="223">
        <v>1E-3</v>
      </c>
      <c r="V309" s="223">
        <f>U309*H309</f>
        <v>5.2249999999999998E-2</v>
      </c>
      <c r="W309" s="223">
        <v>0</v>
      </c>
      <c r="X309" s="224">
        <f>W309*H309</f>
        <v>0</v>
      </c>
      <c r="AR309" s="26" t="s">
        <v>185</v>
      </c>
      <c r="AT309" s="26" t="s">
        <v>236</v>
      </c>
      <c r="AU309" s="26" t="s">
        <v>87</v>
      </c>
      <c r="AY309" s="26" t="s">
        <v>157</v>
      </c>
      <c r="BE309" s="225">
        <f>IF(O309="základní",K309,0)</f>
        <v>0</v>
      </c>
      <c r="BF309" s="225">
        <f>IF(O309="snížená",K309,0)</f>
        <v>0</v>
      </c>
      <c r="BG309" s="225">
        <f>IF(O309="zákl. přenesená",K309,0)</f>
        <v>0</v>
      </c>
      <c r="BH309" s="225">
        <f>IF(O309="sníž. přenesená",K309,0)</f>
        <v>0</v>
      </c>
      <c r="BI309" s="225">
        <f>IF(O309="nulová",K309,0)</f>
        <v>0</v>
      </c>
      <c r="BJ309" s="26" t="s">
        <v>85</v>
      </c>
      <c r="BK309" s="225">
        <f>ROUND(P309*H309,2)</f>
        <v>0</v>
      </c>
      <c r="BL309" s="26" t="s">
        <v>167</v>
      </c>
      <c r="BM309" s="26" t="s">
        <v>562</v>
      </c>
    </row>
    <row r="310" spans="2:65" s="12" customFormat="1" ht="12">
      <c r="B310" s="226"/>
      <c r="C310" s="227"/>
      <c r="D310" s="228" t="s">
        <v>169</v>
      </c>
      <c r="E310" s="229" t="s">
        <v>24</v>
      </c>
      <c r="F310" s="230" t="s">
        <v>563</v>
      </c>
      <c r="G310" s="227"/>
      <c r="H310" s="231">
        <v>52.25</v>
      </c>
      <c r="I310" s="232"/>
      <c r="J310" s="232"/>
      <c r="K310" s="227"/>
      <c r="L310" s="227"/>
      <c r="M310" s="233"/>
      <c r="N310" s="234"/>
      <c r="O310" s="235"/>
      <c r="P310" s="235"/>
      <c r="Q310" s="235"/>
      <c r="R310" s="235"/>
      <c r="S310" s="235"/>
      <c r="T310" s="235"/>
      <c r="U310" s="235"/>
      <c r="V310" s="235"/>
      <c r="W310" s="235"/>
      <c r="X310" s="236"/>
      <c r="AT310" s="237" t="s">
        <v>169</v>
      </c>
      <c r="AU310" s="237" t="s">
        <v>87</v>
      </c>
      <c r="AV310" s="12" t="s">
        <v>87</v>
      </c>
      <c r="AW310" s="12" t="s">
        <v>7</v>
      </c>
      <c r="AX310" s="12" t="s">
        <v>85</v>
      </c>
      <c r="AY310" s="237" t="s">
        <v>157</v>
      </c>
    </row>
    <row r="311" spans="2:65" s="1" customFormat="1" ht="16.5" customHeight="1">
      <c r="B311" s="43"/>
      <c r="C311" s="248" t="s">
        <v>564</v>
      </c>
      <c r="D311" s="248" t="s">
        <v>236</v>
      </c>
      <c r="E311" s="249" t="s">
        <v>565</v>
      </c>
      <c r="F311" s="250" t="s">
        <v>566</v>
      </c>
      <c r="G311" s="251" t="s">
        <v>326</v>
      </c>
      <c r="H311" s="252">
        <v>12.75</v>
      </c>
      <c r="I311" s="253"/>
      <c r="J311" s="254"/>
      <c r="K311" s="255">
        <f>ROUND(P311*H311,2)</f>
        <v>0</v>
      </c>
      <c r="L311" s="250" t="s">
        <v>166</v>
      </c>
      <c r="M311" s="256"/>
      <c r="N311" s="257" t="s">
        <v>24</v>
      </c>
      <c r="O311" s="222" t="s">
        <v>47</v>
      </c>
      <c r="P311" s="145">
        <f>I311+J311</f>
        <v>0</v>
      </c>
      <c r="Q311" s="145">
        <f>ROUND(I311*H311,2)</f>
        <v>0</v>
      </c>
      <c r="R311" s="145">
        <f>ROUND(J311*H311,2)</f>
        <v>0</v>
      </c>
      <c r="S311" s="44"/>
      <c r="T311" s="223">
        <f>S311*H311</f>
        <v>0</v>
      </c>
      <c r="U311" s="223">
        <v>1E-3</v>
      </c>
      <c r="V311" s="223">
        <f>U311*H311</f>
        <v>1.2750000000000001E-2</v>
      </c>
      <c r="W311" s="223">
        <v>0</v>
      </c>
      <c r="X311" s="224">
        <f>W311*H311</f>
        <v>0</v>
      </c>
      <c r="AR311" s="26" t="s">
        <v>185</v>
      </c>
      <c r="AT311" s="26" t="s">
        <v>236</v>
      </c>
      <c r="AU311" s="26" t="s">
        <v>87</v>
      </c>
      <c r="AY311" s="26" t="s">
        <v>157</v>
      </c>
      <c r="BE311" s="225">
        <f>IF(O311="základní",K311,0)</f>
        <v>0</v>
      </c>
      <c r="BF311" s="225">
        <f>IF(O311="snížená",K311,0)</f>
        <v>0</v>
      </c>
      <c r="BG311" s="225">
        <f>IF(O311="zákl. přenesená",K311,0)</f>
        <v>0</v>
      </c>
      <c r="BH311" s="225">
        <f>IF(O311="sníž. přenesená",K311,0)</f>
        <v>0</v>
      </c>
      <c r="BI311" s="225">
        <f>IF(O311="nulová",K311,0)</f>
        <v>0</v>
      </c>
      <c r="BJ311" s="26" t="s">
        <v>85</v>
      </c>
      <c r="BK311" s="225">
        <f>ROUND(P311*H311,2)</f>
        <v>0</v>
      </c>
      <c r="BL311" s="26" t="s">
        <v>167</v>
      </c>
      <c r="BM311" s="26" t="s">
        <v>567</v>
      </c>
    </row>
    <row r="312" spans="2:65" s="12" customFormat="1" ht="12">
      <c r="B312" s="226"/>
      <c r="C312" s="227"/>
      <c r="D312" s="228" t="s">
        <v>169</v>
      </c>
      <c r="E312" s="229" t="s">
        <v>24</v>
      </c>
      <c r="F312" s="230" t="s">
        <v>568</v>
      </c>
      <c r="G312" s="227"/>
      <c r="H312" s="231">
        <v>12.75</v>
      </c>
      <c r="I312" s="232"/>
      <c r="J312" s="232"/>
      <c r="K312" s="227"/>
      <c r="L312" s="227"/>
      <c r="M312" s="233"/>
      <c r="N312" s="234"/>
      <c r="O312" s="235"/>
      <c r="P312" s="235"/>
      <c r="Q312" s="235"/>
      <c r="R312" s="235"/>
      <c r="S312" s="235"/>
      <c r="T312" s="235"/>
      <c r="U312" s="235"/>
      <c r="V312" s="235"/>
      <c r="W312" s="235"/>
      <c r="X312" s="236"/>
      <c r="AT312" s="237" t="s">
        <v>169</v>
      </c>
      <c r="AU312" s="237" t="s">
        <v>87</v>
      </c>
      <c r="AV312" s="12" t="s">
        <v>87</v>
      </c>
      <c r="AW312" s="12" t="s">
        <v>7</v>
      </c>
      <c r="AX312" s="12" t="s">
        <v>85</v>
      </c>
      <c r="AY312" s="237" t="s">
        <v>157</v>
      </c>
    </row>
    <row r="313" spans="2:65" s="1" customFormat="1" ht="25.5" customHeight="1">
      <c r="B313" s="43"/>
      <c r="C313" s="214" t="s">
        <v>569</v>
      </c>
      <c r="D313" s="214" t="s">
        <v>162</v>
      </c>
      <c r="E313" s="215" t="s">
        <v>570</v>
      </c>
      <c r="F313" s="216" t="s">
        <v>571</v>
      </c>
      <c r="G313" s="217" t="s">
        <v>165</v>
      </c>
      <c r="H313" s="218">
        <v>6</v>
      </c>
      <c r="I313" s="219"/>
      <c r="J313" s="219"/>
      <c r="K313" s="220">
        <f>ROUND(P313*H313,2)</f>
        <v>0</v>
      </c>
      <c r="L313" s="216" t="s">
        <v>166</v>
      </c>
      <c r="M313" s="63"/>
      <c r="N313" s="221" t="s">
        <v>24</v>
      </c>
      <c r="O313" s="222" t="s">
        <v>47</v>
      </c>
      <c r="P313" s="145">
        <f>I313+J313</f>
        <v>0</v>
      </c>
      <c r="Q313" s="145">
        <f>ROUND(I313*H313,2)</f>
        <v>0</v>
      </c>
      <c r="R313" s="145">
        <f>ROUND(J313*H313,2)</f>
        <v>0</v>
      </c>
      <c r="S313" s="44"/>
      <c r="T313" s="223">
        <f>S313*H313</f>
        <v>0</v>
      </c>
      <c r="U313" s="223">
        <v>8.4999999999999995E-4</v>
      </c>
      <c r="V313" s="223">
        <f>U313*H313</f>
        <v>5.0999999999999995E-3</v>
      </c>
      <c r="W313" s="223">
        <v>0</v>
      </c>
      <c r="X313" s="224">
        <f>W313*H313</f>
        <v>0</v>
      </c>
      <c r="AR313" s="26" t="s">
        <v>167</v>
      </c>
      <c r="AT313" s="26" t="s">
        <v>162</v>
      </c>
      <c r="AU313" s="26" t="s">
        <v>87</v>
      </c>
      <c r="AY313" s="26" t="s">
        <v>157</v>
      </c>
      <c r="BE313" s="225">
        <f>IF(O313="základní",K313,0)</f>
        <v>0</v>
      </c>
      <c r="BF313" s="225">
        <f>IF(O313="snížená",K313,0)</f>
        <v>0</v>
      </c>
      <c r="BG313" s="225">
        <f>IF(O313="zákl. přenesená",K313,0)</f>
        <v>0</v>
      </c>
      <c r="BH313" s="225">
        <f>IF(O313="sníž. přenesená",K313,0)</f>
        <v>0</v>
      </c>
      <c r="BI313" s="225">
        <f>IF(O313="nulová",K313,0)</f>
        <v>0</v>
      </c>
      <c r="BJ313" s="26" t="s">
        <v>85</v>
      </c>
      <c r="BK313" s="225">
        <f>ROUND(P313*H313,2)</f>
        <v>0</v>
      </c>
      <c r="BL313" s="26" t="s">
        <v>167</v>
      </c>
      <c r="BM313" s="26" t="s">
        <v>572</v>
      </c>
    </row>
    <row r="314" spans="2:65" s="12" customFormat="1" ht="12">
      <c r="B314" s="226"/>
      <c r="C314" s="227"/>
      <c r="D314" s="228" t="s">
        <v>169</v>
      </c>
      <c r="E314" s="229" t="s">
        <v>24</v>
      </c>
      <c r="F314" s="230" t="s">
        <v>180</v>
      </c>
      <c r="G314" s="227"/>
      <c r="H314" s="231">
        <v>6</v>
      </c>
      <c r="I314" s="232"/>
      <c r="J314" s="232"/>
      <c r="K314" s="227"/>
      <c r="L314" s="227"/>
      <c r="M314" s="233"/>
      <c r="N314" s="234"/>
      <c r="O314" s="235"/>
      <c r="P314" s="235"/>
      <c r="Q314" s="235"/>
      <c r="R314" s="235"/>
      <c r="S314" s="235"/>
      <c r="T314" s="235"/>
      <c r="U314" s="235"/>
      <c r="V314" s="235"/>
      <c r="W314" s="235"/>
      <c r="X314" s="236"/>
      <c r="AT314" s="237" t="s">
        <v>169</v>
      </c>
      <c r="AU314" s="237" t="s">
        <v>87</v>
      </c>
      <c r="AV314" s="12" t="s">
        <v>87</v>
      </c>
      <c r="AW314" s="12" t="s">
        <v>7</v>
      </c>
      <c r="AX314" s="12" t="s">
        <v>85</v>
      </c>
      <c r="AY314" s="237" t="s">
        <v>157</v>
      </c>
    </row>
    <row r="315" spans="2:65" s="1" customFormat="1" ht="51" customHeight="1">
      <c r="B315" s="43"/>
      <c r="C315" s="214" t="s">
        <v>573</v>
      </c>
      <c r="D315" s="214" t="s">
        <v>162</v>
      </c>
      <c r="E315" s="215" t="s">
        <v>574</v>
      </c>
      <c r="F315" s="216" t="s">
        <v>575</v>
      </c>
      <c r="G315" s="217" t="s">
        <v>199</v>
      </c>
      <c r="H315" s="218">
        <v>629.79999999999995</v>
      </c>
      <c r="I315" s="219"/>
      <c r="J315" s="219"/>
      <c r="K315" s="220">
        <f>ROUND(P315*H315,2)</f>
        <v>0</v>
      </c>
      <c r="L315" s="216" t="s">
        <v>166</v>
      </c>
      <c r="M315" s="63"/>
      <c r="N315" s="221" t="s">
        <v>24</v>
      </c>
      <c r="O315" s="222" t="s">
        <v>47</v>
      </c>
      <c r="P315" s="145">
        <f>I315+J315</f>
        <v>0</v>
      </c>
      <c r="Q315" s="145">
        <f>ROUND(I315*H315,2)</f>
        <v>0</v>
      </c>
      <c r="R315" s="145">
        <f>ROUND(J315*H315,2)</f>
        <v>0</v>
      </c>
      <c r="S315" s="44"/>
      <c r="T315" s="223">
        <f>S315*H315</f>
        <v>0</v>
      </c>
      <c r="U315" s="223">
        <v>8.0879999999999994E-2</v>
      </c>
      <c r="V315" s="223">
        <f>U315*H315</f>
        <v>50.938223999999991</v>
      </c>
      <c r="W315" s="223">
        <v>0</v>
      </c>
      <c r="X315" s="224">
        <f>W315*H315</f>
        <v>0</v>
      </c>
      <c r="AR315" s="26" t="s">
        <v>167</v>
      </c>
      <c r="AT315" s="26" t="s">
        <v>162</v>
      </c>
      <c r="AU315" s="26" t="s">
        <v>87</v>
      </c>
      <c r="AY315" s="26" t="s">
        <v>157</v>
      </c>
      <c r="BE315" s="225">
        <f>IF(O315="základní",K315,0)</f>
        <v>0</v>
      </c>
      <c r="BF315" s="225">
        <f>IF(O315="snížená",K315,0)</f>
        <v>0</v>
      </c>
      <c r="BG315" s="225">
        <f>IF(O315="zákl. přenesená",K315,0)</f>
        <v>0</v>
      </c>
      <c r="BH315" s="225">
        <f>IF(O315="sníž. přenesená",K315,0)</f>
        <v>0</v>
      </c>
      <c r="BI315" s="225">
        <f>IF(O315="nulová",K315,0)</f>
        <v>0</v>
      </c>
      <c r="BJ315" s="26" t="s">
        <v>85</v>
      </c>
      <c r="BK315" s="225">
        <f>ROUND(P315*H315,2)</f>
        <v>0</v>
      </c>
      <c r="BL315" s="26" t="s">
        <v>167</v>
      </c>
      <c r="BM315" s="26" t="s">
        <v>576</v>
      </c>
    </row>
    <row r="316" spans="2:65" s="12" customFormat="1" ht="12">
      <c r="B316" s="226"/>
      <c r="C316" s="227"/>
      <c r="D316" s="228" t="s">
        <v>169</v>
      </c>
      <c r="E316" s="229" t="s">
        <v>24</v>
      </c>
      <c r="F316" s="230" t="s">
        <v>577</v>
      </c>
      <c r="G316" s="227"/>
      <c r="H316" s="231">
        <v>452.5</v>
      </c>
      <c r="I316" s="232"/>
      <c r="J316" s="232"/>
      <c r="K316" s="227"/>
      <c r="L316" s="227"/>
      <c r="M316" s="233"/>
      <c r="N316" s="234"/>
      <c r="O316" s="235"/>
      <c r="P316" s="235"/>
      <c r="Q316" s="235"/>
      <c r="R316" s="235"/>
      <c r="S316" s="235"/>
      <c r="T316" s="235"/>
      <c r="U316" s="235"/>
      <c r="V316" s="235"/>
      <c r="W316" s="235"/>
      <c r="X316" s="236"/>
      <c r="AT316" s="237" t="s">
        <v>169</v>
      </c>
      <c r="AU316" s="237" t="s">
        <v>87</v>
      </c>
      <c r="AV316" s="12" t="s">
        <v>87</v>
      </c>
      <c r="AW316" s="12" t="s">
        <v>7</v>
      </c>
      <c r="AX316" s="12" t="s">
        <v>78</v>
      </c>
      <c r="AY316" s="237" t="s">
        <v>157</v>
      </c>
    </row>
    <row r="317" spans="2:65" s="12" customFormat="1" ht="12">
      <c r="B317" s="226"/>
      <c r="C317" s="227"/>
      <c r="D317" s="228" t="s">
        <v>169</v>
      </c>
      <c r="E317" s="229" t="s">
        <v>24</v>
      </c>
      <c r="F317" s="230" t="s">
        <v>578</v>
      </c>
      <c r="G317" s="227"/>
      <c r="H317" s="231">
        <v>177.3</v>
      </c>
      <c r="I317" s="232"/>
      <c r="J317" s="232"/>
      <c r="K317" s="227"/>
      <c r="L317" s="227"/>
      <c r="M317" s="233"/>
      <c r="N317" s="234"/>
      <c r="O317" s="235"/>
      <c r="P317" s="235"/>
      <c r="Q317" s="235"/>
      <c r="R317" s="235"/>
      <c r="S317" s="235"/>
      <c r="T317" s="235"/>
      <c r="U317" s="235"/>
      <c r="V317" s="235"/>
      <c r="W317" s="235"/>
      <c r="X317" s="236"/>
      <c r="AT317" s="237" t="s">
        <v>169</v>
      </c>
      <c r="AU317" s="237" t="s">
        <v>87</v>
      </c>
      <c r="AV317" s="12" t="s">
        <v>87</v>
      </c>
      <c r="AW317" s="12" t="s">
        <v>7</v>
      </c>
      <c r="AX317" s="12" t="s">
        <v>78</v>
      </c>
      <c r="AY317" s="237" t="s">
        <v>157</v>
      </c>
    </row>
    <row r="318" spans="2:65" s="14" customFormat="1" ht="12">
      <c r="B318" s="258"/>
      <c r="C318" s="259"/>
      <c r="D318" s="228" t="s">
        <v>169</v>
      </c>
      <c r="E318" s="260" t="s">
        <v>24</v>
      </c>
      <c r="F318" s="261" t="s">
        <v>251</v>
      </c>
      <c r="G318" s="259"/>
      <c r="H318" s="262">
        <v>629.79999999999995</v>
      </c>
      <c r="I318" s="263"/>
      <c r="J318" s="263"/>
      <c r="K318" s="259"/>
      <c r="L318" s="259"/>
      <c r="M318" s="264"/>
      <c r="N318" s="265"/>
      <c r="O318" s="266"/>
      <c r="P318" s="266"/>
      <c r="Q318" s="266"/>
      <c r="R318" s="266"/>
      <c r="S318" s="266"/>
      <c r="T318" s="266"/>
      <c r="U318" s="266"/>
      <c r="V318" s="266"/>
      <c r="W318" s="266"/>
      <c r="X318" s="267"/>
      <c r="AT318" s="268" t="s">
        <v>169</v>
      </c>
      <c r="AU318" s="268" t="s">
        <v>87</v>
      </c>
      <c r="AV318" s="14" t="s">
        <v>167</v>
      </c>
      <c r="AW318" s="14" t="s">
        <v>7</v>
      </c>
      <c r="AX318" s="14" t="s">
        <v>85</v>
      </c>
      <c r="AY318" s="268" t="s">
        <v>157</v>
      </c>
    </row>
    <row r="319" spans="2:65" s="1" customFormat="1" ht="16.5" customHeight="1">
      <c r="B319" s="43"/>
      <c r="C319" s="248" t="s">
        <v>579</v>
      </c>
      <c r="D319" s="248" t="s">
        <v>236</v>
      </c>
      <c r="E319" s="249" t="s">
        <v>580</v>
      </c>
      <c r="F319" s="250" t="s">
        <v>581</v>
      </c>
      <c r="G319" s="251" t="s">
        <v>215</v>
      </c>
      <c r="H319" s="252">
        <v>1272.1959999999999</v>
      </c>
      <c r="I319" s="253"/>
      <c r="J319" s="254"/>
      <c r="K319" s="255">
        <f>ROUND(P319*H319,2)</f>
        <v>0</v>
      </c>
      <c r="L319" s="250" t="s">
        <v>166</v>
      </c>
      <c r="M319" s="256"/>
      <c r="N319" s="257" t="s">
        <v>24</v>
      </c>
      <c r="O319" s="222" t="s">
        <v>47</v>
      </c>
      <c r="P319" s="145">
        <f>I319+J319</f>
        <v>0</v>
      </c>
      <c r="Q319" s="145">
        <f>ROUND(I319*H319,2)</f>
        <v>0</v>
      </c>
      <c r="R319" s="145">
        <f>ROUND(J319*H319,2)</f>
        <v>0</v>
      </c>
      <c r="S319" s="44"/>
      <c r="T319" s="223">
        <f>S319*H319</f>
        <v>0</v>
      </c>
      <c r="U319" s="223">
        <v>2.2200000000000001E-2</v>
      </c>
      <c r="V319" s="223">
        <f>U319*H319</f>
        <v>28.242751200000001</v>
      </c>
      <c r="W319" s="223">
        <v>0</v>
      </c>
      <c r="X319" s="224">
        <f>W319*H319</f>
        <v>0</v>
      </c>
      <c r="AR319" s="26" t="s">
        <v>185</v>
      </c>
      <c r="AT319" s="26" t="s">
        <v>236</v>
      </c>
      <c r="AU319" s="26" t="s">
        <v>87</v>
      </c>
      <c r="AY319" s="26" t="s">
        <v>157</v>
      </c>
      <c r="BE319" s="225">
        <f>IF(O319="základní",K319,0)</f>
        <v>0</v>
      </c>
      <c r="BF319" s="225">
        <f>IF(O319="snížená",K319,0)</f>
        <v>0</v>
      </c>
      <c r="BG319" s="225">
        <f>IF(O319="zákl. přenesená",K319,0)</f>
        <v>0</v>
      </c>
      <c r="BH319" s="225">
        <f>IF(O319="sníž. přenesená",K319,0)</f>
        <v>0</v>
      </c>
      <c r="BI319" s="225">
        <f>IF(O319="nulová",K319,0)</f>
        <v>0</v>
      </c>
      <c r="BJ319" s="26" t="s">
        <v>85</v>
      </c>
      <c r="BK319" s="225">
        <f>ROUND(P319*H319,2)</f>
        <v>0</v>
      </c>
      <c r="BL319" s="26" t="s">
        <v>167</v>
      </c>
      <c r="BM319" s="26" t="s">
        <v>582</v>
      </c>
    </row>
    <row r="320" spans="2:65" s="12" customFormat="1" ht="12">
      <c r="B320" s="226"/>
      <c r="C320" s="227"/>
      <c r="D320" s="228" t="s">
        <v>169</v>
      </c>
      <c r="E320" s="229" t="s">
        <v>24</v>
      </c>
      <c r="F320" s="230" t="s">
        <v>583</v>
      </c>
      <c r="G320" s="227"/>
      <c r="H320" s="231">
        <v>1272.1959999999999</v>
      </c>
      <c r="I320" s="232"/>
      <c r="J320" s="232"/>
      <c r="K320" s="227"/>
      <c r="L320" s="227"/>
      <c r="M320" s="233"/>
      <c r="N320" s="234"/>
      <c r="O320" s="235"/>
      <c r="P320" s="235"/>
      <c r="Q320" s="235"/>
      <c r="R320" s="235"/>
      <c r="S320" s="235"/>
      <c r="T320" s="235"/>
      <c r="U320" s="235"/>
      <c r="V320" s="235"/>
      <c r="W320" s="235"/>
      <c r="X320" s="236"/>
      <c r="AT320" s="237" t="s">
        <v>169</v>
      </c>
      <c r="AU320" s="237" t="s">
        <v>87</v>
      </c>
      <c r="AV320" s="12" t="s">
        <v>87</v>
      </c>
      <c r="AW320" s="12" t="s">
        <v>7</v>
      </c>
      <c r="AX320" s="12" t="s">
        <v>85</v>
      </c>
      <c r="AY320" s="237" t="s">
        <v>157</v>
      </c>
    </row>
    <row r="321" spans="2:65" s="1" customFormat="1" ht="25.5" customHeight="1">
      <c r="B321" s="43"/>
      <c r="C321" s="214" t="s">
        <v>584</v>
      </c>
      <c r="D321" s="214" t="s">
        <v>162</v>
      </c>
      <c r="E321" s="215" t="s">
        <v>585</v>
      </c>
      <c r="F321" s="216" t="s">
        <v>586</v>
      </c>
      <c r="G321" s="217" t="s">
        <v>199</v>
      </c>
      <c r="H321" s="218">
        <v>472</v>
      </c>
      <c r="I321" s="219"/>
      <c r="J321" s="219"/>
      <c r="K321" s="220">
        <f>ROUND(P321*H321,2)</f>
        <v>0</v>
      </c>
      <c r="L321" s="216" t="s">
        <v>166</v>
      </c>
      <c r="M321" s="63"/>
      <c r="N321" s="221" t="s">
        <v>24</v>
      </c>
      <c r="O321" s="222" t="s">
        <v>47</v>
      </c>
      <c r="P321" s="145">
        <f>I321+J321</f>
        <v>0</v>
      </c>
      <c r="Q321" s="145">
        <f>ROUND(I321*H321,2)</f>
        <v>0</v>
      </c>
      <c r="R321" s="145">
        <f>ROUND(J321*H321,2)</f>
        <v>0</v>
      </c>
      <c r="S321" s="44"/>
      <c r="T321" s="223">
        <f>S321*H321</f>
        <v>0</v>
      </c>
      <c r="U321" s="223">
        <v>0</v>
      </c>
      <c r="V321" s="223">
        <f>U321*H321</f>
        <v>0</v>
      </c>
      <c r="W321" s="223">
        <v>0</v>
      </c>
      <c r="X321" s="224">
        <f>W321*H321</f>
        <v>0</v>
      </c>
      <c r="AR321" s="26" t="s">
        <v>167</v>
      </c>
      <c r="AT321" s="26" t="s">
        <v>162</v>
      </c>
      <c r="AU321" s="26" t="s">
        <v>87</v>
      </c>
      <c r="AY321" s="26" t="s">
        <v>157</v>
      </c>
      <c r="BE321" s="225">
        <f>IF(O321="základní",K321,0)</f>
        <v>0</v>
      </c>
      <c r="BF321" s="225">
        <f>IF(O321="snížená",K321,0)</f>
        <v>0</v>
      </c>
      <c r="BG321" s="225">
        <f>IF(O321="zákl. přenesená",K321,0)</f>
        <v>0</v>
      </c>
      <c r="BH321" s="225">
        <f>IF(O321="sníž. přenesená",K321,0)</f>
        <v>0</v>
      </c>
      <c r="BI321" s="225">
        <f>IF(O321="nulová",K321,0)</f>
        <v>0</v>
      </c>
      <c r="BJ321" s="26" t="s">
        <v>85</v>
      </c>
      <c r="BK321" s="225">
        <f>ROUND(P321*H321,2)</f>
        <v>0</v>
      </c>
      <c r="BL321" s="26" t="s">
        <v>167</v>
      </c>
      <c r="BM321" s="26" t="s">
        <v>587</v>
      </c>
    </row>
    <row r="322" spans="2:65" s="12" customFormat="1" ht="12">
      <c r="B322" s="226"/>
      <c r="C322" s="227"/>
      <c r="D322" s="228" t="s">
        <v>169</v>
      </c>
      <c r="E322" s="229" t="s">
        <v>24</v>
      </c>
      <c r="F322" s="230" t="s">
        <v>558</v>
      </c>
      <c r="G322" s="227"/>
      <c r="H322" s="231">
        <v>472</v>
      </c>
      <c r="I322" s="232"/>
      <c r="J322" s="232"/>
      <c r="K322" s="227"/>
      <c r="L322" s="227"/>
      <c r="M322" s="233"/>
      <c r="N322" s="234"/>
      <c r="O322" s="235"/>
      <c r="P322" s="235"/>
      <c r="Q322" s="235"/>
      <c r="R322" s="235"/>
      <c r="S322" s="235"/>
      <c r="T322" s="235"/>
      <c r="U322" s="235"/>
      <c r="V322" s="235"/>
      <c r="W322" s="235"/>
      <c r="X322" s="236"/>
      <c r="AT322" s="237" t="s">
        <v>169</v>
      </c>
      <c r="AU322" s="237" t="s">
        <v>87</v>
      </c>
      <c r="AV322" s="12" t="s">
        <v>87</v>
      </c>
      <c r="AW322" s="12" t="s">
        <v>7</v>
      </c>
      <c r="AX322" s="12" t="s">
        <v>85</v>
      </c>
      <c r="AY322" s="237" t="s">
        <v>157</v>
      </c>
    </row>
    <row r="323" spans="2:65" s="1" customFormat="1" ht="25.5" customHeight="1">
      <c r="B323" s="43"/>
      <c r="C323" s="214" t="s">
        <v>588</v>
      </c>
      <c r="D323" s="214" t="s">
        <v>162</v>
      </c>
      <c r="E323" s="215" t="s">
        <v>589</v>
      </c>
      <c r="F323" s="216" t="s">
        <v>590</v>
      </c>
      <c r="G323" s="217" t="s">
        <v>165</v>
      </c>
      <c r="H323" s="218">
        <v>6</v>
      </c>
      <c r="I323" s="219"/>
      <c r="J323" s="219"/>
      <c r="K323" s="220">
        <f>ROUND(P323*H323,2)</f>
        <v>0</v>
      </c>
      <c r="L323" s="216" t="s">
        <v>166</v>
      </c>
      <c r="M323" s="63"/>
      <c r="N323" s="221" t="s">
        <v>24</v>
      </c>
      <c r="O323" s="222" t="s">
        <v>47</v>
      </c>
      <c r="P323" s="145">
        <f>I323+J323</f>
        <v>0</v>
      </c>
      <c r="Q323" s="145">
        <f>ROUND(I323*H323,2)</f>
        <v>0</v>
      </c>
      <c r="R323" s="145">
        <f>ROUND(J323*H323,2)</f>
        <v>0</v>
      </c>
      <c r="S323" s="44"/>
      <c r="T323" s="223">
        <f>S323*H323</f>
        <v>0</v>
      </c>
      <c r="U323" s="223">
        <v>1.0000000000000001E-5</v>
      </c>
      <c r="V323" s="223">
        <f>U323*H323</f>
        <v>6.0000000000000008E-5</v>
      </c>
      <c r="W323" s="223">
        <v>0</v>
      </c>
      <c r="X323" s="224">
        <f>W323*H323</f>
        <v>0</v>
      </c>
      <c r="AR323" s="26" t="s">
        <v>167</v>
      </c>
      <c r="AT323" s="26" t="s">
        <v>162</v>
      </c>
      <c r="AU323" s="26" t="s">
        <v>87</v>
      </c>
      <c r="AY323" s="26" t="s">
        <v>157</v>
      </c>
      <c r="BE323" s="225">
        <f>IF(O323="základní",K323,0)</f>
        <v>0</v>
      </c>
      <c r="BF323" s="225">
        <f>IF(O323="snížená",K323,0)</f>
        <v>0</v>
      </c>
      <c r="BG323" s="225">
        <f>IF(O323="zákl. přenesená",K323,0)</f>
        <v>0</v>
      </c>
      <c r="BH323" s="225">
        <f>IF(O323="sníž. přenesená",K323,0)</f>
        <v>0</v>
      </c>
      <c r="BI323" s="225">
        <f>IF(O323="nulová",K323,0)</f>
        <v>0</v>
      </c>
      <c r="BJ323" s="26" t="s">
        <v>85</v>
      </c>
      <c r="BK323" s="225">
        <f>ROUND(P323*H323,2)</f>
        <v>0</v>
      </c>
      <c r="BL323" s="26" t="s">
        <v>167</v>
      </c>
      <c r="BM323" s="26" t="s">
        <v>591</v>
      </c>
    </row>
    <row r="324" spans="2:65" s="12" customFormat="1" ht="12">
      <c r="B324" s="226"/>
      <c r="C324" s="227"/>
      <c r="D324" s="228" t="s">
        <v>169</v>
      </c>
      <c r="E324" s="229" t="s">
        <v>24</v>
      </c>
      <c r="F324" s="230" t="s">
        <v>180</v>
      </c>
      <c r="G324" s="227"/>
      <c r="H324" s="231">
        <v>6</v>
      </c>
      <c r="I324" s="232"/>
      <c r="J324" s="232"/>
      <c r="K324" s="227"/>
      <c r="L324" s="227"/>
      <c r="M324" s="233"/>
      <c r="N324" s="234"/>
      <c r="O324" s="235"/>
      <c r="P324" s="235"/>
      <c r="Q324" s="235"/>
      <c r="R324" s="235"/>
      <c r="S324" s="235"/>
      <c r="T324" s="235"/>
      <c r="U324" s="235"/>
      <c r="V324" s="235"/>
      <c r="W324" s="235"/>
      <c r="X324" s="236"/>
      <c r="AT324" s="237" t="s">
        <v>169</v>
      </c>
      <c r="AU324" s="237" t="s">
        <v>87</v>
      </c>
      <c r="AV324" s="12" t="s">
        <v>87</v>
      </c>
      <c r="AW324" s="12" t="s">
        <v>7</v>
      </c>
      <c r="AX324" s="12" t="s">
        <v>85</v>
      </c>
      <c r="AY324" s="237" t="s">
        <v>157</v>
      </c>
    </row>
    <row r="325" spans="2:65" s="1" customFormat="1" ht="38.25" customHeight="1">
      <c r="B325" s="43"/>
      <c r="C325" s="214" t="s">
        <v>592</v>
      </c>
      <c r="D325" s="214" t="s">
        <v>162</v>
      </c>
      <c r="E325" s="215" t="s">
        <v>593</v>
      </c>
      <c r="F325" s="216" t="s">
        <v>594</v>
      </c>
      <c r="G325" s="217" t="s">
        <v>199</v>
      </c>
      <c r="H325" s="218">
        <v>1367.7</v>
      </c>
      <c r="I325" s="219"/>
      <c r="J325" s="219"/>
      <c r="K325" s="220">
        <f>ROUND(P325*H325,2)</f>
        <v>0</v>
      </c>
      <c r="L325" s="216" t="s">
        <v>166</v>
      </c>
      <c r="M325" s="63"/>
      <c r="N325" s="221" t="s">
        <v>24</v>
      </c>
      <c r="O325" s="222" t="s">
        <v>47</v>
      </c>
      <c r="P325" s="145">
        <f>I325+J325</f>
        <v>0</v>
      </c>
      <c r="Q325" s="145">
        <f>ROUND(I325*H325,2)</f>
        <v>0</v>
      </c>
      <c r="R325" s="145">
        <f>ROUND(J325*H325,2)</f>
        <v>0</v>
      </c>
      <c r="S325" s="44"/>
      <c r="T325" s="223">
        <f>S325*H325</f>
        <v>0</v>
      </c>
      <c r="U325" s="223">
        <v>0.1295</v>
      </c>
      <c r="V325" s="223">
        <f>U325*H325</f>
        <v>177.11715000000001</v>
      </c>
      <c r="W325" s="223">
        <v>0</v>
      </c>
      <c r="X325" s="224">
        <f>W325*H325</f>
        <v>0</v>
      </c>
      <c r="AR325" s="26" t="s">
        <v>167</v>
      </c>
      <c r="AT325" s="26" t="s">
        <v>162</v>
      </c>
      <c r="AU325" s="26" t="s">
        <v>87</v>
      </c>
      <c r="AY325" s="26" t="s">
        <v>157</v>
      </c>
      <c r="BE325" s="225">
        <f>IF(O325="základní",K325,0)</f>
        <v>0</v>
      </c>
      <c r="BF325" s="225">
        <f>IF(O325="snížená",K325,0)</f>
        <v>0</v>
      </c>
      <c r="BG325" s="225">
        <f>IF(O325="zákl. přenesená",K325,0)</f>
        <v>0</v>
      </c>
      <c r="BH325" s="225">
        <f>IF(O325="sníž. přenesená",K325,0)</f>
        <v>0</v>
      </c>
      <c r="BI325" s="225">
        <f>IF(O325="nulová",K325,0)</f>
        <v>0</v>
      </c>
      <c r="BJ325" s="26" t="s">
        <v>85</v>
      </c>
      <c r="BK325" s="225">
        <f>ROUND(P325*H325,2)</f>
        <v>0</v>
      </c>
      <c r="BL325" s="26" t="s">
        <v>167</v>
      </c>
      <c r="BM325" s="26" t="s">
        <v>595</v>
      </c>
    </row>
    <row r="326" spans="2:65" s="13" customFormat="1" ht="12">
      <c r="B326" s="238"/>
      <c r="C326" s="239"/>
      <c r="D326" s="228" t="s">
        <v>169</v>
      </c>
      <c r="E326" s="240" t="s">
        <v>24</v>
      </c>
      <c r="F326" s="241" t="s">
        <v>596</v>
      </c>
      <c r="G326" s="239"/>
      <c r="H326" s="240" t="s">
        <v>24</v>
      </c>
      <c r="I326" s="242"/>
      <c r="J326" s="242"/>
      <c r="K326" s="239"/>
      <c r="L326" s="239"/>
      <c r="M326" s="243"/>
      <c r="N326" s="244"/>
      <c r="O326" s="245"/>
      <c r="P326" s="245"/>
      <c r="Q326" s="245"/>
      <c r="R326" s="245"/>
      <c r="S326" s="245"/>
      <c r="T326" s="245"/>
      <c r="U326" s="245"/>
      <c r="V326" s="245"/>
      <c r="W326" s="245"/>
      <c r="X326" s="246"/>
      <c r="AT326" s="247" t="s">
        <v>169</v>
      </c>
      <c r="AU326" s="247" t="s">
        <v>87</v>
      </c>
      <c r="AV326" s="13" t="s">
        <v>85</v>
      </c>
      <c r="AW326" s="13" t="s">
        <v>7</v>
      </c>
      <c r="AX326" s="13" t="s">
        <v>78</v>
      </c>
      <c r="AY326" s="247" t="s">
        <v>157</v>
      </c>
    </row>
    <row r="327" spans="2:65" s="12" customFormat="1" ht="24">
      <c r="B327" s="226"/>
      <c r="C327" s="227"/>
      <c r="D327" s="228" t="s">
        <v>169</v>
      </c>
      <c r="E327" s="229" t="s">
        <v>24</v>
      </c>
      <c r="F327" s="230" t="s">
        <v>597</v>
      </c>
      <c r="G327" s="227"/>
      <c r="H327" s="231">
        <v>241.6</v>
      </c>
      <c r="I327" s="232"/>
      <c r="J327" s="232"/>
      <c r="K327" s="227"/>
      <c r="L327" s="227"/>
      <c r="M327" s="233"/>
      <c r="N327" s="234"/>
      <c r="O327" s="235"/>
      <c r="P327" s="235"/>
      <c r="Q327" s="235"/>
      <c r="R327" s="235"/>
      <c r="S327" s="235"/>
      <c r="T327" s="235"/>
      <c r="U327" s="235"/>
      <c r="V327" s="235"/>
      <c r="W327" s="235"/>
      <c r="X327" s="236"/>
      <c r="AT327" s="237" t="s">
        <v>169</v>
      </c>
      <c r="AU327" s="237" t="s">
        <v>87</v>
      </c>
      <c r="AV327" s="12" t="s">
        <v>87</v>
      </c>
      <c r="AW327" s="12" t="s">
        <v>7</v>
      </c>
      <c r="AX327" s="12" t="s">
        <v>78</v>
      </c>
      <c r="AY327" s="237" t="s">
        <v>157</v>
      </c>
    </row>
    <row r="328" spans="2:65" s="12" customFormat="1" ht="12">
      <c r="B328" s="226"/>
      <c r="C328" s="227"/>
      <c r="D328" s="228" t="s">
        <v>169</v>
      </c>
      <c r="E328" s="229" t="s">
        <v>24</v>
      </c>
      <c r="F328" s="230" t="s">
        <v>598</v>
      </c>
      <c r="G328" s="227"/>
      <c r="H328" s="231">
        <v>155.1</v>
      </c>
      <c r="I328" s="232"/>
      <c r="J328" s="232"/>
      <c r="K328" s="227"/>
      <c r="L328" s="227"/>
      <c r="M328" s="233"/>
      <c r="N328" s="234"/>
      <c r="O328" s="235"/>
      <c r="P328" s="235"/>
      <c r="Q328" s="235"/>
      <c r="R328" s="235"/>
      <c r="S328" s="235"/>
      <c r="T328" s="235"/>
      <c r="U328" s="235"/>
      <c r="V328" s="235"/>
      <c r="W328" s="235"/>
      <c r="X328" s="236"/>
      <c r="AT328" s="237" t="s">
        <v>169</v>
      </c>
      <c r="AU328" s="237" t="s">
        <v>87</v>
      </c>
      <c r="AV328" s="12" t="s">
        <v>87</v>
      </c>
      <c r="AW328" s="12" t="s">
        <v>7</v>
      </c>
      <c r="AX328" s="12" t="s">
        <v>78</v>
      </c>
      <c r="AY328" s="237" t="s">
        <v>157</v>
      </c>
    </row>
    <row r="329" spans="2:65" s="12" customFormat="1" ht="24">
      <c r="B329" s="226"/>
      <c r="C329" s="227"/>
      <c r="D329" s="228" t="s">
        <v>169</v>
      </c>
      <c r="E329" s="229" t="s">
        <v>24</v>
      </c>
      <c r="F329" s="230" t="s">
        <v>599</v>
      </c>
      <c r="G329" s="227"/>
      <c r="H329" s="231">
        <v>283.2</v>
      </c>
      <c r="I329" s="232"/>
      <c r="J329" s="232"/>
      <c r="K329" s="227"/>
      <c r="L329" s="227"/>
      <c r="M329" s="233"/>
      <c r="N329" s="234"/>
      <c r="O329" s="235"/>
      <c r="P329" s="235"/>
      <c r="Q329" s="235"/>
      <c r="R329" s="235"/>
      <c r="S329" s="235"/>
      <c r="T329" s="235"/>
      <c r="U329" s="235"/>
      <c r="V329" s="235"/>
      <c r="W329" s="235"/>
      <c r="X329" s="236"/>
      <c r="AT329" s="237" t="s">
        <v>169</v>
      </c>
      <c r="AU329" s="237" t="s">
        <v>87</v>
      </c>
      <c r="AV329" s="12" t="s">
        <v>87</v>
      </c>
      <c r="AW329" s="12" t="s">
        <v>7</v>
      </c>
      <c r="AX329" s="12" t="s">
        <v>78</v>
      </c>
      <c r="AY329" s="237" t="s">
        <v>157</v>
      </c>
    </row>
    <row r="330" spans="2:65" s="12" customFormat="1" ht="12">
      <c r="B330" s="226"/>
      <c r="C330" s="227"/>
      <c r="D330" s="228" t="s">
        <v>169</v>
      </c>
      <c r="E330" s="229" t="s">
        <v>24</v>
      </c>
      <c r="F330" s="230" t="s">
        <v>600</v>
      </c>
      <c r="G330" s="227"/>
      <c r="H330" s="231">
        <v>-36.200000000000003</v>
      </c>
      <c r="I330" s="232"/>
      <c r="J330" s="232"/>
      <c r="K330" s="227"/>
      <c r="L330" s="227"/>
      <c r="M330" s="233"/>
      <c r="N330" s="234"/>
      <c r="O330" s="235"/>
      <c r="P330" s="235"/>
      <c r="Q330" s="235"/>
      <c r="R330" s="235"/>
      <c r="S330" s="235"/>
      <c r="T330" s="235"/>
      <c r="U330" s="235"/>
      <c r="V330" s="235"/>
      <c r="W330" s="235"/>
      <c r="X330" s="236"/>
      <c r="AT330" s="237" t="s">
        <v>169</v>
      </c>
      <c r="AU330" s="237" t="s">
        <v>87</v>
      </c>
      <c r="AV330" s="12" t="s">
        <v>87</v>
      </c>
      <c r="AW330" s="12" t="s">
        <v>7</v>
      </c>
      <c r="AX330" s="12" t="s">
        <v>78</v>
      </c>
      <c r="AY330" s="237" t="s">
        <v>157</v>
      </c>
    </row>
    <row r="331" spans="2:65" s="15" customFormat="1" ht="12">
      <c r="B331" s="269"/>
      <c r="C331" s="270"/>
      <c r="D331" s="228" t="s">
        <v>169</v>
      </c>
      <c r="E331" s="271" t="s">
        <v>24</v>
      </c>
      <c r="F331" s="272" t="s">
        <v>601</v>
      </c>
      <c r="G331" s="270"/>
      <c r="H331" s="273">
        <v>643.70000000000005</v>
      </c>
      <c r="I331" s="274"/>
      <c r="J331" s="274"/>
      <c r="K331" s="270"/>
      <c r="L331" s="270"/>
      <c r="M331" s="275"/>
      <c r="N331" s="276"/>
      <c r="O331" s="277"/>
      <c r="P331" s="277"/>
      <c r="Q331" s="277"/>
      <c r="R331" s="277"/>
      <c r="S331" s="277"/>
      <c r="T331" s="277"/>
      <c r="U331" s="277"/>
      <c r="V331" s="277"/>
      <c r="W331" s="277"/>
      <c r="X331" s="278"/>
      <c r="AT331" s="279" t="s">
        <v>169</v>
      </c>
      <c r="AU331" s="279" t="s">
        <v>87</v>
      </c>
      <c r="AV331" s="15" t="s">
        <v>161</v>
      </c>
      <c r="AW331" s="15" t="s">
        <v>7</v>
      </c>
      <c r="AX331" s="15" t="s">
        <v>78</v>
      </c>
      <c r="AY331" s="279" t="s">
        <v>157</v>
      </c>
    </row>
    <row r="332" spans="2:65" s="13" customFormat="1" ht="12">
      <c r="B332" s="238"/>
      <c r="C332" s="239"/>
      <c r="D332" s="228" t="s">
        <v>169</v>
      </c>
      <c r="E332" s="240" t="s">
        <v>24</v>
      </c>
      <c r="F332" s="241" t="s">
        <v>602</v>
      </c>
      <c r="G332" s="239"/>
      <c r="H332" s="240" t="s">
        <v>24</v>
      </c>
      <c r="I332" s="242"/>
      <c r="J332" s="242"/>
      <c r="K332" s="239"/>
      <c r="L332" s="239"/>
      <c r="M332" s="243"/>
      <c r="N332" s="244"/>
      <c r="O332" s="245"/>
      <c r="P332" s="245"/>
      <c r="Q332" s="245"/>
      <c r="R332" s="245"/>
      <c r="S332" s="245"/>
      <c r="T332" s="245"/>
      <c r="U332" s="245"/>
      <c r="V332" s="245"/>
      <c r="W332" s="245"/>
      <c r="X332" s="246"/>
      <c r="AT332" s="247" t="s">
        <v>169</v>
      </c>
      <c r="AU332" s="247" t="s">
        <v>87</v>
      </c>
      <c r="AV332" s="13" t="s">
        <v>85</v>
      </c>
      <c r="AW332" s="13" t="s">
        <v>7</v>
      </c>
      <c r="AX332" s="13" t="s">
        <v>78</v>
      </c>
      <c r="AY332" s="247" t="s">
        <v>157</v>
      </c>
    </row>
    <row r="333" spans="2:65" s="12" customFormat="1" ht="12">
      <c r="B333" s="226"/>
      <c r="C333" s="227"/>
      <c r="D333" s="228" t="s">
        <v>169</v>
      </c>
      <c r="E333" s="229" t="s">
        <v>24</v>
      </c>
      <c r="F333" s="230" t="s">
        <v>603</v>
      </c>
      <c r="G333" s="227"/>
      <c r="H333" s="231">
        <v>148.30000000000001</v>
      </c>
      <c r="I333" s="232"/>
      <c r="J333" s="232"/>
      <c r="K333" s="227"/>
      <c r="L333" s="227"/>
      <c r="M333" s="233"/>
      <c r="N333" s="234"/>
      <c r="O333" s="235"/>
      <c r="P333" s="235"/>
      <c r="Q333" s="235"/>
      <c r="R333" s="235"/>
      <c r="S333" s="235"/>
      <c r="T333" s="235"/>
      <c r="U333" s="235"/>
      <c r="V333" s="235"/>
      <c r="W333" s="235"/>
      <c r="X333" s="236"/>
      <c r="AT333" s="237" t="s">
        <v>169</v>
      </c>
      <c r="AU333" s="237" t="s">
        <v>87</v>
      </c>
      <c r="AV333" s="12" t="s">
        <v>87</v>
      </c>
      <c r="AW333" s="12" t="s">
        <v>7</v>
      </c>
      <c r="AX333" s="12" t="s">
        <v>78</v>
      </c>
      <c r="AY333" s="237" t="s">
        <v>157</v>
      </c>
    </row>
    <row r="334" spans="2:65" s="12" customFormat="1" ht="12">
      <c r="B334" s="226"/>
      <c r="C334" s="227"/>
      <c r="D334" s="228" t="s">
        <v>169</v>
      </c>
      <c r="E334" s="229" t="s">
        <v>24</v>
      </c>
      <c r="F334" s="230" t="s">
        <v>604</v>
      </c>
      <c r="G334" s="227"/>
      <c r="H334" s="231">
        <v>244.2</v>
      </c>
      <c r="I334" s="232"/>
      <c r="J334" s="232"/>
      <c r="K334" s="227"/>
      <c r="L334" s="227"/>
      <c r="M334" s="233"/>
      <c r="N334" s="234"/>
      <c r="O334" s="235"/>
      <c r="P334" s="235"/>
      <c r="Q334" s="235"/>
      <c r="R334" s="235"/>
      <c r="S334" s="235"/>
      <c r="T334" s="235"/>
      <c r="U334" s="235"/>
      <c r="V334" s="235"/>
      <c r="W334" s="235"/>
      <c r="X334" s="236"/>
      <c r="AT334" s="237" t="s">
        <v>169</v>
      </c>
      <c r="AU334" s="237" t="s">
        <v>87</v>
      </c>
      <c r="AV334" s="12" t="s">
        <v>87</v>
      </c>
      <c r="AW334" s="12" t="s">
        <v>7</v>
      </c>
      <c r="AX334" s="12" t="s">
        <v>78</v>
      </c>
      <c r="AY334" s="237" t="s">
        <v>157</v>
      </c>
    </row>
    <row r="335" spans="2:65" s="12" customFormat="1" ht="12">
      <c r="B335" s="226"/>
      <c r="C335" s="227"/>
      <c r="D335" s="228" t="s">
        <v>169</v>
      </c>
      <c r="E335" s="229" t="s">
        <v>24</v>
      </c>
      <c r="F335" s="230" t="s">
        <v>605</v>
      </c>
      <c r="G335" s="227"/>
      <c r="H335" s="231">
        <v>76.5</v>
      </c>
      <c r="I335" s="232"/>
      <c r="J335" s="232"/>
      <c r="K335" s="227"/>
      <c r="L335" s="227"/>
      <c r="M335" s="233"/>
      <c r="N335" s="234"/>
      <c r="O335" s="235"/>
      <c r="P335" s="235"/>
      <c r="Q335" s="235"/>
      <c r="R335" s="235"/>
      <c r="S335" s="235"/>
      <c r="T335" s="235"/>
      <c r="U335" s="235"/>
      <c r="V335" s="235"/>
      <c r="W335" s="235"/>
      <c r="X335" s="236"/>
      <c r="AT335" s="237" t="s">
        <v>169</v>
      </c>
      <c r="AU335" s="237" t="s">
        <v>87</v>
      </c>
      <c r="AV335" s="12" t="s">
        <v>87</v>
      </c>
      <c r="AW335" s="12" t="s">
        <v>7</v>
      </c>
      <c r="AX335" s="12" t="s">
        <v>78</v>
      </c>
      <c r="AY335" s="237" t="s">
        <v>157</v>
      </c>
    </row>
    <row r="336" spans="2:65" s="15" customFormat="1" ht="12">
      <c r="B336" s="269"/>
      <c r="C336" s="270"/>
      <c r="D336" s="228" t="s">
        <v>169</v>
      </c>
      <c r="E336" s="271" t="s">
        <v>24</v>
      </c>
      <c r="F336" s="272" t="s">
        <v>601</v>
      </c>
      <c r="G336" s="270"/>
      <c r="H336" s="273">
        <v>469</v>
      </c>
      <c r="I336" s="274"/>
      <c r="J336" s="274"/>
      <c r="K336" s="270"/>
      <c r="L336" s="270"/>
      <c r="M336" s="275"/>
      <c r="N336" s="276"/>
      <c r="O336" s="277"/>
      <c r="P336" s="277"/>
      <c r="Q336" s="277"/>
      <c r="R336" s="277"/>
      <c r="S336" s="277"/>
      <c r="T336" s="277"/>
      <c r="U336" s="277"/>
      <c r="V336" s="277"/>
      <c r="W336" s="277"/>
      <c r="X336" s="278"/>
      <c r="AT336" s="279" t="s">
        <v>169</v>
      </c>
      <c r="AU336" s="279" t="s">
        <v>87</v>
      </c>
      <c r="AV336" s="15" t="s">
        <v>161</v>
      </c>
      <c r="AW336" s="15" t="s">
        <v>7</v>
      </c>
      <c r="AX336" s="15" t="s">
        <v>78</v>
      </c>
      <c r="AY336" s="279" t="s">
        <v>157</v>
      </c>
    </row>
    <row r="337" spans="2:65" s="13" customFormat="1" ht="12">
      <c r="B337" s="238"/>
      <c r="C337" s="239"/>
      <c r="D337" s="228" t="s">
        <v>169</v>
      </c>
      <c r="E337" s="240" t="s">
        <v>24</v>
      </c>
      <c r="F337" s="241" t="s">
        <v>606</v>
      </c>
      <c r="G337" s="239"/>
      <c r="H337" s="240" t="s">
        <v>24</v>
      </c>
      <c r="I337" s="242"/>
      <c r="J337" s="242"/>
      <c r="K337" s="239"/>
      <c r="L337" s="239"/>
      <c r="M337" s="243"/>
      <c r="N337" s="244"/>
      <c r="O337" s="245"/>
      <c r="P337" s="245"/>
      <c r="Q337" s="245"/>
      <c r="R337" s="245"/>
      <c r="S337" s="245"/>
      <c r="T337" s="245"/>
      <c r="U337" s="245"/>
      <c r="V337" s="245"/>
      <c r="W337" s="245"/>
      <c r="X337" s="246"/>
      <c r="AT337" s="247" t="s">
        <v>169</v>
      </c>
      <c r="AU337" s="247" t="s">
        <v>87</v>
      </c>
      <c r="AV337" s="13" t="s">
        <v>85</v>
      </c>
      <c r="AW337" s="13" t="s">
        <v>7</v>
      </c>
      <c r="AX337" s="13" t="s">
        <v>78</v>
      </c>
      <c r="AY337" s="247" t="s">
        <v>157</v>
      </c>
    </row>
    <row r="338" spans="2:65" s="12" customFormat="1" ht="12">
      <c r="B338" s="226"/>
      <c r="C338" s="227"/>
      <c r="D338" s="228" t="s">
        <v>169</v>
      </c>
      <c r="E338" s="229" t="s">
        <v>24</v>
      </c>
      <c r="F338" s="230" t="s">
        <v>607</v>
      </c>
      <c r="G338" s="227"/>
      <c r="H338" s="231">
        <v>223</v>
      </c>
      <c r="I338" s="232"/>
      <c r="J338" s="232"/>
      <c r="K338" s="227"/>
      <c r="L338" s="227"/>
      <c r="M338" s="233"/>
      <c r="N338" s="234"/>
      <c r="O338" s="235"/>
      <c r="P338" s="235"/>
      <c r="Q338" s="235"/>
      <c r="R338" s="235"/>
      <c r="S338" s="235"/>
      <c r="T338" s="235"/>
      <c r="U338" s="235"/>
      <c r="V338" s="235"/>
      <c r="W338" s="235"/>
      <c r="X338" s="236"/>
      <c r="AT338" s="237" t="s">
        <v>169</v>
      </c>
      <c r="AU338" s="237" t="s">
        <v>87</v>
      </c>
      <c r="AV338" s="12" t="s">
        <v>87</v>
      </c>
      <c r="AW338" s="12" t="s">
        <v>7</v>
      </c>
      <c r="AX338" s="12" t="s">
        <v>78</v>
      </c>
      <c r="AY338" s="237" t="s">
        <v>157</v>
      </c>
    </row>
    <row r="339" spans="2:65" s="13" customFormat="1" ht="12">
      <c r="B339" s="238"/>
      <c r="C339" s="239"/>
      <c r="D339" s="228" t="s">
        <v>169</v>
      </c>
      <c r="E339" s="240" t="s">
        <v>24</v>
      </c>
      <c r="F339" s="241" t="s">
        <v>608</v>
      </c>
      <c r="G339" s="239"/>
      <c r="H339" s="240" t="s">
        <v>24</v>
      </c>
      <c r="I339" s="242"/>
      <c r="J339" s="242"/>
      <c r="K339" s="239"/>
      <c r="L339" s="239"/>
      <c r="M339" s="243"/>
      <c r="N339" s="244"/>
      <c r="O339" s="245"/>
      <c r="P339" s="245"/>
      <c r="Q339" s="245"/>
      <c r="R339" s="245"/>
      <c r="S339" s="245"/>
      <c r="T339" s="245"/>
      <c r="U339" s="245"/>
      <c r="V339" s="245"/>
      <c r="W339" s="245"/>
      <c r="X339" s="246"/>
      <c r="AT339" s="247" t="s">
        <v>169</v>
      </c>
      <c r="AU339" s="247" t="s">
        <v>87</v>
      </c>
      <c r="AV339" s="13" t="s">
        <v>85</v>
      </c>
      <c r="AW339" s="13" t="s">
        <v>7</v>
      </c>
      <c r="AX339" s="13" t="s">
        <v>78</v>
      </c>
      <c r="AY339" s="247" t="s">
        <v>157</v>
      </c>
    </row>
    <row r="340" spans="2:65" s="12" customFormat="1" ht="12">
      <c r="B340" s="226"/>
      <c r="C340" s="227"/>
      <c r="D340" s="228" t="s">
        <v>169</v>
      </c>
      <c r="E340" s="229" t="s">
        <v>24</v>
      </c>
      <c r="F340" s="230" t="s">
        <v>230</v>
      </c>
      <c r="G340" s="227"/>
      <c r="H340" s="231">
        <v>16</v>
      </c>
      <c r="I340" s="232"/>
      <c r="J340" s="232"/>
      <c r="K340" s="227"/>
      <c r="L340" s="227"/>
      <c r="M340" s="233"/>
      <c r="N340" s="234"/>
      <c r="O340" s="235"/>
      <c r="P340" s="235"/>
      <c r="Q340" s="235"/>
      <c r="R340" s="235"/>
      <c r="S340" s="235"/>
      <c r="T340" s="235"/>
      <c r="U340" s="235"/>
      <c r="V340" s="235"/>
      <c r="W340" s="235"/>
      <c r="X340" s="236"/>
      <c r="AT340" s="237" t="s">
        <v>169</v>
      </c>
      <c r="AU340" s="237" t="s">
        <v>87</v>
      </c>
      <c r="AV340" s="12" t="s">
        <v>87</v>
      </c>
      <c r="AW340" s="12" t="s">
        <v>7</v>
      </c>
      <c r="AX340" s="12" t="s">
        <v>78</v>
      </c>
      <c r="AY340" s="237" t="s">
        <v>157</v>
      </c>
    </row>
    <row r="341" spans="2:65" s="13" customFormat="1" ht="12">
      <c r="B341" s="238"/>
      <c r="C341" s="239"/>
      <c r="D341" s="228" t="s">
        <v>169</v>
      </c>
      <c r="E341" s="240" t="s">
        <v>24</v>
      </c>
      <c r="F341" s="241" t="s">
        <v>609</v>
      </c>
      <c r="G341" s="239"/>
      <c r="H341" s="240" t="s">
        <v>24</v>
      </c>
      <c r="I341" s="242"/>
      <c r="J341" s="242"/>
      <c r="K341" s="239"/>
      <c r="L341" s="239"/>
      <c r="M341" s="243"/>
      <c r="N341" s="244"/>
      <c r="O341" s="245"/>
      <c r="P341" s="245"/>
      <c r="Q341" s="245"/>
      <c r="R341" s="245"/>
      <c r="S341" s="245"/>
      <c r="T341" s="245"/>
      <c r="U341" s="245"/>
      <c r="V341" s="245"/>
      <c r="W341" s="245"/>
      <c r="X341" s="246"/>
      <c r="AT341" s="247" t="s">
        <v>169</v>
      </c>
      <c r="AU341" s="247" t="s">
        <v>87</v>
      </c>
      <c r="AV341" s="13" t="s">
        <v>85</v>
      </c>
      <c r="AW341" s="13" t="s">
        <v>7</v>
      </c>
      <c r="AX341" s="13" t="s">
        <v>78</v>
      </c>
      <c r="AY341" s="247" t="s">
        <v>157</v>
      </c>
    </row>
    <row r="342" spans="2:65" s="12" customFormat="1" ht="12">
      <c r="B342" s="226"/>
      <c r="C342" s="227"/>
      <c r="D342" s="228" t="s">
        <v>169</v>
      </c>
      <c r="E342" s="229" t="s">
        <v>24</v>
      </c>
      <c r="F342" s="230" t="s">
        <v>230</v>
      </c>
      <c r="G342" s="227"/>
      <c r="H342" s="231">
        <v>16</v>
      </c>
      <c r="I342" s="232"/>
      <c r="J342" s="232"/>
      <c r="K342" s="227"/>
      <c r="L342" s="227"/>
      <c r="M342" s="233"/>
      <c r="N342" s="234"/>
      <c r="O342" s="235"/>
      <c r="P342" s="235"/>
      <c r="Q342" s="235"/>
      <c r="R342" s="235"/>
      <c r="S342" s="235"/>
      <c r="T342" s="235"/>
      <c r="U342" s="235"/>
      <c r="V342" s="235"/>
      <c r="W342" s="235"/>
      <c r="X342" s="236"/>
      <c r="AT342" s="237" t="s">
        <v>169</v>
      </c>
      <c r="AU342" s="237" t="s">
        <v>87</v>
      </c>
      <c r="AV342" s="12" t="s">
        <v>87</v>
      </c>
      <c r="AW342" s="12" t="s">
        <v>7</v>
      </c>
      <c r="AX342" s="12" t="s">
        <v>78</v>
      </c>
      <c r="AY342" s="237" t="s">
        <v>157</v>
      </c>
    </row>
    <row r="343" spans="2:65" s="14" customFormat="1" ht="12">
      <c r="B343" s="258"/>
      <c r="C343" s="259"/>
      <c r="D343" s="228" t="s">
        <v>169</v>
      </c>
      <c r="E343" s="260" t="s">
        <v>24</v>
      </c>
      <c r="F343" s="261" t="s">
        <v>251</v>
      </c>
      <c r="G343" s="259"/>
      <c r="H343" s="262">
        <v>1367.7</v>
      </c>
      <c r="I343" s="263"/>
      <c r="J343" s="263"/>
      <c r="K343" s="259"/>
      <c r="L343" s="259"/>
      <c r="M343" s="264"/>
      <c r="N343" s="265"/>
      <c r="O343" s="266"/>
      <c r="P343" s="266"/>
      <c r="Q343" s="266"/>
      <c r="R343" s="266"/>
      <c r="S343" s="266"/>
      <c r="T343" s="266"/>
      <c r="U343" s="266"/>
      <c r="V343" s="266"/>
      <c r="W343" s="266"/>
      <c r="X343" s="267"/>
      <c r="AT343" s="268" t="s">
        <v>169</v>
      </c>
      <c r="AU343" s="268" t="s">
        <v>87</v>
      </c>
      <c r="AV343" s="14" t="s">
        <v>167</v>
      </c>
      <c r="AW343" s="14" t="s">
        <v>7</v>
      </c>
      <c r="AX343" s="14" t="s">
        <v>85</v>
      </c>
      <c r="AY343" s="268" t="s">
        <v>157</v>
      </c>
    </row>
    <row r="344" spans="2:65" s="1" customFormat="1" ht="16.5" customHeight="1">
      <c r="B344" s="43"/>
      <c r="C344" s="248" t="s">
        <v>610</v>
      </c>
      <c r="D344" s="248" t="s">
        <v>236</v>
      </c>
      <c r="E344" s="249" t="s">
        <v>611</v>
      </c>
      <c r="F344" s="250" t="s">
        <v>612</v>
      </c>
      <c r="G344" s="251" t="s">
        <v>215</v>
      </c>
      <c r="H344" s="252">
        <v>947.38</v>
      </c>
      <c r="I344" s="253"/>
      <c r="J344" s="254"/>
      <c r="K344" s="255">
        <f>ROUND(P344*H344,2)</f>
        <v>0</v>
      </c>
      <c r="L344" s="250" t="s">
        <v>166</v>
      </c>
      <c r="M344" s="256"/>
      <c r="N344" s="257" t="s">
        <v>24</v>
      </c>
      <c r="O344" s="222" t="s">
        <v>47</v>
      </c>
      <c r="P344" s="145">
        <f>I344+J344</f>
        <v>0</v>
      </c>
      <c r="Q344" s="145">
        <f>ROUND(I344*H344,2)</f>
        <v>0</v>
      </c>
      <c r="R344" s="145">
        <f>ROUND(J344*H344,2)</f>
        <v>0</v>
      </c>
      <c r="S344" s="44"/>
      <c r="T344" s="223">
        <f>S344*H344</f>
        <v>0</v>
      </c>
      <c r="U344" s="223">
        <v>0.01</v>
      </c>
      <c r="V344" s="223">
        <f>U344*H344</f>
        <v>9.4738000000000007</v>
      </c>
      <c r="W344" s="223">
        <v>0</v>
      </c>
      <c r="X344" s="224">
        <f>W344*H344</f>
        <v>0</v>
      </c>
      <c r="AR344" s="26" t="s">
        <v>185</v>
      </c>
      <c r="AT344" s="26" t="s">
        <v>236</v>
      </c>
      <c r="AU344" s="26" t="s">
        <v>87</v>
      </c>
      <c r="AY344" s="26" t="s">
        <v>157</v>
      </c>
      <c r="BE344" s="225">
        <f>IF(O344="základní",K344,0)</f>
        <v>0</v>
      </c>
      <c r="BF344" s="225">
        <f>IF(O344="snížená",K344,0)</f>
        <v>0</v>
      </c>
      <c r="BG344" s="225">
        <f>IF(O344="zákl. přenesená",K344,0)</f>
        <v>0</v>
      </c>
      <c r="BH344" s="225">
        <f>IF(O344="sníž. přenesená",K344,0)</f>
        <v>0</v>
      </c>
      <c r="BI344" s="225">
        <f>IF(O344="nulová",K344,0)</f>
        <v>0</v>
      </c>
      <c r="BJ344" s="26" t="s">
        <v>85</v>
      </c>
      <c r="BK344" s="225">
        <f>ROUND(P344*H344,2)</f>
        <v>0</v>
      </c>
      <c r="BL344" s="26" t="s">
        <v>167</v>
      </c>
      <c r="BM344" s="26" t="s">
        <v>613</v>
      </c>
    </row>
    <row r="345" spans="2:65" s="12" customFormat="1" ht="12">
      <c r="B345" s="226"/>
      <c r="C345" s="227"/>
      <c r="D345" s="228" t="s">
        <v>169</v>
      </c>
      <c r="E345" s="229" t="s">
        <v>24</v>
      </c>
      <c r="F345" s="230" t="s">
        <v>614</v>
      </c>
      <c r="G345" s="227"/>
      <c r="H345" s="231">
        <v>947.38</v>
      </c>
      <c r="I345" s="232"/>
      <c r="J345" s="232"/>
      <c r="K345" s="227"/>
      <c r="L345" s="227"/>
      <c r="M345" s="233"/>
      <c r="N345" s="234"/>
      <c r="O345" s="235"/>
      <c r="P345" s="235"/>
      <c r="Q345" s="235"/>
      <c r="R345" s="235"/>
      <c r="S345" s="235"/>
      <c r="T345" s="235"/>
      <c r="U345" s="235"/>
      <c r="V345" s="235"/>
      <c r="W345" s="235"/>
      <c r="X345" s="236"/>
      <c r="AT345" s="237" t="s">
        <v>169</v>
      </c>
      <c r="AU345" s="237" t="s">
        <v>87</v>
      </c>
      <c r="AV345" s="12" t="s">
        <v>87</v>
      </c>
      <c r="AW345" s="12" t="s">
        <v>7</v>
      </c>
      <c r="AX345" s="12" t="s">
        <v>85</v>
      </c>
      <c r="AY345" s="237" t="s">
        <v>157</v>
      </c>
    </row>
    <row r="346" spans="2:65" s="1" customFormat="1" ht="16.5" customHeight="1">
      <c r="B346" s="43"/>
      <c r="C346" s="248" t="s">
        <v>615</v>
      </c>
      <c r="D346" s="248" t="s">
        <v>236</v>
      </c>
      <c r="E346" s="249" t="s">
        <v>616</v>
      </c>
      <c r="F346" s="250" t="s">
        <v>617</v>
      </c>
      <c r="G346" s="251" t="s">
        <v>215</v>
      </c>
      <c r="H346" s="252">
        <v>650.13699999999994</v>
      </c>
      <c r="I346" s="253"/>
      <c r="J346" s="254"/>
      <c r="K346" s="255">
        <f>ROUND(P346*H346,2)</f>
        <v>0</v>
      </c>
      <c r="L346" s="250" t="s">
        <v>166</v>
      </c>
      <c r="M346" s="256"/>
      <c r="N346" s="257" t="s">
        <v>24</v>
      </c>
      <c r="O346" s="222" t="s">
        <v>47</v>
      </c>
      <c r="P346" s="145">
        <f>I346+J346</f>
        <v>0</v>
      </c>
      <c r="Q346" s="145">
        <f>ROUND(I346*H346,2)</f>
        <v>0</v>
      </c>
      <c r="R346" s="145">
        <f>ROUND(J346*H346,2)</f>
        <v>0</v>
      </c>
      <c r="S346" s="44"/>
      <c r="T346" s="223">
        <f>S346*H346</f>
        <v>0</v>
      </c>
      <c r="U346" s="223">
        <v>8.2100000000000006E-2</v>
      </c>
      <c r="V346" s="223">
        <f>U346*H346</f>
        <v>53.3762477</v>
      </c>
      <c r="W346" s="223">
        <v>0</v>
      </c>
      <c r="X346" s="224">
        <f>W346*H346</f>
        <v>0</v>
      </c>
      <c r="AR346" s="26" t="s">
        <v>185</v>
      </c>
      <c r="AT346" s="26" t="s">
        <v>236</v>
      </c>
      <c r="AU346" s="26" t="s">
        <v>87</v>
      </c>
      <c r="AY346" s="26" t="s">
        <v>157</v>
      </c>
      <c r="BE346" s="225">
        <f>IF(O346="základní",K346,0)</f>
        <v>0</v>
      </c>
      <c r="BF346" s="225">
        <f>IF(O346="snížená",K346,0)</f>
        <v>0</v>
      </c>
      <c r="BG346" s="225">
        <f>IF(O346="zákl. přenesená",K346,0)</f>
        <v>0</v>
      </c>
      <c r="BH346" s="225">
        <f>IF(O346="sníž. přenesená",K346,0)</f>
        <v>0</v>
      </c>
      <c r="BI346" s="225">
        <f>IF(O346="nulová",K346,0)</f>
        <v>0</v>
      </c>
      <c r="BJ346" s="26" t="s">
        <v>85</v>
      </c>
      <c r="BK346" s="225">
        <f>ROUND(P346*H346,2)</f>
        <v>0</v>
      </c>
      <c r="BL346" s="26" t="s">
        <v>167</v>
      </c>
      <c r="BM346" s="26" t="s">
        <v>618</v>
      </c>
    </row>
    <row r="347" spans="2:65" s="12" customFormat="1" ht="12">
      <c r="B347" s="226"/>
      <c r="C347" s="227"/>
      <c r="D347" s="228" t="s">
        <v>169</v>
      </c>
      <c r="E347" s="229" t="s">
        <v>24</v>
      </c>
      <c r="F347" s="230" t="s">
        <v>619</v>
      </c>
      <c r="G347" s="227"/>
      <c r="H347" s="231">
        <v>650.13699999999994</v>
      </c>
      <c r="I347" s="232"/>
      <c r="J347" s="232"/>
      <c r="K347" s="227"/>
      <c r="L347" s="227"/>
      <c r="M347" s="233"/>
      <c r="N347" s="234"/>
      <c r="O347" s="235"/>
      <c r="P347" s="235"/>
      <c r="Q347" s="235"/>
      <c r="R347" s="235"/>
      <c r="S347" s="235"/>
      <c r="T347" s="235"/>
      <c r="U347" s="235"/>
      <c r="V347" s="235"/>
      <c r="W347" s="235"/>
      <c r="X347" s="236"/>
      <c r="AT347" s="237" t="s">
        <v>169</v>
      </c>
      <c r="AU347" s="237" t="s">
        <v>87</v>
      </c>
      <c r="AV347" s="12" t="s">
        <v>87</v>
      </c>
      <c r="AW347" s="12" t="s">
        <v>7</v>
      </c>
      <c r="AX347" s="12" t="s">
        <v>85</v>
      </c>
      <c r="AY347" s="237" t="s">
        <v>157</v>
      </c>
    </row>
    <row r="348" spans="2:65" s="1" customFormat="1" ht="16.5" customHeight="1">
      <c r="B348" s="43"/>
      <c r="C348" s="248" t="s">
        <v>620</v>
      </c>
      <c r="D348" s="248" t="s">
        <v>236</v>
      </c>
      <c r="E348" s="249" t="s">
        <v>621</v>
      </c>
      <c r="F348" s="250" t="s">
        <v>622</v>
      </c>
      <c r="G348" s="251" t="s">
        <v>215</v>
      </c>
      <c r="H348" s="252">
        <v>225.23</v>
      </c>
      <c r="I348" s="253"/>
      <c r="J348" s="254"/>
      <c r="K348" s="255">
        <f>ROUND(P348*H348,2)</f>
        <v>0</v>
      </c>
      <c r="L348" s="250" t="s">
        <v>166</v>
      </c>
      <c r="M348" s="256"/>
      <c r="N348" s="257" t="s">
        <v>24</v>
      </c>
      <c r="O348" s="222" t="s">
        <v>47</v>
      </c>
      <c r="P348" s="145">
        <f>I348+J348</f>
        <v>0</v>
      </c>
      <c r="Q348" s="145">
        <f>ROUND(I348*H348,2)</f>
        <v>0</v>
      </c>
      <c r="R348" s="145">
        <f>ROUND(J348*H348,2)</f>
        <v>0</v>
      </c>
      <c r="S348" s="44"/>
      <c r="T348" s="223">
        <f>S348*H348</f>
        <v>0</v>
      </c>
      <c r="U348" s="223">
        <v>4.8300000000000003E-2</v>
      </c>
      <c r="V348" s="223">
        <f>U348*H348</f>
        <v>10.878609000000001</v>
      </c>
      <c r="W348" s="223">
        <v>0</v>
      </c>
      <c r="X348" s="224">
        <f>W348*H348</f>
        <v>0</v>
      </c>
      <c r="AR348" s="26" t="s">
        <v>185</v>
      </c>
      <c r="AT348" s="26" t="s">
        <v>236</v>
      </c>
      <c r="AU348" s="26" t="s">
        <v>87</v>
      </c>
      <c r="AY348" s="26" t="s">
        <v>157</v>
      </c>
      <c r="BE348" s="225">
        <f>IF(O348="základní",K348,0)</f>
        <v>0</v>
      </c>
      <c r="BF348" s="225">
        <f>IF(O348="snížená",K348,0)</f>
        <v>0</v>
      </c>
      <c r="BG348" s="225">
        <f>IF(O348="zákl. přenesená",K348,0)</f>
        <v>0</v>
      </c>
      <c r="BH348" s="225">
        <f>IF(O348="sníž. přenesená",K348,0)</f>
        <v>0</v>
      </c>
      <c r="BI348" s="225">
        <f>IF(O348="nulová",K348,0)</f>
        <v>0</v>
      </c>
      <c r="BJ348" s="26" t="s">
        <v>85</v>
      </c>
      <c r="BK348" s="225">
        <f>ROUND(P348*H348,2)</f>
        <v>0</v>
      </c>
      <c r="BL348" s="26" t="s">
        <v>167</v>
      </c>
      <c r="BM348" s="26" t="s">
        <v>623</v>
      </c>
    </row>
    <row r="349" spans="2:65" s="12" customFormat="1" ht="12">
      <c r="B349" s="226"/>
      <c r="C349" s="227"/>
      <c r="D349" s="228" t="s">
        <v>169</v>
      </c>
      <c r="E349" s="229" t="s">
        <v>24</v>
      </c>
      <c r="F349" s="230" t="s">
        <v>624</v>
      </c>
      <c r="G349" s="227"/>
      <c r="H349" s="231">
        <v>225.23</v>
      </c>
      <c r="I349" s="232"/>
      <c r="J349" s="232"/>
      <c r="K349" s="227"/>
      <c r="L349" s="227"/>
      <c r="M349" s="233"/>
      <c r="N349" s="234"/>
      <c r="O349" s="235"/>
      <c r="P349" s="235"/>
      <c r="Q349" s="235"/>
      <c r="R349" s="235"/>
      <c r="S349" s="235"/>
      <c r="T349" s="235"/>
      <c r="U349" s="235"/>
      <c r="V349" s="235"/>
      <c r="W349" s="235"/>
      <c r="X349" s="236"/>
      <c r="AT349" s="237" t="s">
        <v>169</v>
      </c>
      <c r="AU349" s="237" t="s">
        <v>87</v>
      </c>
      <c r="AV349" s="12" t="s">
        <v>87</v>
      </c>
      <c r="AW349" s="12" t="s">
        <v>7</v>
      </c>
      <c r="AX349" s="12" t="s">
        <v>85</v>
      </c>
      <c r="AY349" s="237" t="s">
        <v>157</v>
      </c>
    </row>
    <row r="350" spans="2:65" s="1" customFormat="1" ht="16.5" customHeight="1">
      <c r="B350" s="43"/>
      <c r="C350" s="248" t="s">
        <v>625</v>
      </c>
      <c r="D350" s="248" t="s">
        <v>236</v>
      </c>
      <c r="E350" s="249" t="s">
        <v>626</v>
      </c>
      <c r="F350" s="250" t="s">
        <v>627</v>
      </c>
      <c r="G350" s="251" t="s">
        <v>215</v>
      </c>
      <c r="H350" s="252">
        <v>32.32</v>
      </c>
      <c r="I350" s="253"/>
      <c r="J350" s="254"/>
      <c r="K350" s="255">
        <f>ROUND(P350*H350,2)</f>
        <v>0</v>
      </c>
      <c r="L350" s="250" t="s">
        <v>166</v>
      </c>
      <c r="M350" s="256"/>
      <c r="N350" s="257" t="s">
        <v>24</v>
      </c>
      <c r="O350" s="222" t="s">
        <v>47</v>
      </c>
      <c r="P350" s="145">
        <f>I350+J350</f>
        <v>0</v>
      </c>
      <c r="Q350" s="145">
        <f>ROUND(I350*H350,2)</f>
        <v>0</v>
      </c>
      <c r="R350" s="145">
        <f>ROUND(J350*H350,2)</f>
        <v>0</v>
      </c>
      <c r="S350" s="44"/>
      <c r="T350" s="223">
        <f>S350*H350</f>
        <v>0</v>
      </c>
      <c r="U350" s="223">
        <v>6.4000000000000001E-2</v>
      </c>
      <c r="V350" s="223">
        <f>U350*H350</f>
        <v>2.0684800000000001</v>
      </c>
      <c r="W350" s="223">
        <v>0</v>
      </c>
      <c r="X350" s="224">
        <f>W350*H350</f>
        <v>0</v>
      </c>
      <c r="AR350" s="26" t="s">
        <v>185</v>
      </c>
      <c r="AT350" s="26" t="s">
        <v>236</v>
      </c>
      <c r="AU350" s="26" t="s">
        <v>87</v>
      </c>
      <c r="AY350" s="26" t="s">
        <v>157</v>
      </c>
      <c r="BE350" s="225">
        <f>IF(O350="základní",K350,0)</f>
        <v>0</v>
      </c>
      <c r="BF350" s="225">
        <f>IF(O350="snížená",K350,0)</f>
        <v>0</v>
      </c>
      <c r="BG350" s="225">
        <f>IF(O350="zákl. přenesená",K350,0)</f>
        <v>0</v>
      </c>
      <c r="BH350" s="225">
        <f>IF(O350="sníž. přenesená",K350,0)</f>
        <v>0</v>
      </c>
      <c r="BI350" s="225">
        <f>IF(O350="nulová",K350,0)</f>
        <v>0</v>
      </c>
      <c r="BJ350" s="26" t="s">
        <v>85</v>
      </c>
      <c r="BK350" s="225">
        <f>ROUND(P350*H350,2)</f>
        <v>0</v>
      </c>
      <c r="BL350" s="26" t="s">
        <v>167</v>
      </c>
      <c r="BM350" s="26" t="s">
        <v>628</v>
      </c>
    </row>
    <row r="351" spans="2:65" s="12" customFormat="1" ht="12">
      <c r="B351" s="226"/>
      <c r="C351" s="227"/>
      <c r="D351" s="228" t="s">
        <v>169</v>
      </c>
      <c r="E351" s="229" t="s">
        <v>24</v>
      </c>
      <c r="F351" s="230" t="s">
        <v>629</v>
      </c>
      <c r="G351" s="227"/>
      <c r="H351" s="231">
        <v>32.32</v>
      </c>
      <c r="I351" s="232"/>
      <c r="J351" s="232"/>
      <c r="K351" s="227"/>
      <c r="L351" s="227"/>
      <c r="M351" s="233"/>
      <c r="N351" s="234"/>
      <c r="O351" s="235"/>
      <c r="P351" s="235"/>
      <c r="Q351" s="235"/>
      <c r="R351" s="235"/>
      <c r="S351" s="235"/>
      <c r="T351" s="235"/>
      <c r="U351" s="235"/>
      <c r="V351" s="235"/>
      <c r="W351" s="235"/>
      <c r="X351" s="236"/>
      <c r="AT351" s="237" t="s">
        <v>169</v>
      </c>
      <c r="AU351" s="237" t="s">
        <v>87</v>
      </c>
      <c r="AV351" s="12" t="s">
        <v>87</v>
      </c>
      <c r="AW351" s="12" t="s">
        <v>7</v>
      </c>
      <c r="AX351" s="12" t="s">
        <v>85</v>
      </c>
      <c r="AY351" s="237" t="s">
        <v>157</v>
      </c>
    </row>
    <row r="352" spans="2:65" s="1" customFormat="1" ht="16.5" customHeight="1">
      <c r="B352" s="43"/>
      <c r="C352" s="214" t="s">
        <v>630</v>
      </c>
      <c r="D352" s="214" t="s">
        <v>162</v>
      </c>
      <c r="E352" s="215" t="s">
        <v>631</v>
      </c>
      <c r="F352" s="216" t="s">
        <v>632</v>
      </c>
      <c r="G352" s="217" t="s">
        <v>199</v>
      </c>
      <c r="H352" s="218">
        <v>5.43</v>
      </c>
      <c r="I352" s="219"/>
      <c r="J352" s="219"/>
      <c r="K352" s="220">
        <f>ROUND(P352*H352,2)</f>
        <v>0</v>
      </c>
      <c r="L352" s="216" t="s">
        <v>166</v>
      </c>
      <c r="M352" s="63"/>
      <c r="N352" s="221" t="s">
        <v>24</v>
      </c>
      <c r="O352" s="222" t="s">
        <v>47</v>
      </c>
      <c r="P352" s="145">
        <f>I352+J352</f>
        <v>0</v>
      </c>
      <c r="Q352" s="145">
        <f>ROUND(I352*H352,2)</f>
        <v>0</v>
      </c>
      <c r="R352" s="145">
        <f>ROUND(J352*H352,2)</f>
        <v>0</v>
      </c>
      <c r="S352" s="44"/>
      <c r="T352" s="223">
        <f>S352*H352</f>
        <v>0</v>
      </c>
      <c r="U352" s="223">
        <v>3.5409999999999997E-2</v>
      </c>
      <c r="V352" s="223">
        <f>U352*H352</f>
        <v>0.19227629999999998</v>
      </c>
      <c r="W352" s="223">
        <v>0</v>
      </c>
      <c r="X352" s="224">
        <f>W352*H352</f>
        <v>0</v>
      </c>
      <c r="AR352" s="26" t="s">
        <v>167</v>
      </c>
      <c r="AT352" s="26" t="s">
        <v>162</v>
      </c>
      <c r="AU352" s="26" t="s">
        <v>87</v>
      </c>
      <c r="AY352" s="26" t="s">
        <v>157</v>
      </c>
      <c r="BE352" s="225">
        <f>IF(O352="základní",K352,0)</f>
        <v>0</v>
      </c>
      <c r="BF352" s="225">
        <f>IF(O352="snížená",K352,0)</f>
        <v>0</v>
      </c>
      <c r="BG352" s="225">
        <f>IF(O352="zákl. přenesená",K352,0)</f>
        <v>0</v>
      </c>
      <c r="BH352" s="225">
        <f>IF(O352="sníž. přenesená",K352,0)</f>
        <v>0</v>
      </c>
      <c r="BI352" s="225">
        <f>IF(O352="nulová",K352,0)</f>
        <v>0</v>
      </c>
      <c r="BJ352" s="26" t="s">
        <v>85</v>
      </c>
      <c r="BK352" s="225">
        <f>ROUND(P352*H352,2)</f>
        <v>0</v>
      </c>
      <c r="BL352" s="26" t="s">
        <v>167</v>
      </c>
      <c r="BM352" s="26" t="s">
        <v>633</v>
      </c>
    </row>
    <row r="353" spans="2:65" s="13" customFormat="1" ht="12">
      <c r="B353" s="238"/>
      <c r="C353" s="239"/>
      <c r="D353" s="228" t="s">
        <v>169</v>
      </c>
      <c r="E353" s="240" t="s">
        <v>24</v>
      </c>
      <c r="F353" s="241" t="s">
        <v>634</v>
      </c>
      <c r="G353" s="239"/>
      <c r="H353" s="240" t="s">
        <v>24</v>
      </c>
      <c r="I353" s="242"/>
      <c r="J353" s="242"/>
      <c r="K353" s="239"/>
      <c r="L353" s="239"/>
      <c r="M353" s="243"/>
      <c r="N353" s="244"/>
      <c r="O353" s="245"/>
      <c r="P353" s="245"/>
      <c r="Q353" s="245"/>
      <c r="R353" s="245"/>
      <c r="S353" s="245"/>
      <c r="T353" s="245"/>
      <c r="U353" s="245"/>
      <c r="V353" s="245"/>
      <c r="W353" s="245"/>
      <c r="X353" s="246"/>
      <c r="AT353" s="247" t="s">
        <v>169</v>
      </c>
      <c r="AU353" s="247" t="s">
        <v>87</v>
      </c>
      <c r="AV353" s="13" t="s">
        <v>85</v>
      </c>
      <c r="AW353" s="13" t="s">
        <v>7</v>
      </c>
      <c r="AX353" s="13" t="s">
        <v>78</v>
      </c>
      <c r="AY353" s="247" t="s">
        <v>157</v>
      </c>
    </row>
    <row r="354" spans="2:65" s="13" customFormat="1" ht="12">
      <c r="B354" s="238"/>
      <c r="C354" s="239"/>
      <c r="D354" s="228" t="s">
        <v>169</v>
      </c>
      <c r="E354" s="240" t="s">
        <v>24</v>
      </c>
      <c r="F354" s="241" t="s">
        <v>635</v>
      </c>
      <c r="G354" s="239"/>
      <c r="H354" s="240" t="s">
        <v>24</v>
      </c>
      <c r="I354" s="242"/>
      <c r="J354" s="242"/>
      <c r="K354" s="239"/>
      <c r="L354" s="239"/>
      <c r="M354" s="243"/>
      <c r="N354" s="244"/>
      <c r="O354" s="245"/>
      <c r="P354" s="245"/>
      <c r="Q354" s="245"/>
      <c r="R354" s="245"/>
      <c r="S354" s="245"/>
      <c r="T354" s="245"/>
      <c r="U354" s="245"/>
      <c r="V354" s="245"/>
      <c r="W354" s="245"/>
      <c r="X354" s="246"/>
      <c r="AT354" s="247" t="s">
        <v>169</v>
      </c>
      <c r="AU354" s="247" t="s">
        <v>87</v>
      </c>
      <c r="AV354" s="13" t="s">
        <v>85</v>
      </c>
      <c r="AW354" s="13" t="s">
        <v>7</v>
      </c>
      <c r="AX354" s="13" t="s">
        <v>78</v>
      </c>
      <c r="AY354" s="247" t="s">
        <v>157</v>
      </c>
    </row>
    <row r="355" spans="2:65" s="13" customFormat="1" ht="12">
      <c r="B355" s="238"/>
      <c r="C355" s="239"/>
      <c r="D355" s="228" t="s">
        <v>169</v>
      </c>
      <c r="E355" s="240" t="s">
        <v>24</v>
      </c>
      <c r="F355" s="241" t="s">
        <v>636</v>
      </c>
      <c r="G355" s="239"/>
      <c r="H355" s="240" t="s">
        <v>24</v>
      </c>
      <c r="I355" s="242"/>
      <c r="J355" s="242"/>
      <c r="K355" s="239"/>
      <c r="L355" s="239"/>
      <c r="M355" s="243"/>
      <c r="N355" s="244"/>
      <c r="O355" s="245"/>
      <c r="P355" s="245"/>
      <c r="Q355" s="245"/>
      <c r="R355" s="245"/>
      <c r="S355" s="245"/>
      <c r="T355" s="245"/>
      <c r="U355" s="245"/>
      <c r="V355" s="245"/>
      <c r="W355" s="245"/>
      <c r="X355" s="246"/>
      <c r="AT355" s="247" t="s">
        <v>169</v>
      </c>
      <c r="AU355" s="247" t="s">
        <v>87</v>
      </c>
      <c r="AV355" s="13" t="s">
        <v>85</v>
      </c>
      <c r="AW355" s="13" t="s">
        <v>7</v>
      </c>
      <c r="AX355" s="13" t="s">
        <v>78</v>
      </c>
      <c r="AY355" s="247" t="s">
        <v>157</v>
      </c>
    </row>
    <row r="356" spans="2:65" s="13" customFormat="1" ht="12">
      <c r="B356" s="238"/>
      <c r="C356" s="239"/>
      <c r="D356" s="228" t="s">
        <v>169</v>
      </c>
      <c r="E356" s="240" t="s">
        <v>24</v>
      </c>
      <c r="F356" s="241" t="s">
        <v>637</v>
      </c>
      <c r="G356" s="239"/>
      <c r="H356" s="240" t="s">
        <v>24</v>
      </c>
      <c r="I356" s="242"/>
      <c r="J356" s="242"/>
      <c r="K356" s="239"/>
      <c r="L356" s="239"/>
      <c r="M356" s="243"/>
      <c r="N356" s="244"/>
      <c r="O356" s="245"/>
      <c r="P356" s="245"/>
      <c r="Q356" s="245"/>
      <c r="R356" s="245"/>
      <c r="S356" s="245"/>
      <c r="T356" s="245"/>
      <c r="U356" s="245"/>
      <c r="V356" s="245"/>
      <c r="W356" s="245"/>
      <c r="X356" s="246"/>
      <c r="AT356" s="247" t="s">
        <v>169</v>
      </c>
      <c r="AU356" s="247" t="s">
        <v>87</v>
      </c>
      <c r="AV356" s="13" t="s">
        <v>85</v>
      </c>
      <c r="AW356" s="13" t="s">
        <v>7</v>
      </c>
      <c r="AX356" s="13" t="s">
        <v>78</v>
      </c>
      <c r="AY356" s="247" t="s">
        <v>157</v>
      </c>
    </row>
    <row r="357" spans="2:65" s="12" customFormat="1" ht="12">
      <c r="B357" s="226"/>
      <c r="C357" s="227"/>
      <c r="D357" s="228" t="s">
        <v>169</v>
      </c>
      <c r="E357" s="229" t="s">
        <v>24</v>
      </c>
      <c r="F357" s="230" t="s">
        <v>638</v>
      </c>
      <c r="G357" s="227"/>
      <c r="H357" s="231">
        <v>5.43</v>
      </c>
      <c r="I357" s="232"/>
      <c r="J357" s="232"/>
      <c r="K357" s="227"/>
      <c r="L357" s="227"/>
      <c r="M357" s="233"/>
      <c r="N357" s="234"/>
      <c r="O357" s="235"/>
      <c r="P357" s="235"/>
      <c r="Q357" s="235"/>
      <c r="R357" s="235"/>
      <c r="S357" s="235"/>
      <c r="T357" s="235"/>
      <c r="U357" s="235"/>
      <c r="V357" s="235"/>
      <c r="W357" s="235"/>
      <c r="X357" s="236"/>
      <c r="AT357" s="237" t="s">
        <v>169</v>
      </c>
      <c r="AU357" s="237" t="s">
        <v>87</v>
      </c>
      <c r="AV357" s="12" t="s">
        <v>87</v>
      </c>
      <c r="AW357" s="12" t="s">
        <v>7</v>
      </c>
      <c r="AX357" s="12" t="s">
        <v>85</v>
      </c>
      <c r="AY357" s="237" t="s">
        <v>157</v>
      </c>
    </row>
    <row r="358" spans="2:65" s="1" customFormat="1" ht="38.25" customHeight="1">
      <c r="B358" s="43"/>
      <c r="C358" s="214" t="s">
        <v>639</v>
      </c>
      <c r="D358" s="214" t="s">
        <v>162</v>
      </c>
      <c r="E358" s="215" t="s">
        <v>640</v>
      </c>
      <c r="F358" s="216" t="s">
        <v>641</v>
      </c>
      <c r="G358" s="217" t="s">
        <v>199</v>
      </c>
      <c r="H358" s="218">
        <v>73.2</v>
      </c>
      <c r="I358" s="219"/>
      <c r="J358" s="219"/>
      <c r="K358" s="220">
        <f>ROUND(P358*H358,2)</f>
        <v>0</v>
      </c>
      <c r="L358" s="216" t="s">
        <v>166</v>
      </c>
      <c r="M358" s="63"/>
      <c r="N358" s="221" t="s">
        <v>24</v>
      </c>
      <c r="O358" s="222" t="s">
        <v>47</v>
      </c>
      <c r="P358" s="145">
        <f>I358+J358</f>
        <v>0</v>
      </c>
      <c r="Q358" s="145">
        <f>ROUND(I358*H358,2)</f>
        <v>0</v>
      </c>
      <c r="R358" s="145">
        <f>ROUND(J358*H358,2)</f>
        <v>0</v>
      </c>
      <c r="S358" s="44"/>
      <c r="T358" s="223">
        <f>S358*H358</f>
        <v>0</v>
      </c>
      <c r="U358" s="223">
        <v>1.8000000000000001E-4</v>
      </c>
      <c r="V358" s="223">
        <f>U358*H358</f>
        <v>1.3176000000000002E-2</v>
      </c>
      <c r="W358" s="223">
        <v>0</v>
      </c>
      <c r="X358" s="224">
        <f>W358*H358</f>
        <v>0</v>
      </c>
      <c r="AR358" s="26" t="s">
        <v>167</v>
      </c>
      <c r="AT358" s="26" t="s">
        <v>162</v>
      </c>
      <c r="AU358" s="26" t="s">
        <v>87</v>
      </c>
      <c r="AY358" s="26" t="s">
        <v>157</v>
      </c>
      <c r="BE358" s="225">
        <f>IF(O358="základní",K358,0)</f>
        <v>0</v>
      </c>
      <c r="BF358" s="225">
        <f>IF(O358="snížená",K358,0)</f>
        <v>0</v>
      </c>
      <c r="BG358" s="225">
        <f>IF(O358="zákl. přenesená",K358,0)</f>
        <v>0</v>
      </c>
      <c r="BH358" s="225">
        <f>IF(O358="sníž. přenesená",K358,0)</f>
        <v>0</v>
      </c>
      <c r="BI358" s="225">
        <f>IF(O358="nulová",K358,0)</f>
        <v>0</v>
      </c>
      <c r="BJ358" s="26" t="s">
        <v>85</v>
      </c>
      <c r="BK358" s="225">
        <f>ROUND(P358*H358,2)</f>
        <v>0</v>
      </c>
      <c r="BL358" s="26" t="s">
        <v>167</v>
      </c>
      <c r="BM358" s="26" t="s">
        <v>642</v>
      </c>
    </row>
    <row r="359" spans="2:65" s="12" customFormat="1" ht="12">
      <c r="B359" s="226"/>
      <c r="C359" s="227"/>
      <c r="D359" s="228" t="s">
        <v>169</v>
      </c>
      <c r="E359" s="229" t="s">
        <v>24</v>
      </c>
      <c r="F359" s="230" t="s">
        <v>643</v>
      </c>
      <c r="G359" s="227"/>
      <c r="H359" s="231">
        <v>73.2</v>
      </c>
      <c r="I359" s="232"/>
      <c r="J359" s="232"/>
      <c r="K359" s="227"/>
      <c r="L359" s="227"/>
      <c r="M359" s="233"/>
      <c r="N359" s="234"/>
      <c r="O359" s="235"/>
      <c r="P359" s="235"/>
      <c r="Q359" s="235"/>
      <c r="R359" s="235"/>
      <c r="S359" s="235"/>
      <c r="T359" s="235"/>
      <c r="U359" s="235"/>
      <c r="V359" s="235"/>
      <c r="W359" s="235"/>
      <c r="X359" s="236"/>
      <c r="AT359" s="237" t="s">
        <v>169</v>
      </c>
      <c r="AU359" s="237" t="s">
        <v>87</v>
      </c>
      <c r="AV359" s="12" t="s">
        <v>87</v>
      </c>
      <c r="AW359" s="12" t="s">
        <v>7</v>
      </c>
      <c r="AX359" s="12" t="s">
        <v>85</v>
      </c>
      <c r="AY359" s="237" t="s">
        <v>157</v>
      </c>
    </row>
    <row r="360" spans="2:65" s="1" customFormat="1" ht="16.5" customHeight="1">
      <c r="B360" s="43"/>
      <c r="C360" s="214" t="s">
        <v>644</v>
      </c>
      <c r="D360" s="214" t="s">
        <v>162</v>
      </c>
      <c r="E360" s="215" t="s">
        <v>645</v>
      </c>
      <c r="F360" s="216" t="s">
        <v>646</v>
      </c>
      <c r="G360" s="217" t="s">
        <v>199</v>
      </c>
      <c r="H360" s="218">
        <v>73.2</v>
      </c>
      <c r="I360" s="219"/>
      <c r="J360" s="219"/>
      <c r="K360" s="220">
        <f>ROUND(P360*H360,2)</f>
        <v>0</v>
      </c>
      <c r="L360" s="216" t="s">
        <v>166</v>
      </c>
      <c r="M360" s="63"/>
      <c r="N360" s="221" t="s">
        <v>24</v>
      </c>
      <c r="O360" s="222" t="s">
        <v>47</v>
      </c>
      <c r="P360" s="145">
        <f>I360+J360</f>
        <v>0</v>
      </c>
      <c r="Q360" s="145">
        <f>ROUND(I360*H360,2)</f>
        <v>0</v>
      </c>
      <c r="R360" s="145">
        <f>ROUND(J360*H360,2)</f>
        <v>0</v>
      </c>
      <c r="S360" s="44"/>
      <c r="T360" s="223">
        <f>S360*H360</f>
        <v>0</v>
      </c>
      <c r="U360" s="223">
        <v>0</v>
      </c>
      <c r="V360" s="223">
        <f>U360*H360</f>
        <v>0</v>
      </c>
      <c r="W360" s="223">
        <v>0</v>
      </c>
      <c r="X360" s="224">
        <f>W360*H360</f>
        <v>0</v>
      </c>
      <c r="AR360" s="26" t="s">
        <v>167</v>
      </c>
      <c r="AT360" s="26" t="s">
        <v>162</v>
      </c>
      <c r="AU360" s="26" t="s">
        <v>87</v>
      </c>
      <c r="AY360" s="26" t="s">
        <v>157</v>
      </c>
      <c r="BE360" s="225">
        <f>IF(O360="základní",K360,0)</f>
        <v>0</v>
      </c>
      <c r="BF360" s="225">
        <f>IF(O360="snížená",K360,0)</f>
        <v>0</v>
      </c>
      <c r="BG360" s="225">
        <f>IF(O360="zákl. přenesená",K360,0)</f>
        <v>0</v>
      </c>
      <c r="BH360" s="225">
        <f>IF(O360="sníž. přenesená",K360,0)</f>
        <v>0</v>
      </c>
      <c r="BI360" s="225">
        <f>IF(O360="nulová",K360,0)</f>
        <v>0</v>
      </c>
      <c r="BJ360" s="26" t="s">
        <v>85</v>
      </c>
      <c r="BK360" s="225">
        <f>ROUND(P360*H360,2)</f>
        <v>0</v>
      </c>
      <c r="BL360" s="26" t="s">
        <v>167</v>
      </c>
      <c r="BM360" s="26" t="s">
        <v>647</v>
      </c>
    </row>
    <row r="361" spans="2:65" s="12" customFormat="1" ht="12">
      <c r="B361" s="226"/>
      <c r="C361" s="227"/>
      <c r="D361" s="228" t="s">
        <v>169</v>
      </c>
      <c r="E361" s="229" t="s">
        <v>24</v>
      </c>
      <c r="F361" s="230" t="s">
        <v>643</v>
      </c>
      <c r="G361" s="227"/>
      <c r="H361" s="231">
        <v>73.2</v>
      </c>
      <c r="I361" s="232"/>
      <c r="J361" s="232"/>
      <c r="K361" s="227"/>
      <c r="L361" s="227"/>
      <c r="M361" s="233"/>
      <c r="N361" s="234"/>
      <c r="O361" s="235"/>
      <c r="P361" s="235"/>
      <c r="Q361" s="235"/>
      <c r="R361" s="235"/>
      <c r="S361" s="235"/>
      <c r="T361" s="235"/>
      <c r="U361" s="235"/>
      <c r="V361" s="235"/>
      <c r="W361" s="235"/>
      <c r="X361" s="236"/>
      <c r="AT361" s="237" t="s">
        <v>169</v>
      </c>
      <c r="AU361" s="237" t="s">
        <v>87</v>
      </c>
      <c r="AV361" s="12" t="s">
        <v>87</v>
      </c>
      <c r="AW361" s="12" t="s">
        <v>7</v>
      </c>
      <c r="AX361" s="12" t="s">
        <v>85</v>
      </c>
      <c r="AY361" s="237" t="s">
        <v>157</v>
      </c>
    </row>
    <row r="362" spans="2:65" s="11" customFormat="1" ht="22.25" customHeight="1">
      <c r="B362" s="197"/>
      <c r="C362" s="198"/>
      <c r="D362" s="199" t="s">
        <v>77</v>
      </c>
      <c r="E362" s="212" t="s">
        <v>564</v>
      </c>
      <c r="F362" s="212" t="s">
        <v>648</v>
      </c>
      <c r="G362" s="198"/>
      <c r="H362" s="198"/>
      <c r="I362" s="201"/>
      <c r="J362" s="201"/>
      <c r="K362" s="213">
        <f>BK362</f>
        <v>0</v>
      </c>
      <c r="L362" s="198"/>
      <c r="M362" s="203"/>
      <c r="N362" s="204"/>
      <c r="O362" s="205"/>
      <c r="P362" s="205"/>
      <c r="Q362" s="206">
        <f>Q363+SUM(Q364:Q373)</f>
        <v>0</v>
      </c>
      <c r="R362" s="206">
        <f>R363+SUM(R364:R373)</f>
        <v>0</v>
      </c>
      <c r="S362" s="205"/>
      <c r="T362" s="207">
        <f>T363+SUM(T364:T373)</f>
        <v>0</v>
      </c>
      <c r="U362" s="205"/>
      <c r="V362" s="207">
        <f>V363+SUM(V364:V373)</f>
        <v>0</v>
      </c>
      <c r="W362" s="205"/>
      <c r="X362" s="208">
        <f>X363+SUM(X364:X373)</f>
        <v>0</v>
      </c>
      <c r="AR362" s="209" t="s">
        <v>85</v>
      </c>
      <c r="AT362" s="210" t="s">
        <v>77</v>
      </c>
      <c r="AU362" s="210" t="s">
        <v>87</v>
      </c>
      <c r="AY362" s="209" t="s">
        <v>157</v>
      </c>
      <c r="BK362" s="211">
        <f>BK363+SUM(BK364:BK373)</f>
        <v>0</v>
      </c>
    </row>
    <row r="363" spans="2:65" s="1" customFormat="1" ht="25.5" customHeight="1">
      <c r="B363" s="43"/>
      <c r="C363" s="214" t="s">
        <v>649</v>
      </c>
      <c r="D363" s="214" t="s">
        <v>162</v>
      </c>
      <c r="E363" s="215" t="s">
        <v>650</v>
      </c>
      <c r="F363" s="216" t="s">
        <v>651</v>
      </c>
      <c r="G363" s="217" t="s">
        <v>239</v>
      </c>
      <c r="H363" s="218">
        <v>2088.36</v>
      </c>
      <c r="I363" s="219"/>
      <c r="J363" s="219"/>
      <c r="K363" s="220">
        <f>ROUND(P363*H363,2)</f>
        <v>0</v>
      </c>
      <c r="L363" s="216" t="s">
        <v>166</v>
      </c>
      <c r="M363" s="63"/>
      <c r="N363" s="221" t="s">
        <v>24</v>
      </c>
      <c r="O363" s="222" t="s">
        <v>47</v>
      </c>
      <c r="P363" s="145">
        <f>I363+J363</f>
        <v>0</v>
      </c>
      <c r="Q363" s="145">
        <f>ROUND(I363*H363,2)</f>
        <v>0</v>
      </c>
      <c r="R363" s="145">
        <f>ROUND(J363*H363,2)</f>
        <v>0</v>
      </c>
      <c r="S363" s="44"/>
      <c r="T363" s="223">
        <f>S363*H363</f>
        <v>0</v>
      </c>
      <c r="U363" s="223">
        <v>0</v>
      </c>
      <c r="V363" s="223">
        <f>U363*H363</f>
        <v>0</v>
      </c>
      <c r="W363" s="223">
        <v>0</v>
      </c>
      <c r="X363" s="224">
        <f>W363*H363</f>
        <v>0</v>
      </c>
      <c r="AR363" s="26" t="s">
        <v>167</v>
      </c>
      <c r="AT363" s="26" t="s">
        <v>162</v>
      </c>
      <c r="AU363" s="26" t="s">
        <v>161</v>
      </c>
      <c r="AY363" s="26" t="s">
        <v>157</v>
      </c>
      <c r="BE363" s="225">
        <f>IF(O363="základní",K363,0)</f>
        <v>0</v>
      </c>
      <c r="BF363" s="225">
        <f>IF(O363="snížená",K363,0)</f>
        <v>0</v>
      </c>
      <c r="BG363" s="225">
        <f>IF(O363="zákl. přenesená",K363,0)</f>
        <v>0</v>
      </c>
      <c r="BH363" s="225">
        <f>IF(O363="sníž. přenesená",K363,0)</f>
        <v>0</v>
      </c>
      <c r="BI363" s="225">
        <f>IF(O363="nulová",K363,0)</f>
        <v>0</v>
      </c>
      <c r="BJ363" s="26" t="s">
        <v>85</v>
      </c>
      <c r="BK363" s="225">
        <f>ROUND(P363*H363,2)</f>
        <v>0</v>
      </c>
      <c r="BL363" s="26" t="s">
        <v>167</v>
      </c>
      <c r="BM363" s="26" t="s">
        <v>652</v>
      </c>
    </row>
    <row r="364" spans="2:65" s="1" customFormat="1" ht="25.5" customHeight="1">
      <c r="B364" s="43"/>
      <c r="C364" s="214" t="s">
        <v>653</v>
      </c>
      <c r="D364" s="214" t="s">
        <v>162</v>
      </c>
      <c r="E364" s="215" t="s">
        <v>654</v>
      </c>
      <c r="F364" s="216" t="s">
        <v>655</v>
      </c>
      <c r="G364" s="217" t="s">
        <v>239</v>
      </c>
      <c r="H364" s="218">
        <v>18795.240000000002</v>
      </c>
      <c r="I364" s="219"/>
      <c r="J364" s="219"/>
      <c r="K364" s="220">
        <f>ROUND(P364*H364,2)</f>
        <v>0</v>
      </c>
      <c r="L364" s="216" t="s">
        <v>166</v>
      </c>
      <c r="M364" s="63"/>
      <c r="N364" s="221" t="s">
        <v>24</v>
      </c>
      <c r="O364" s="222" t="s">
        <v>47</v>
      </c>
      <c r="P364" s="145">
        <f>I364+J364</f>
        <v>0</v>
      </c>
      <c r="Q364" s="145">
        <f>ROUND(I364*H364,2)</f>
        <v>0</v>
      </c>
      <c r="R364" s="145">
        <f>ROUND(J364*H364,2)</f>
        <v>0</v>
      </c>
      <c r="S364" s="44"/>
      <c r="T364" s="223">
        <f>S364*H364</f>
        <v>0</v>
      </c>
      <c r="U364" s="223">
        <v>0</v>
      </c>
      <c r="V364" s="223">
        <f>U364*H364</f>
        <v>0</v>
      </c>
      <c r="W364" s="223">
        <v>0</v>
      </c>
      <c r="X364" s="224">
        <f>W364*H364</f>
        <v>0</v>
      </c>
      <c r="AR364" s="26" t="s">
        <v>167</v>
      </c>
      <c r="AT364" s="26" t="s">
        <v>162</v>
      </c>
      <c r="AU364" s="26" t="s">
        <v>161</v>
      </c>
      <c r="AY364" s="26" t="s">
        <v>157</v>
      </c>
      <c r="BE364" s="225">
        <f>IF(O364="základní",K364,0)</f>
        <v>0</v>
      </c>
      <c r="BF364" s="225">
        <f>IF(O364="snížená",K364,0)</f>
        <v>0</v>
      </c>
      <c r="BG364" s="225">
        <f>IF(O364="zákl. přenesená",K364,0)</f>
        <v>0</v>
      </c>
      <c r="BH364" s="225">
        <f>IF(O364="sníž. přenesená",K364,0)</f>
        <v>0</v>
      </c>
      <c r="BI364" s="225">
        <f>IF(O364="nulová",K364,0)</f>
        <v>0</v>
      </c>
      <c r="BJ364" s="26" t="s">
        <v>85</v>
      </c>
      <c r="BK364" s="225">
        <f>ROUND(P364*H364,2)</f>
        <v>0</v>
      </c>
      <c r="BL364" s="26" t="s">
        <v>167</v>
      </c>
      <c r="BM364" s="26" t="s">
        <v>656</v>
      </c>
    </row>
    <row r="365" spans="2:65" s="12" customFormat="1" ht="12">
      <c r="B365" s="226"/>
      <c r="C365" s="227"/>
      <c r="D365" s="228" t="s">
        <v>169</v>
      </c>
      <c r="E365" s="229" t="s">
        <v>24</v>
      </c>
      <c r="F365" s="230" t="s">
        <v>657</v>
      </c>
      <c r="G365" s="227"/>
      <c r="H365" s="231">
        <v>18795.240000000002</v>
      </c>
      <c r="I365" s="232"/>
      <c r="J365" s="232"/>
      <c r="K365" s="227"/>
      <c r="L365" s="227"/>
      <c r="M365" s="233"/>
      <c r="N365" s="234"/>
      <c r="O365" s="235"/>
      <c r="P365" s="235"/>
      <c r="Q365" s="235"/>
      <c r="R365" s="235"/>
      <c r="S365" s="235"/>
      <c r="T365" s="235"/>
      <c r="U365" s="235"/>
      <c r="V365" s="235"/>
      <c r="W365" s="235"/>
      <c r="X365" s="236"/>
      <c r="AT365" s="237" t="s">
        <v>169</v>
      </c>
      <c r="AU365" s="237" t="s">
        <v>161</v>
      </c>
      <c r="AV365" s="12" t="s">
        <v>87</v>
      </c>
      <c r="AW365" s="12" t="s">
        <v>7</v>
      </c>
      <c r="AX365" s="12" t="s">
        <v>85</v>
      </c>
      <c r="AY365" s="237" t="s">
        <v>157</v>
      </c>
    </row>
    <row r="366" spans="2:65" s="1" customFormat="1" ht="16.5" customHeight="1">
      <c r="B366" s="43"/>
      <c r="C366" s="214" t="s">
        <v>658</v>
      </c>
      <c r="D366" s="214" t="s">
        <v>162</v>
      </c>
      <c r="E366" s="215" t="s">
        <v>659</v>
      </c>
      <c r="F366" s="216" t="s">
        <v>660</v>
      </c>
      <c r="G366" s="217" t="s">
        <v>239</v>
      </c>
      <c r="H366" s="218">
        <v>2088.36</v>
      </c>
      <c r="I366" s="219"/>
      <c r="J366" s="219"/>
      <c r="K366" s="220">
        <f>ROUND(P366*H366,2)</f>
        <v>0</v>
      </c>
      <c r="L366" s="216" t="s">
        <v>166</v>
      </c>
      <c r="M366" s="63"/>
      <c r="N366" s="221" t="s">
        <v>24</v>
      </c>
      <c r="O366" s="222" t="s">
        <v>47</v>
      </c>
      <c r="P366" s="145">
        <f>I366+J366</f>
        <v>0</v>
      </c>
      <c r="Q366" s="145">
        <f>ROUND(I366*H366,2)</f>
        <v>0</v>
      </c>
      <c r="R366" s="145">
        <f>ROUND(J366*H366,2)</f>
        <v>0</v>
      </c>
      <c r="S366" s="44"/>
      <c r="T366" s="223">
        <f>S366*H366</f>
        <v>0</v>
      </c>
      <c r="U366" s="223">
        <v>0</v>
      </c>
      <c r="V366" s="223">
        <f>U366*H366</f>
        <v>0</v>
      </c>
      <c r="W366" s="223">
        <v>0</v>
      </c>
      <c r="X366" s="224">
        <f>W366*H366</f>
        <v>0</v>
      </c>
      <c r="AR366" s="26" t="s">
        <v>167</v>
      </c>
      <c r="AT366" s="26" t="s">
        <v>162</v>
      </c>
      <c r="AU366" s="26" t="s">
        <v>161</v>
      </c>
      <c r="AY366" s="26" t="s">
        <v>157</v>
      </c>
      <c r="BE366" s="225">
        <f>IF(O366="základní",K366,0)</f>
        <v>0</v>
      </c>
      <c r="BF366" s="225">
        <f>IF(O366="snížená",K366,0)</f>
        <v>0</v>
      </c>
      <c r="BG366" s="225">
        <f>IF(O366="zákl. přenesená",K366,0)</f>
        <v>0</v>
      </c>
      <c r="BH366" s="225">
        <f>IF(O366="sníž. přenesená",K366,0)</f>
        <v>0</v>
      </c>
      <c r="BI366" s="225">
        <f>IF(O366="nulová",K366,0)</f>
        <v>0</v>
      </c>
      <c r="BJ366" s="26" t="s">
        <v>85</v>
      </c>
      <c r="BK366" s="225">
        <f>ROUND(P366*H366,2)</f>
        <v>0</v>
      </c>
      <c r="BL366" s="26" t="s">
        <v>167</v>
      </c>
      <c r="BM366" s="26" t="s">
        <v>661</v>
      </c>
    </row>
    <row r="367" spans="2:65" s="1" customFormat="1" ht="16.5" customHeight="1">
      <c r="B367" s="43"/>
      <c r="C367" s="214" t="s">
        <v>662</v>
      </c>
      <c r="D367" s="214" t="s">
        <v>162</v>
      </c>
      <c r="E367" s="215" t="s">
        <v>663</v>
      </c>
      <c r="F367" s="216" t="s">
        <v>664</v>
      </c>
      <c r="G367" s="217" t="s">
        <v>239</v>
      </c>
      <c r="H367" s="218">
        <v>437.11700000000002</v>
      </c>
      <c r="I367" s="219"/>
      <c r="J367" s="219"/>
      <c r="K367" s="220">
        <f>ROUND(P367*H367,2)</f>
        <v>0</v>
      </c>
      <c r="L367" s="216" t="s">
        <v>166</v>
      </c>
      <c r="M367" s="63"/>
      <c r="N367" s="221" t="s">
        <v>24</v>
      </c>
      <c r="O367" s="222" t="s">
        <v>47</v>
      </c>
      <c r="P367" s="145">
        <f>I367+J367</f>
        <v>0</v>
      </c>
      <c r="Q367" s="145">
        <f>ROUND(I367*H367,2)</f>
        <v>0</v>
      </c>
      <c r="R367" s="145">
        <f>ROUND(J367*H367,2)</f>
        <v>0</v>
      </c>
      <c r="S367" s="44"/>
      <c r="T367" s="223">
        <f>S367*H367</f>
        <v>0</v>
      </c>
      <c r="U367" s="223">
        <v>0</v>
      </c>
      <c r="V367" s="223">
        <f>U367*H367</f>
        <v>0</v>
      </c>
      <c r="W367" s="223">
        <v>0</v>
      </c>
      <c r="X367" s="224">
        <f>W367*H367</f>
        <v>0</v>
      </c>
      <c r="AR367" s="26" t="s">
        <v>167</v>
      </c>
      <c r="AT367" s="26" t="s">
        <v>162</v>
      </c>
      <c r="AU367" s="26" t="s">
        <v>161</v>
      </c>
      <c r="AY367" s="26" t="s">
        <v>157</v>
      </c>
      <c r="BE367" s="225">
        <f>IF(O367="základní",K367,0)</f>
        <v>0</v>
      </c>
      <c r="BF367" s="225">
        <f>IF(O367="snížená",K367,0)</f>
        <v>0</v>
      </c>
      <c r="BG367" s="225">
        <f>IF(O367="zákl. přenesená",K367,0)</f>
        <v>0</v>
      </c>
      <c r="BH367" s="225">
        <f>IF(O367="sníž. přenesená",K367,0)</f>
        <v>0</v>
      </c>
      <c r="BI367" s="225">
        <f>IF(O367="nulová",K367,0)</f>
        <v>0</v>
      </c>
      <c r="BJ367" s="26" t="s">
        <v>85</v>
      </c>
      <c r="BK367" s="225">
        <f>ROUND(P367*H367,2)</f>
        <v>0</v>
      </c>
      <c r="BL367" s="26" t="s">
        <v>167</v>
      </c>
      <c r="BM367" s="26" t="s">
        <v>665</v>
      </c>
    </row>
    <row r="368" spans="2:65" s="12" customFormat="1" ht="12">
      <c r="B368" s="226"/>
      <c r="C368" s="227"/>
      <c r="D368" s="228" t="s">
        <v>169</v>
      </c>
      <c r="E368" s="229" t="s">
        <v>24</v>
      </c>
      <c r="F368" s="230" t="s">
        <v>666</v>
      </c>
      <c r="G368" s="227"/>
      <c r="H368" s="231">
        <v>437.11700000000002</v>
      </c>
      <c r="I368" s="232"/>
      <c r="J368" s="232"/>
      <c r="K368" s="227"/>
      <c r="L368" s="227"/>
      <c r="M368" s="233"/>
      <c r="N368" s="234"/>
      <c r="O368" s="235"/>
      <c r="P368" s="235"/>
      <c r="Q368" s="235"/>
      <c r="R368" s="235"/>
      <c r="S368" s="235"/>
      <c r="T368" s="235"/>
      <c r="U368" s="235"/>
      <c r="V368" s="235"/>
      <c r="W368" s="235"/>
      <c r="X368" s="236"/>
      <c r="AT368" s="237" t="s">
        <v>169</v>
      </c>
      <c r="AU368" s="237" t="s">
        <v>161</v>
      </c>
      <c r="AV368" s="12" t="s">
        <v>87</v>
      </c>
      <c r="AW368" s="12" t="s">
        <v>7</v>
      </c>
      <c r="AX368" s="12" t="s">
        <v>85</v>
      </c>
      <c r="AY368" s="237" t="s">
        <v>157</v>
      </c>
    </row>
    <row r="369" spans="2:65" s="1" customFormat="1" ht="25.5" customHeight="1">
      <c r="B369" s="43"/>
      <c r="C369" s="214" t="s">
        <v>667</v>
      </c>
      <c r="D369" s="214" t="s">
        <v>162</v>
      </c>
      <c r="E369" s="215" t="s">
        <v>668</v>
      </c>
      <c r="F369" s="216" t="s">
        <v>669</v>
      </c>
      <c r="G369" s="217" t="s">
        <v>239</v>
      </c>
      <c r="H369" s="218">
        <v>1074.68</v>
      </c>
      <c r="I369" s="219"/>
      <c r="J369" s="219"/>
      <c r="K369" s="220">
        <f>ROUND(P369*H369,2)</f>
        <v>0</v>
      </c>
      <c r="L369" s="216" t="s">
        <v>166</v>
      </c>
      <c r="M369" s="63"/>
      <c r="N369" s="221" t="s">
        <v>24</v>
      </c>
      <c r="O369" s="222" t="s">
        <v>47</v>
      </c>
      <c r="P369" s="145">
        <f>I369+J369</f>
        <v>0</v>
      </c>
      <c r="Q369" s="145">
        <f>ROUND(I369*H369,2)</f>
        <v>0</v>
      </c>
      <c r="R369" s="145">
        <f>ROUND(J369*H369,2)</f>
        <v>0</v>
      </c>
      <c r="S369" s="44"/>
      <c r="T369" s="223">
        <f>S369*H369</f>
        <v>0</v>
      </c>
      <c r="U369" s="223">
        <v>0</v>
      </c>
      <c r="V369" s="223">
        <f>U369*H369</f>
        <v>0</v>
      </c>
      <c r="W369" s="223">
        <v>0</v>
      </c>
      <c r="X369" s="224">
        <f>W369*H369</f>
        <v>0</v>
      </c>
      <c r="AR369" s="26" t="s">
        <v>167</v>
      </c>
      <c r="AT369" s="26" t="s">
        <v>162</v>
      </c>
      <c r="AU369" s="26" t="s">
        <v>161</v>
      </c>
      <c r="AY369" s="26" t="s">
        <v>157</v>
      </c>
      <c r="BE369" s="225">
        <f>IF(O369="základní",K369,0)</f>
        <v>0</v>
      </c>
      <c r="BF369" s="225">
        <f>IF(O369="snížená",K369,0)</f>
        <v>0</v>
      </c>
      <c r="BG369" s="225">
        <f>IF(O369="zákl. přenesená",K369,0)</f>
        <v>0</v>
      </c>
      <c r="BH369" s="225">
        <f>IF(O369="sníž. přenesená",K369,0)</f>
        <v>0</v>
      </c>
      <c r="BI369" s="225">
        <f>IF(O369="nulová",K369,0)</f>
        <v>0</v>
      </c>
      <c r="BJ369" s="26" t="s">
        <v>85</v>
      </c>
      <c r="BK369" s="225">
        <f>ROUND(P369*H369,2)</f>
        <v>0</v>
      </c>
      <c r="BL369" s="26" t="s">
        <v>167</v>
      </c>
      <c r="BM369" s="26" t="s">
        <v>670</v>
      </c>
    </row>
    <row r="370" spans="2:65" s="12" customFormat="1" ht="12">
      <c r="B370" s="226"/>
      <c r="C370" s="227"/>
      <c r="D370" s="228" t="s">
        <v>169</v>
      </c>
      <c r="E370" s="229" t="s">
        <v>24</v>
      </c>
      <c r="F370" s="230" t="s">
        <v>671</v>
      </c>
      <c r="G370" s="227"/>
      <c r="H370" s="231">
        <v>1074.68</v>
      </c>
      <c r="I370" s="232"/>
      <c r="J370" s="232"/>
      <c r="K370" s="227"/>
      <c r="L370" s="227"/>
      <c r="M370" s="233"/>
      <c r="N370" s="234"/>
      <c r="O370" s="235"/>
      <c r="P370" s="235"/>
      <c r="Q370" s="235"/>
      <c r="R370" s="235"/>
      <c r="S370" s="235"/>
      <c r="T370" s="235"/>
      <c r="U370" s="235"/>
      <c r="V370" s="235"/>
      <c r="W370" s="235"/>
      <c r="X370" s="236"/>
      <c r="AT370" s="237" t="s">
        <v>169</v>
      </c>
      <c r="AU370" s="237" t="s">
        <v>161</v>
      </c>
      <c r="AV370" s="12" t="s">
        <v>87</v>
      </c>
      <c r="AW370" s="12" t="s">
        <v>7</v>
      </c>
      <c r="AX370" s="12" t="s">
        <v>85</v>
      </c>
      <c r="AY370" s="237" t="s">
        <v>157</v>
      </c>
    </row>
    <row r="371" spans="2:65" s="1" customFormat="1" ht="16.5" customHeight="1">
      <c r="B371" s="43"/>
      <c r="C371" s="214" t="s">
        <v>672</v>
      </c>
      <c r="D371" s="214" t="s">
        <v>162</v>
      </c>
      <c r="E371" s="215" t="s">
        <v>673</v>
      </c>
      <c r="F371" s="216" t="s">
        <v>674</v>
      </c>
      <c r="G371" s="217" t="s">
        <v>239</v>
      </c>
      <c r="H371" s="218">
        <v>576.56299999999999</v>
      </c>
      <c r="I371" s="219"/>
      <c r="J371" s="219"/>
      <c r="K371" s="220">
        <f>ROUND(P371*H371,2)</f>
        <v>0</v>
      </c>
      <c r="L371" s="216" t="s">
        <v>166</v>
      </c>
      <c r="M371" s="63"/>
      <c r="N371" s="221" t="s">
        <v>24</v>
      </c>
      <c r="O371" s="222" t="s">
        <v>47</v>
      </c>
      <c r="P371" s="145">
        <f>I371+J371</f>
        <v>0</v>
      </c>
      <c r="Q371" s="145">
        <f>ROUND(I371*H371,2)</f>
        <v>0</v>
      </c>
      <c r="R371" s="145">
        <f>ROUND(J371*H371,2)</f>
        <v>0</v>
      </c>
      <c r="S371" s="44"/>
      <c r="T371" s="223">
        <f>S371*H371</f>
        <v>0</v>
      </c>
      <c r="U371" s="223">
        <v>0</v>
      </c>
      <c r="V371" s="223">
        <f>U371*H371</f>
        <v>0</v>
      </c>
      <c r="W371" s="223">
        <v>0</v>
      </c>
      <c r="X371" s="224">
        <f>W371*H371</f>
        <v>0</v>
      </c>
      <c r="AR371" s="26" t="s">
        <v>167</v>
      </c>
      <c r="AT371" s="26" t="s">
        <v>162</v>
      </c>
      <c r="AU371" s="26" t="s">
        <v>161</v>
      </c>
      <c r="AY371" s="26" t="s">
        <v>157</v>
      </c>
      <c r="BE371" s="225">
        <f>IF(O371="základní",K371,0)</f>
        <v>0</v>
      </c>
      <c r="BF371" s="225">
        <f>IF(O371="snížená",K371,0)</f>
        <v>0</v>
      </c>
      <c r="BG371" s="225">
        <f>IF(O371="zákl. přenesená",K371,0)</f>
        <v>0</v>
      </c>
      <c r="BH371" s="225">
        <f>IF(O371="sníž. přenesená",K371,0)</f>
        <v>0</v>
      </c>
      <c r="BI371" s="225">
        <f>IF(O371="nulová",K371,0)</f>
        <v>0</v>
      </c>
      <c r="BJ371" s="26" t="s">
        <v>85</v>
      </c>
      <c r="BK371" s="225">
        <f>ROUND(P371*H371,2)</f>
        <v>0</v>
      </c>
      <c r="BL371" s="26" t="s">
        <v>167</v>
      </c>
      <c r="BM371" s="26" t="s">
        <v>675</v>
      </c>
    </row>
    <row r="372" spans="2:65" s="12" customFormat="1" ht="12">
      <c r="B372" s="226"/>
      <c r="C372" s="227"/>
      <c r="D372" s="228" t="s">
        <v>169</v>
      </c>
      <c r="E372" s="229" t="s">
        <v>24</v>
      </c>
      <c r="F372" s="230" t="s">
        <v>676</v>
      </c>
      <c r="G372" s="227"/>
      <c r="H372" s="231">
        <v>576.56299999999999</v>
      </c>
      <c r="I372" s="232"/>
      <c r="J372" s="232"/>
      <c r="K372" s="227"/>
      <c r="L372" s="227"/>
      <c r="M372" s="233"/>
      <c r="N372" s="234"/>
      <c r="O372" s="235"/>
      <c r="P372" s="235"/>
      <c r="Q372" s="235"/>
      <c r="R372" s="235"/>
      <c r="S372" s="235"/>
      <c r="T372" s="235"/>
      <c r="U372" s="235"/>
      <c r="V372" s="235"/>
      <c r="W372" s="235"/>
      <c r="X372" s="236"/>
      <c r="AT372" s="237" t="s">
        <v>169</v>
      </c>
      <c r="AU372" s="237" t="s">
        <v>161</v>
      </c>
      <c r="AV372" s="12" t="s">
        <v>87</v>
      </c>
      <c r="AW372" s="12" t="s">
        <v>7</v>
      </c>
      <c r="AX372" s="12" t="s">
        <v>85</v>
      </c>
      <c r="AY372" s="237" t="s">
        <v>157</v>
      </c>
    </row>
    <row r="373" spans="2:65" s="16" customFormat="1" ht="21.65" customHeight="1">
      <c r="B373" s="280"/>
      <c r="C373" s="281"/>
      <c r="D373" s="282" t="s">
        <v>77</v>
      </c>
      <c r="E373" s="282" t="s">
        <v>579</v>
      </c>
      <c r="F373" s="282" t="s">
        <v>677</v>
      </c>
      <c r="G373" s="281"/>
      <c r="H373" s="281"/>
      <c r="I373" s="283"/>
      <c r="J373" s="283"/>
      <c r="K373" s="284">
        <f>BK373</f>
        <v>0</v>
      </c>
      <c r="L373" s="281"/>
      <c r="M373" s="285"/>
      <c r="N373" s="286"/>
      <c r="O373" s="287"/>
      <c r="P373" s="287"/>
      <c r="Q373" s="288">
        <f>Q374</f>
        <v>0</v>
      </c>
      <c r="R373" s="288">
        <f>R374</f>
        <v>0</v>
      </c>
      <c r="S373" s="287"/>
      <c r="T373" s="289">
        <f>T374</f>
        <v>0</v>
      </c>
      <c r="U373" s="287"/>
      <c r="V373" s="289">
        <f>V374</f>
        <v>0</v>
      </c>
      <c r="W373" s="287"/>
      <c r="X373" s="290">
        <f>X374</f>
        <v>0</v>
      </c>
      <c r="AR373" s="291" t="s">
        <v>85</v>
      </c>
      <c r="AT373" s="292" t="s">
        <v>77</v>
      </c>
      <c r="AU373" s="292" t="s">
        <v>161</v>
      </c>
      <c r="AY373" s="291" t="s">
        <v>157</v>
      </c>
      <c r="BK373" s="293">
        <f>BK374</f>
        <v>0</v>
      </c>
    </row>
    <row r="374" spans="2:65" s="1" customFormat="1" ht="25.5" customHeight="1">
      <c r="B374" s="43"/>
      <c r="C374" s="214" t="s">
        <v>678</v>
      </c>
      <c r="D374" s="214" t="s">
        <v>162</v>
      </c>
      <c r="E374" s="215" t="s">
        <v>679</v>
      </c>
      <c r="F374" s="216" t="s">
        <v>680</v>
      </c>
      <c r="G374" s="217" t="s">
        <v>239</v>
      </c>
      <c r="H374" s="218">
        <v>2525.5970000000002</v>
      </c>
      <c r="I374" s="219"/>
      <c r="J374" s="219"/>
      <c r="K374" s="220">
        <f>ROUND(P374*H374,2)</f>
        <v>0</v>
      </c>
      <c r="L374" s="216" t="s">
        <v>166</v>
      </c>
      <c r="M374" s="63"/>
      <c r="N374" s="221" t="s">
        <v>24</v>
      </c>
      <c r="O374" s="294" t="s">
        <v>47</v>
      </c>
      <c r="P374" s="295">
        <f>I374+J374</f>
        <v>0</v>
      </c>
      <c r="Q374" s="295">
        <f>ROUND(I374*H374,2)</f>
        <v>0</v>
      </c>
      <c r="R374" s="295">
        <f>ROUND(J374*H374,2)</f>
        <v>0</v>
      </c>
      <c r="S374" s="296"/>
      <c r="T374" s="297">
        <f>S374*H374</f>
        <v>0</v>
      </c>
      <c r="U374" s="297">
        <v>0</v>
      </c>
      <c r="V374" s="297">
        <f>U374*H374</f>
        <v>0</v>
      </c>
      <c r="W374" s="297">
        <v>0</v>
      </c>
      <c r="X374" s="298">
        <f>W374*H374</f>
        <v>0</v>
      </c>
      <c r="AR374" s="26" t="s">
        <v>167</v>
      </c>
      <c r="AT374" s="26" t="s">
        <v>162</v>
      </c>
      <c r="AU374" s="26" t="s">
        <v>167</v>
      </c>
      <c r="AY374" s="26" t="s">
        <v>157</v>
      </c>
      <c r="BE374" s="225">
        <f>IF(O374="základní",K374,0)</f>
        <v>0</v>
      </c>
      <c r="BF374" s="225">
        <f>IF(O374="snížená",K374,0)</f>
        <v>0</v>
      </c>
      <c r="BG374" s="225">
        <f>IF(O374="zákl. přenesená",K374,0)</f>
        <v>0</v>
      </c>
      <c r="BH374" s="225">
        <f>IF(O374="sníž. přenesená",K374,0)</f>
        <v>0</v>
      </c>
      <c r="BI374" s="225">
        <f>IF(O374="nulová",K374,0)</f>
        <v>0</v>
      </c>
      <c r="BJ374" s="26" t="s">
        <v>85</v>
      </c>
      <c r="BK374" s="225">
        <f>ROUND(P374*H374,2)</f>
        <v>0</v>
      </c>
      <c r="BL374" s="26" t="s">
        <v>167</v>
      </c>
      <c r="BM374" s="26" t="s">
        <v>681</v>
      </c>
    </row>
    <row r="375" spans="2:65" s="1" customFormat="1" ht="7" customHeight="1">
      <c r="B375" s="58"/>
      <c r="C375" s="59"/>
      <c r="D375" s="59"/>
      <c r="E375" s="59"/>
      <c r="F375" s="59"/>
      <c r="G375" s="59"/>
      <c r="H375" s="59"/>
      <c r="I375" s="154"/>
      <c r="J375" s="154"/>
      <c r="K375" s="59"/>
      <c r="L375" s="59"/>
      <c r="M375" s="63"/>
    </row>
  </sheetData>
  <sheetProtection algorithmName="SHA-512" hashValue="C/Tnw5EqFOwxqe1RHk/izFAHrpqreICOrrshDluIN2QWyHr95ZySkuKvKmlOxsNQs+ScwSMSD1OjCYrU1HkHaw==" saltValue="B3I7mOXLGkY8JAeRaoIb9malWByaZn7Ht8yWuDmkPaTjQE6AWQmD/Kspm+ij//44bTIwSbY7F8XkC0BeD4LGwQ==" spinCount="100000" sheet="1" objects="1" scenarios="1" formatColumns="0" formatRows="0" autoFilter="0"/>
  <autoFilter ref="C104:L374"/>
  <mergeCells count="13">
    <mergeCell ref="E97:H97"/>
    <mergeCell ref="G1:H1"/>
    <mergeCell ref="M2:Z2"/>
    <mergeCell ref="E51:H51"/>
    <mergeCell ref="E53:H53"/>
    <mergeCell ref="J57:J58"/>
    <mergeCell ref="E93:H93"/>
    <mergeCell ref="E95:H95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3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4"/>
      <c r="C1" s="124"/>
      <c r="D1" s="125" t="s">
        <v>1</v>
      </c>
      <c r="E1" s="124"/>
      <c r="F1" s="126" t="s">
        <v>97</v>
      </c>
      <c r="G1" s="431" t="s">
        <v>98</v>
      </c>
      <c r="H1" s="431"/>
      <c r="I1" s="127"/>
      <c r="J1" s="128" t="s">
        <v>99</v>
      </c>
      <c r="K1" s="125" t="s">
        <v>100</v>
      </c>
      <c r="L1" s="126" t="s">
        <v>101</v>
      </c>
      <c r="M1" s="126"/>
      <c r="N1" s="126"/>
      <c r="O1" s="126"/>
      <c r="P1" s="126"/>
      <c r="Q1" s="126"/>
      <c r="R1" s="126"/>
      <c r="S1" s="126"/>
      <c r="T1" s="126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T2" s="26" t="s">
        <v>96</v>
      </c>
    </row>
    <row r="3" spans="1:70" ht="7" customHeight="1">
      <c r="B3" s="27"/>
      <c r="C3" s="28"/>
      <c r="D3" s="28"/>
      <c r="E3" s="28"/>
      <c r="F3" s="28"/>
      <c r="G3" s="28"/>
      <c r="H3" s="28"/>
      <c r="I3" s="129"/>
      <c r="J3" s="129"/>
      <c r="K3" s="28"/>
      <c r="L3" s="29"/>
      <c r="AT3" s="26" t="s">
        <v>87</v>
      </c>
    </row>
    <row r="4" spans="1:70" ht="37" customHeight="1">
      <c r="B4" s="30"/>
      <c r="C4" s="31"/>
      <c r="D4" s="32" t="s">
        <v>102</v>
      </c>
      <c r="E4" s="31"/>
      <c r="F4" s="31"/>
      <c r="G4" s="31"/>
      <c r="H4" s="31"/>
      <c r="I4" s="130"/>
      <c r="J4" s="130"/>
      <c r="K4" s="31"/>
      <c r="L4" s="33"/>
      <c r="N4" s="34" t="s">
        <v>13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30"/>
      <c r="J5" s="130"/>
      <c r="K5" s="31"/>
      <c r="L5" s="33"/>
    </row>
    <row r="6" spans="1:70" ht="12">
      <c r="B6" s="30"/>
      <c r="C6" s="31"/>
      <c r="D6" s="39" t="s">
        <v>19</v>
      </c>
      <c r="E6" s="31"/>
      <c r="F6" s="31"/>
      <c r="G6" s="31"/>
      <c r="H6" s="31"/>
      <c r="I6" s="130"/>
      <c r="J6" s="130"/>
      <c r="K6" s="31"/>
      <c r="L6" s="33"/>
    </row>
    <row r="7" spans="1:70" ht="16.5" customHeight="1">
      <c r="B7" s="30"/>
      <c r="C7" s="31"/>
      <c r="D7" s="31"/>
      <c r="E7" s="422" t="str">
        <f>'Rekapitulace stavby'!K6</f>
        <v>Stavební úpravy MK na ulici Pavlouskově v Ostravě-Porubě</v>
      </c>
      <c r="F7" s="423"/>
      <c r="G7" s="423"/>
      <c r="H7" s="423"/>
      <c r="I7" s="130"/>
      <c r="J7" s="130"/>
      <c r="K7" s="31"/>
      <c r="L7" s="33"/>
    </row>
    <row r="8" spans="1:70" ht="12">
      <c r="B8" s="30"/>
      <c r="C8" s="31"/>
      <c r="D8" s="39" t="s">
        <v>103</v>
      </c>
      <c r="E8" s="31"/>
      <c r="F8" s="31"/>
      <c r="G8" s="31"/>
      <c r="H8" s="31"/>
      <c r="I8" s="130"/>
      <c r="J8" s="130"/>
      <c r="K8" s="31"/>
      <c r="L8" s="33"/>
    </row>
    <row r="9" spans="1:70" s="1" customFormat="1" ht="16.5" customHeight="1">
      <c r="B9" s="43"/>
      <c r="C9" s="44"/>
      <c r="D9" s="44"/>
      <c r="E9" s="422" t="s">
        <v>682</v>
      </c>
      <c r="F9" s="424"/>
      <c r="G9" s="424"/>
      <c r="H9" s="424"/>
      <c r="I9" s="131"/>
      <c r="J9" s="131"/>
      <c r="K9" s="44"/>
      <c r="L9" s="47"/>
    </row>
    <row r="10" spans="1:70" s="1" customFormat="1" ht="12">
      <c r="B10" s="43"/>
      <c r="C10" s="44"/>
      <c r="D10" s="39" t="s">
        <v>105</v>
      </c>
      <c r="E10" s="44"/>
      <c r="F10" s="44"/>
      <c r="G10" s="44"/>
      <c r="H10" s="44"/>
      <c r="I10" s="131"/>
      <c r="J10" s="131"/>
      <c r="K10" s="44"/>
      <c r="L10" s="47"/>
    </row>
    <row r="11" spans="1:70" s="1" customFormat="1" ht="37" customHeight="1">
      <c r="B11" s="43"/>
      <c r="C11" s="44"/>
      <c r="D11" s="44"/>
      <c r="E11" s="425" t="s">
        <v>683</v>
      </c>
      <c r="F11" s="424"/>
      <c r="G11" s="424"/>
      <c r="H11" s="424"/>
      <c r="I11" s="131"/>
      <c r="J11" s="131"/>
      <c r="K11" s="44"/>
      <c r="L11" s="47"/>
    </row>
    <row r="12" spans="1:70" s="1" customFormat="1" ht="12">
      <c r="B12" s="43"/>
      <c r="C12" s="44"/>
      <c r="D12" s="44"/>
      <c r="E12" s="44"/>
      <c r="F12" s="44"/>
      <c r="G12" s="44"/>
      <c r="H12" s="44"/>
      <c r="I12" s="131"/>
      <c r="J12" s="131"/>
      <c r="K12" s="44"/>
      <c r="L12" s="47"/>
    </row>
    <row r="13" spans="1:70" s="1" customFormat="1" ht="14.4" customHeight="1">
      <c r="B13" s="43"/>
      <c r="C13" s="44"/>
      <c r="D13" s="39" t="s">
        <v>21</v>
      </c>
      <c r="E13" s="44"/>
      <c r="F13" s="37" t="s">
        <v>22</v>
      </c>
      <c r="G13" s="44"/>
      <c r="H13" s="44"/>
      <c r="I13" s="132" t="s">
        <v>23</v>
      </c>
      <c r="J13" s="133" t="s">
        <v>24</v>
      </c>
      <c r="K13" s="44"/>
      <c r="L13" s="47"/>
    </row>
    <row r="14" spans="1:70" s="1" customFormat="1" ht="14.4" customHeight="1">
      <c r="B14" s="43"/>
      <c r="C14" s="44"/>
      <c r="D14" s="39" t="s">
        <v>25</v>
      </c>
      <c r="E14" s="44"/>
      <c r="F14" s="37" t="s">
        <v>26</v>
      </c>
      <c r="G14" s="44"/>
      <c r="H14" s="44"/>
      <c r="I14" s="132" t="s">
        <v>27</v>
      </c>
      <c r="J14" s="134" t="str">
        <f>'Rekapitulace stavby'!AN8</f>
        <v>3. 8. 2017</v>
      </c>
      <c r="K14" s="44"/>
      <c r="L14" s="47"/>
    </row>
    <row r="15" spans="1:70" s="1" customFormat="1" ht="10.75" customHeight="1">
      <c r="B15" s="43"/>
      <c r="C15" s="44"/>
      <c r="D15" s="44"/>
      <c r="E15" s="44"/>
      <c r="F15" s="44"/>
      <c r="G15" s="44"/>
      <c r="H15" s="44"/>
      <c r="I15" s="131"/>
      <c r="J15" s="131"/>
      <c r="K15" s="44"/>
      <c r="L15" s="47"/>
    </row>
    <row r="16" spans="1:70" s="1" customFormat="1" ht="14.4" customHeight="1">
      <c r="B16" s="43"/>
      <c r="C16" s="44"/>
      <c r="D16" s="39" t="s">
        <v>29</v>
      </c>
      <c r="E16" s="44"/>
      <c r="F16" s="44"/>
      <c r="G16" s="44"/>
      <c r="H16" s="44"/>
      <c r="I16" s="132" t="s">
        <v>30</v>
      </c>
      <c r="J16" s="133" t="s">
        <v>31</v>
      </c>
      <c r="K16" s="44"/>
      <c r="L16" s="47"/>
    </row>
    <row r="17" spans="2:12" s="1" customFormat="1" ht="18" customHeight="1">
      <c r="B17" s="43"/>
      <c r="C17" s="44"/>
      <c r="D17" s="44"/>
      <c r="E17" s="37" t="s">
        <v>32</v>
      </c>
      <c r="F17" s="44"/>
      <c r="G17" s="44"/>
      <c r="H17" s="44"/>
      <c r="I17" s="132" t="s">
        <v>33</v>
      </c>
      <c r="J17" s="133" t="s">
        <v>34</v>
      </c>
      <c r="K17" s="44"/>
      <c r="L17" s="47"/>
    </row>
    <row r="18" spans="2:12" s="1" customFormat="1" ht="7" customHeight="1">
      <c r="B18" s="43"/>
      <c r="C18" s="44"/>
      <c r="D18" s="44"/>
      <c r="E18" s="44"/>
      <c r="F18" s="44"/>
      <c r="G18" s="44"/>
      <c r="H18" s="44"/>
      <c r="I18" s="131"/>
      <c r="J18" s="131"/>
      <c r="K18" s="44"/>
      <c r="L18" s="47"/>
    </row>
    <row r="19" spans="2:12" s="1" customFormat="1" ht="14.4" customHeight="1">
      <c r="B19" s="43"/>
      <c r="C19" s="44"/>
      <c r="D19" s="39" t="s">
        <v>35</v>
      </c>
      <c r="E19" s="44"/>
      <c r="F19" s="44"/>
      <c r="G19" s="44"/>
      <c r="H19" s="44"/>
      <c r="I19" s="132" t="s">
        <v>30</v>
      </c>
      <c r="J19" s="133" t="str">
        <f>IF('Rekapitulace stavby'!AN13="Vyplň údaj","",IF('Rekapitulace stavby'!AN13="","",'Rekapitulace stavby'!AN13))</f>
        <v/>
      </c>
      <c r="K19" s="44"/>
      <c r="L19" s="47"/>
    </row>
    <row r="20" spans="2:12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2" t="s">
        <v>33</v>
      </c>
      <c r="J20" s="133" t="str">
        <f>IF('Rekapitulace stavby'!AN14="Vyplň údaj","",IF('Rekapitulace stavby'!AN14="","",'Rekapitulace stavby'!AN14))</f>
        <v/>
      </c>
      <c r="K20" s="44"/>
      <c r="L20" s="47"/>
    </row>
    <row r="21" spans="2:12" s="1" customFormat="1" ht="7" customHeight="1">
      <c r="B21" s="43"/>
      <c r="C21" s="44"/>
      <c r="D21" s="44"/>
      <c r="E21" s="44"/>
      <c r="F21" s="44"/>
      <c r="G21" s="44"/>
      <c r="H21" s="44"/>
      <c r="I21" s="131"/>
      <c r="J21" s="131"/>
      <c r="K21" s="44"/>
      <c r="L21" s="47"/>
    </row>
    <row r="22" spans="2:12" s="1" customFormat="1" ht="14.4" customHeight="1">
      <c r="B22" s="43"/>
      <c r="C22" s="44"/>
      <c r="D22" s="39" t="s">
        <v>37</v>
      </c>
      <c r="E22" s="44"/>
      <c r="F22" s="44"/>
      <c r="G22" s="44"/>
      <c r="H22" s="44"/>
      <c r="I22" s="132" t="s">
        <v>30</v>
      </c>
      <c r="J22" s="133" t="s">
        <v>38</v>
      </c>
      <c r="K22" s="44"/>
      <c r="L22" s="47"/>
    </row>
    <row r="23" spans="2:12" s="1" customFormat="1" ht="18" customHeight="1">
      <c r="B23" s="43"/>
      <c r="C23" s="44"/>
      <c r="D23" s="44"/>
      <c r="E23" s="37" t="s">
        <v>39</v>
      </c>
      <c r="F23" s="44"/>
      <c r="G23" s="44"/>
      <c r="H23" s="44"/>
      <c r="I23" s="132" t="s">
        <v>33</v>
      </c>
      <c r="J23" s="133" t="s">
        <v>40</v>
      </c>
      <c r="K23" s="44"/>
      <c r="L23" s="47"/>
    </row>
    <row r="24" spans="2:12" s="1" customFormat="1" ht="7" customHeight="1">
      <c r="B24" s="43"/>
      <c r="C24" s="44"/>
      <c r="D24" s="44"/>
      <c r="E24" s="44"/>
      <c r="F24" s="44"/>
      <c r="G24" s="44"/>
      <c r="H24" s="44"/>
      <c r="I24" s="131"/>
      <c r="J24" s="131"/>
      <c r="K24" s="44"/>
      <c r="L24" s="47"/>
    </row>
    <row r="25" spans="2:12" s="1" customFormat="1" ht="14.4" customHeight="1">
      <c r="B25" s="43"/>
      <c r="C25" s="44"/>
      <c r="D25" s="39" t="s">
        <v>41</v>
      </c>
      <c r="E25" s="44"/>
      <c r="F25" s="44"/>
      <c r="G25" s="44"/>
      <c r="H25" s="44"/>
      <c r="I25" s="131"/>
      <c r="J25" s="131"/>
      <c r="K25" s="44"/>
      <c r="L25" s="47"/>
    </row>
    <row r="26" spans="2:12" s="7" customFormat="1" ht="16.5" customHeight="1">
      <c r="B26" s="135"/>
      <c r="C26" s="136"/>
      <c r="D26" s="136"/>
      <c r="E26" s="387" t="s">
        <v>24</v>
      </c>
      <c r="F26" s="387"/>
      <c r="G26" s="387"/>
      <c r="H26" s="387"/>
      <c r="I26" s="137"/>
      <c r="J26" s="137"/>
      <c r="K26" s="136"/>
      <c r="L26" s="138"/>
    </row>
    <row r="27" spans="2:12" s="1" customFormat="1" ht="7" customHeight="1">
      <c r="B27" s="43"/>
      <c r="C27" s="44"/>
      <c r="D27" s="44"/>
      <c r="E27" s="44"/>
      <c r="F27" s="44"/>
      <c r="G27" s="44"/>
      <c r="H27" s="44"/>
      <c r="I27" s="131"/>
      <c r="J27" s="131"/>
      <c r="K27" s="44"/>
      <c r="L27" s="47"/>
    </row>
    <row r="28" spans="2:12" s="1" customFormat="1" ht="7" customHeight="1">
      <c r="B28" s="43"/>
      <c r="C28" s="44"/>
      <c r="D28" s="86"/>
      <c r="E28" s="86"/>
      <c r="F28" s="86"/>
      <c r="G28" s="86"/>
      <c r="H28" s="86"/>
      <c r="I28" s="139"/>
      <c r="J28" s="139"/>
      <c r="K28" s="86"/>
      <c r="L28" s="140"/>
    </row>
    <row r="29" spans="2:12" s="1" customFormat="1" ht="12">
      <c r="B29" s="43"/>
      <c r="C29" s="44"/>
      <c r="D29" s="44"/>
      <c r="E29" s="39" t="s">
        <v>107</v>
      </c>
      <c r="F29" s="44"/>
      <c r="G29" s="44"/>
      <c r="H29" s="44"/>
      <c r="I29" s="131"/>
      <c r="J29" s="131"/>
      <c r="K29" s="141">
        <f>I62</f>
        <v>0</v>
      </c>
      <c r="L29" s="47"/>
    </row>
    <row r="30" spans="2:12" s="1" customFormat="1" ht="12">
      <c r="B30" s="43"/>
      <c r="C30" s="44"/>
      <c r="D30" s="44"/>
      <c r="E30" s="39" t="s">
        <v>108</v>
      </c>
      <c r="F30" s="44"/>
      <c r="G30" s="44"/>
      <c r="H30" s="44"/>
      <c r="I30" s="131"/>
      <c r="J30" s="131"/>
      <c r="K30" s="141">
        <f>J62</f>
        <v>0</v>
      </c>
      <c r="L30" s="47"/>
    </row>
    <row r="31" spans="2:12" s="1" customFormat="1" ht="25.4" customHeight="1">
      <c r="B31" s="43"/>
      <c r="C31" s="44"/>
      <c r="D31" s="142" t="s">
        <v>42</v>
      </c>
      <c r="E31" s="44"/>
      <c r="F31" s="44"/>
      <c r="G31" s="44"/>
      <c r="H31" s="44"/>
      <c r="I31" s="131"/>
      <c r="J31" s="131"/>
      <c r="K31" s="143">
        <f>ROUND(K88,2)</f>
        <v>0</v>
      </c>
      <c r="L31" s="47"/>
    </row>
    <row r="32" spans="2:12" s="1" customFormat="1" ht="7" customHeight="1">
      <c r="B32" s="43"/>
      <c r="C32" s="44"/>
      <c r="D32" s="86"/>
      <c r="E32" s="86"/>
      <c r="F32" s="86"/>
      <c r="G32" s="86"/>
      <c r="H32" s="86"/>
      <c r="I32" s="139"/>
      <c r="J32" s="139"/>
      <c r="K32" s="86"/>
      <c r="L32" s="140"/>
    </row>
    <row r="33" spans="2:12" s="1" customFormat="1" ht="14.4" customHeight="1">
      <c r="B33" s="43"/>
      <c r="C33" s="44"/>
      <c r="D33" s="44"/>
      <c r="E33" s="44"/>
      <c r="F33" s="48" t="s">
        <v>44</v>
      </c>
      <c r="G33" s="44"/>
      <c r="H33" s="44"/>
      <c r="I33" s="144" t="s">
        <v>43</v>
      </c>
      <c r="J33" s="131"/>
      <c r="K33" s="48" t="s">
        <v>45</v>
      </c>
      <c r="L33" s="47"/>
    </row>
    <row r="34" spans="2:12" s="1" customFormat="1" ht="14.4" customHeight="1">
      <c r="B34" s="43"/>
      <c r="C34" s="44"/>
      <c r="D34" s="51" t="s">
        <v>46</v>
      </c>
      <c r="E34" s="51" t="s">
        <v>47</v>
      </c>
      <c r="F34" s="145">
        <f>ROUND(SUM(BE88:BE114), 2)</f>
        <v>0</v>
      </c>
      <c r="G34" s="44"/>
      <c r="H34" s="44"/>
      <c r="I34" s="146">
        <v>0.21</v>
      </c>
      <c r="J34" s="131"/>
      <c r="K34" s="145">
        <f>ROUND(ROUND((SUM(BE88:BE114)), 2)*I34, 2)</f>
        <v>0</v>
      </c>
      <c r="L34" s="47"/>
    </row>
    <row r="35" spans="2:12" s="1" customFormat="1" ht="14.4" customHeight="1">
      <c r="B35" s="43"/>
      <c r="C35" s="44"/>
      <c r="D35" s="44"/>
      <c r="E35" s="51" t="s">
        <v>48</v>
      </c>
      <c r="F35" s="145">
        <f>ROUND(SUM(BF88:BF114), 2)</f>
        <v>0</v>
      </c>
      <c r="G35" s="44"/>
      <c r="H35" s="44"/>
      <c r="I35" s="146">
        <v>0.15</v>
      </c>
      <c r="J35" s="131"/>
      <c r="K35" s="145">
        <f>ROUND(ROUND((SUM(BF88:BF114)), 2)*I35, 2)</f>
        <v>0</v>
      </c>
      <c r="L35" s="47"/>
    </row>
    <row r="36" spans="2:12" s="1" customFormat="1" ht="14.4" hidden="1" customHeight="1">
      <c r="B36" s="43"/>
      <c r="C36" s="44"/>
      <c r="D36" s="44"/>
      <c r="E36" s="51" t="s">
        <v>49</v>
      </c>
      <c r="F36" s="145">
        <f>ROUND(SUM(BG88:BG114), 2)</f>
        <v>0</v>
      </c>
      <c r="G36" s="44"/>
      <c r="H36" s="44"/>
      <c r="I36" s="146">
        <v>0.21</v>
      </c>
      <c r="J36" s="131"/>
      <c r="K36" s="145">
        <v>0</v>
      </c>
      <c r="L36" s="47"/>
    </row>
    <row r="37" spans="2:12" s="1" customFormat="1" ht="14.4" hidden="1" customHeight="1">
      <c r="B37" s="43"/>
      <c r="C37" s="44"/>
      <c r="D37" s="44"/>
      <c r="E37" s="51" t="s">
        <v>50</v>
      </c>
      <c r="F37" s="145">
        <f>ROUND(SUM(BH88:BH114), 2)</f>
        <v>0</v>
      </c>
      <c r="G37" s="44"/>
      <c r="H37" s="44"/>
      <c r="I37" s="146">
        <v>0.15</v>
      </c>
      <c r="J37" s="131"/>
      <c r="K37" s="145">
        <v>0</v>
      </c>
      <c r="L37" s="47"/>
    </row>
    <row r="38" spans="2:12" s="1" customFormat="1" ht="14.4" hidden="1" customHeight="1">
      <c r="B38" s="43"/>
      <c r="C38" s="44"/>
      <c r="D38" s="44"/>
      <c r="E38" s="51" t="s">
        <v>51</v>
      </c>
      <c r="F38" s="145">
        <f>ROUND(SUM(BI88:BI114), 2)</f>
        <v>0</v>
      </c>
      <c r="G38" s="44"/>
      <c r="H38" s="44"/>
      <c r="I38" s="146">
        <v>0</v>
      </c>
      <c r="J38" s="131"/>
      <c r="K38" s="145">
        <v>0</v>
      </c>
      <c r="L38" s="47"/>
    </row>
    <row r="39" spans="2:12" s="1" customFormat="1" ht="7" customHeight="1">
      <c r="B39" s="43"/>
      <c r="C39" s="44"/>
      <c r="D39" s="44"/>
      <c r="E39" s="44"/>
      <c r="F39" s="44"/>
      <c r="G39" s="44"/>
      <c r="H39" s="44"/>
      <c r="I39" s="131"/>
      <c r="J39" s="131"/>
      <c r="K39" s="44"/>
      <c r="L39" s="47"/>
    </row>
    <row r="40" spans="2:12" s="1" customFormat="1" ht="25.4" customHeight="1">
      <c r="B40" s="43"/>
      <c r="C40" s="147"/>
      <c r="D40" s="148" t="s">
        <v>52</v>
      </c>
      <c r="E40" s="80"/>
      <c r="F40" s="80"/>
      <c r="G40" s="149" t="s">
        <v>53</v>
      </c>
      <c r="H40" s="150" t="s">
        <v>54</v>
      </c>
      <c r="I40" s="151"/>
      <c r="J40" s="151"/>
      <c r="K40" s="152">
        <f>SUM(K31:K38)</f>
        <v>0</v>
      </c>
      <c r="L40" s="153"/>
    </row>
    <row r="41" spans="2:12" s="1" customFormat="1" ht="14.4" customHeight="1">
      <c r="B41" s="58"/>
      <c r="C41" s="59"/>
      <c r="D41" s="59"/>
      <c r="E41" s="59"/>
      <c r="F41" s="59"/>
      <c r="G41" s="59"/>
      <c r="H41" s="59"/>
      <c r="I41" s="154"/>
      <c r="J41" s="154"/>
      <c r="K41" s="59"/>
      <c r="L41" s="60"/>
    </row>
    <row r="45" spans="2:12" s="1" customFormat="1" ht="7" customHeight="1">
      <c r="B45" s="155"/>
      <c r="C45" s="156"/>
      <c r="D45" s="156"/>
      <c r="E45" s="156"/>
      <c r="F45" s="156"/>
      <c r="G45" s="156"/>
      <c r="H45" s="156"/>
      <c r="I45" s="157"/>
      <c r="J45" s="157"/>
      <c r="K45" s="156"/>
      <c r="L45" s="158"/>
    </row>
    <row r="46" spans="2:12" s="1" customFormat="1" ht="37" customHeight="1">
      <c r="B46" s="43"/>
      <c r="C46" s="32" t="s">
        <v>109</v>
      </c>
      <c r="D46" s="44"/>
      <c r="E46" s="44"/>
      <c r="F46" s="44"/>
      <c r="G46" s="44"/>
      <c r="H46" s="44"/>
      <c r="I46" s="131"/>
      <c r="J46" s="131"/>
      <c r="K46" s="44"/>
      <c r="L46" s="47"/>
    </row>
    <row r="47" spans="2:12" s="1" customFormat="1" ht="7" customHeight="1">
      <c r="B47" s="43"/>
      <c r="C47" s="44"/>
      <c r="D47" s="44"/>
      <c r="E47" s="44"/>
      <c r="F47" s="44"/>
      <c r="G47" s="44"/>
      <c r="H47" s="44"/>
      <c r="I47" s="131"/>
      <c r="J47" s="131"/>
      <c r="K47" s="44"/>
      <c r="L47" s="47"/>
    </row>
    <row r="48" spans="2:12" s="1" customFormat="1" ht="14.4" customHeight="1">
      <c r="B48" s="43"/>
      <c r="C48" s="39" t="s">
        <v>19</v>
      </c>
      <c r="D48" s="44"/>
      <c r="E48" s="44"/>
      <c r="F48" s="44"/>
      <c r="G48" s="44"/>
      <c r="H48" s="44"/>
      <c r="I48" s="131"/>
      <c r="J48" s="131"/>
      <c r="K48" s="44"/>
      <c r="L48" s="47"/>
    </row>
    <row r="49" spans="2:47" s="1" customFormat="1" ht="16.5" customHeight="1">
      <c r="B49" s="43"/>
      <c r="C49" s="44"/>
      <c r="D49" s="44"/>
      <c r="E49" s="422" t="str">
        <f>E7</f>
        <v>Stavební úpravy MK na ulici Pavlouskově v Ostravě-Porubě</v>
      </c>
      <c r="F49" s="423"/>
      <c r="G49" s="423"/>
      <c r="H49" s="423"/>
      <c r="I49" s="131"/>
      <c r="J49" s="131"/>
      <c r="K49" s="44"/>
      <c r="L49" s="47"/>
    </row>
    <row r="50" spans="2:47" ht="12">
      <c r="B50" s="30"/>
      <c r="C50" s="39" t="s">
        <v>103</v>
      </c>
      <c r="D50" s="31"/>
      <c r="E50" s="31"/>
      <c r="F50" s="31"/>
      <c r="G50" s="31"/>
      <c r="H50" s="31"/>
      <c r="I50" s="130"/>
      <c r="J50" s="130"/>
      <c r="K50" s="31"/>
      <c r="L50" s="33"/>
    </row>
    <row r="51" spans="2:47" s="1" customFormat="1" ht="16.5" customHeight="1">
      <c r="B51" s="43"/>
      <c r="C51" s="44"/>
      <c r="D51" s="44"/>
      <c r="E51" s="422" t="s">
        <v>682</v>
      </c>
      <c r="F51" s="424"/>
      <c r="G51" s="424"/>
      <c r="H51" s="424"/>
      <c r="I51" s="131"/>
      <c r="J51" s="131"/>
      <c r="K51" s="44"/>
      <c r="L51" s="47"/>
    </row>
    <row r="52" spans="2:47" s="1" customFormat="1" ht="14.4" customHeight="1">
      <c r="B52" s="43"/>
      <c r="C52" s="39" t="s">
        <v>105</v>
      </c>
      <c r="D52" s="44"/>
      <c r="E52" s="44"/>
      <c r="F52" s="44"/>
      <c r="G52" s="44"/>
      <c r="H52" s="44"/>
      <c r="I52" s="131"/>
      <c r="J52" s="131"/>
      <c r="K52" s="44"/>
      <c r="L52" s="47"/>
    </row>
    <row r="53" spans="2:47" s="1" customFormat="1" ht="17.25" customHeight="1">
      <c r="B53" s="43"/>
      <c r="C53" s="44"/>
      <c r="D53" s="44"/>
      <c r="E53" s="425" t="str">
        <f>E11</f>
        <v>VON - Soupis prací - Vedlejší a ostatní náklady</v>
      </c>
      <c r="F53" s="424"/>
      <c r="G53" s="424"/>
      <c r="H53" s="424"/>
      <c r="I53" s="131"/>
      <c r="J53" s="131"/>
      <c r="K53" s="44"/>
      <c r="L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31"/>
      <c r="J54" s="131"/>
      <c r="K54" s="44"/>
      <c r="L54" s="47"/>
    </row>
    <row r="55" spans="2:47" s="1" customFormat="1" ht="18" customHeight="1">
      <c r="B55" s="43"/>
      <c r="C55" s="39" t="s">
        <v>25</v>
      </c>
      <c r="D55" s="44"/>
      <c r="E55" s="44"/>
      <c r="F55" s="37" t="str">
        <f>F14</f>
        <v>Ostrava-Poruba</v>
      </c>
      <c r="G55" s="44"/>
      <c r="H55" s="44"/>
      <c r="I55" s="132" t="s">
        <v>27</v>
      </c>
      <c r="J55" s="134" t="str">
        <f>IF(J14="","",J14)</f>
        <v>3. 8. 2017</v>
      </c>
      <c r="K55" s="44"/>
      <c r="L55" s="47"/>
    </row>
    <row r="56" spans="2:47" s="1" customFormat="1" ht="7" customHeight="1">
      <c r="B56" s="43"/>
      <c r="C56" s="44"/>
      <c r="D56" s="44"/>
      <c r="E56" s="44"/>
      <c r="F56" s="44"/>
      <c r="G56" s="44"/>
      <c r="H56" s="44"/>
      <c r="I56" s="131"/>
      <c r="J56" s="131"/>
      <c r="K56" s="44"/>
      <c r="L56" s="47"/>
    </row>
    <row r="57" spans="2:47" s="1" customFormat="1" ht="12">
      <c r="B57" s="43"/>
      <c r="C57" s="39" t="s">
        <v>29</v>
      </c>
      <c r="D57" s="44"/>
      <c r="E57" s="44"/>
      <c r="F57" s="37" t="str">
        <f>E17</f>
        <v>SMO MOb Poruba, Klimkovická 28/55</v>
      </c>
      <c r="G57" s="44"/>
      <c r="H57" s="44"/>
      <c r="I57" s="132" t="s">
        <v>37</v>
      </c>
      <c r="J57" s="426" t="str">
        <f>E23</f>
        <v>Ateliér ESO spol.s r.o.,K.H.Máchy 5203/33</v>
      </c>
      <c r="K57" s="44"/>
      <c r="L57" s="47"/>
    </row>
    <row r="58" spans="2:47" s="1" customFormat="1" ht="14.4" customHeight="1">
      <c r="B58" s="43"/>
      <c r="C58" s="39" t="s">
        <v>35</v>
      </c>
      <c r="D58" s="44"/>
      <c r="E58" s="44"/>
      <c r="F58" s="37" t="str">
        <f>IF(E20="","",E20)</f>
        <v/>
      </c>
      <c r="G58" s="44"/>
      <c r="H58" s="44"/>
      <c r="I58" s="131"/>
      <c r="J58" s="427"/>
      <c r="K58" s="44"/>
      <c r="L58" s="47"/>
    </row>
    <row r="59" spans="2:47" s="1" customFormat="1" ht="10.25" customHeight="1">
      <c r="B59" s="43"/>
      <c r="C59" s="44"/>
      <c r="D59" s="44"/>
      <c r="E59" s="44"/>
      <c r="F59" s="44"/>
      <c r="G59" s="44"/>
      <c r="H59" s="44"/>
      <c r="I59" s="131"/>
      <c r="J59" s="131"/>
      <c r="K59" s="44"/>
      <c r="L59" s="47"/>
    </row>
    <row r="60" spans="2:47" s="1" customFormat="1" ht="29.25" customHeight="1">
      <c r="B60" s="43"/>
      <c r="C60" s="159" t="s">
        <v>110</v>
      </c>
      <c r="D60" s="147"/>
      <c r="E60" s="147"/>
      <c r="F60" s="147"/>
      <c r="G60" s="147"/>
      <c r="H60" s="147"/>
      <c r="I60" s="160" t="s">
        <v>111</v>
      </c>
      <c r="J60" s="160" t="s">
        <v>112</v>
      </c>
      <c r="K60" s="161" t="s">
        <v>113</v>
      </c>
      <c r="L60" s="162"/>
    </row>
    <row r="61" spans="2:47" s="1" customFormat="1" ht="10.25" customHeight="1">
      <c r="B61" s="43"/>
      <c r="C61" s="44"/>
      <c r="D61" s="44"/>
      <c r="E61" s="44"/>
      <c r="F61" s="44"/>
      <c r="G61" s="44"/>
      <c r="H61" s="44"/>
      <c r="I61" s="131"/>
      <c r="J61" s="131"/>
      <c r="K61" s="44"/>
      <c r="L61" s="47"/>
    </row>
    <row r="62" spans="2:47" s="1" customFormat="1" ht="29.25" customHeight="1">
      <c r="B62" s="43"/>
      <c r="C62" s="163" t="s">
        <v>114</v>
      </c>
      <c r="D62" s="44"/>
      <c r="E62" s="44"/>
      <c r="F62" s="44"/>
      <c r="G62" s="44"/>
      <c r="H62" s="44"/>
      <c r="I62" s="164">
        <f t="shared" ref="I62:J64" si="0">Q88</f>
        <v>0</v>
      </c>
      <c r="J62" s="164">
        <f t="shared" si="0"/>
        <v>0</v>
      </c>
      <c r="K62" s="143">
        <f>K88</f>
        <v>0</v>
      </c>
      <c r="L62" s="47"/>
      <c r="AU62" s="26" t="s">
        <v>115</v>
      </c>
    </row>
    <row r="63" spans="2:47" s="8" customFormat="1" ht="25" customHeight="1">
      <c r="B63" s="165"/>
      <c r="C63" s="166"/>
      <c r="D63" s="167" t="s">
        <v>684</v>
      </c>
      <c r="E63" s="168"/>
      <c r="F63" s="168"/>
      <c r="G63" s="168"/>
      <c r="H63" s="168"/>
      <c r="I63" s="169">
        <f t="shared" si="0"/>
        <v>0</v>
      </c>
      <c r="J63" s="169">
        <f t="shared" si="0"/>
        <v>0</v>
      </c>
      <c r="K63" s="170">
        <f>K89</f>
        <v>0</v>
      </c>
      <c r="L63" s="171"/>
    </row>
    <row r="64" spans="2:47" s="9" customFormat="1" ht="19.899999999999999" customHeight="1">
      <c r="B64" s="172"/>
      <c r="C64" s="173"/>
      <c r="D64" s="174" t="s">
        <v>685</v>
      </c>
      <c r="E64" s="175"/>
      <c r="F64" s="175"/>
      <c r="G64" s="175"/>
      <c r="H64" s="175"/>
      <c r="I64" s="176">
        <f t="shared" si="0"/>
        <v>0</v>
      </c>
      <c r="J64" s="176">
        <f t="shared" si="0"/>
        <v>0</v>
      </c>
      <c r="K64" s="177">
        <f>K90</f>
        <v>0</v>
      </c>
      <c r="L64" s="178"/>
    </row>
    <row r="65" spans="2:13" s="8" customFormat="1" ht="25" customHeight="1">
      <c r="B65" s="165"/>
      <c r="C65" s="166"/>
      <c r="D65" s="167" t="s">
        <v>686</v>
      </c>
      <c r="E65" s="168"/>
      <c r="F65" s="168"/>
      <c r="G65" s="168"/>
      <c r="H65" s="168"/>
      <c r="I65" s="169">
        <f>Q101</f>
        <v>0</v>
      </c>
      <c r="J65" s="169">
        <f>R101</f>
        <v>0</v>
      </c>
      <c r="K65" s="170">
        <f>K101</f>
        <v>0</v>
      </c>
      <c r="L65" s="171"/>
    </row>
    <row r="66" spans="2:13" s="9" customFormat="1" ht="19.899999999999999" customHeight="1">
      <c r="B66" s="172"/>
      <c r="C66" s="173"/>
      <c r="D66" s="174" t="s">
        <v>687</v>
      </c>
      <c r="E66" s="175"/>
      <c r="F66" s="175"/>
      <c r="G66" s="175"/>
      <c r="H66" s="175"/>
      <c r="I66" s="176">
        <f>Q102</f>
        <v>0</v>
      </c>
      <c r="J66" s="176">
        <f>R102</f>
        <v>0</v>
      </c>
      <c r="K66" s="177">
        <f>K102</f>
        <v>0</v>
      </c>
      <c r="L66" s="178"/>
    </row>
    <row r="67" spans="2:13" s="1" customFormat="1" ht="21.75" customHeight="1">
      <c r="B67" s="43"/>
      <c r="C67" s="44"/>
      <c r="D67" s="44"/>
      <c r="E67" s="44"/>
      <c r="F67" s="44"/>
      <c r="G67" s="44"/>
      <c r="H67" s="44"/>
      <c r="I67" s="131"/>
      <c r="J67" s="131"/>
      <c r="K67" s="44"/>
      <c r="L67" s="47"/>
    </row>
    <row r="68" spans="2:13" s="1" customFormat="1" ht="7" customHeight="1">
      <c r="B68" s="58"/>
      <c r="C68" s="59"/>
      <c r="D68" s="59"/>
      <c r="E68" s="59"/>
      <c r="F68" s="59"/>
      <c r="G68" s="59"/>
      <c r="H68" s="59"/>
      <c r="I68" s="154"/>
      <c r="J68" s="154"/>
      <c r="K68" s="59"/>
      <c r="L68" s="60"/>
    </row>
    <row r="72" spans="2:13" s="1" customFormat="1" ht="7" customHeight="1">
      <c r="B72" s="61"/>
      <c r="C72" s="62"/>
      <c r="D72" s="62"/>
      <c r="E72" s="62"/>
      <c r="F72" s="62"/>
      <c r="G72" s="62"/>
      <c r="H72" s="62"/>
      <c r="I72" s="157"/>
      <c r="J72" s="157"/>
      <c r="K72" s="62"/>
      <c r="L72" s="62"/>
      <c r="M72" s="63"/>
    </row>
    <row r="73" spans="2:13" s="1" customFormat="1" ht="37" customHeight="1">
      <c r="B73" s="43"/>
      <c r="C73" s="64" t="s">
        <v>137</v>
      </c>
      <c r="D73" s="65"/>
      <c r="E73" s="65"/>
      <c r="F73" s="65"/>
      <c r="G73" s="65"/>
      <c r="H73" s="65"/>
      <c r="I73" s="179"/>
      <c r="J73" s="179"/>
      <c r="K73" s="65"/>
      <c r="L73" s="65"/>
      <c r="M73" s="63"/>
    </row>
    <row r="74" spans="2:13" s="1" customFormat="1" ht="7" customHeight="1">
      <c r="B74" s="43"/>
      <c r="C74" s="65"/>
      <c r="D74" s="65"/>
      <c r="E74" s="65"/>
      <c r="F74" s="65"/>
      <c r="G74" s="65"/>
      <c r="H74" s="65"/>
      <c r="I74" s="179"/>
      <c r="J74" s="179"/>
      <c r="K74" s="65"/>
      <c r="L74" s="65"/>
      <c r="M74" s="63"/>
    </row>
    <row r="75" spans="2:13" s="1" customFormat="1" ht="14.4" customHeight="1">
      <c r="B75" s="43"/>
      <c r="C75" s="67" t="s">
        <v>19</v>
      </c>
      <c r="D75" s="65"/>
      <c r="E75" s="65"/>
      <c r="F75" s="65"/>
      <c r="G75" s="65"/>
      <c r="H75" s="65"/>
      <c r="I75" s="179"/>
      <c r="J75" s="179"/>
      <c r="K75" s="65"/>
      <c r="L75" s="65"/>
      <c r="M75" s="63"/>
    </row>
    <row r="76" spans="2:13" s="1" customFormat="1" ht="16.5" customHeight="1">
      <c r="B76" s="43"/>
      <c r="C76" s="65"/>
      <c r="D76" s="65"/>
      <c r="E76" s="428" t="str">
        <f>E7</f>
        <v>Stavební úpravy MK na ulici Pavlouskově v Ostravě-Porubě</v>
      </c>
      <c r="F76" s="429"/>
      <c r="G76" s="429"/>
      <c r="H76" s="429"/>
      <c r="I76" s="179"/>
      <c r="J76" s="179"/>
      <c r="K76" s="65"/>
      <c r="L76" s="65"/>
      <c r="M76" s="63"/>
    </row>
    <row r="77" spans="2:13" ht="12">
      <c r="B77" s="30"/>
      <c r="C77" s="67" t="s">
        <v>103</v>
      </c>
      <c r="D77" s="180"/>
      <c r="E77" s="180"/>
      <c r="F77" s="180"/>
      <c r="G77" s="180"/>
      <c r="H77" s="180"/>
      <c r="K77" s="180"/>
      <c r="L77" s="180"/>
      <c r="M77" s="181"/>
    </row>
    <row r="78" spans="2:13" s="1" customFormat="1" ht="16.5" customHeight="1">
      <c r="B78" s="43"/>
      <c r="C78" s="65"/>
      <c r="D78" s="65"/>
      <c r="E78" s="428" t="s">
        <v>682</v>
      </c>
      <c r="F78" s="430"/>
      <c r="G78" s="430"/>
      <c r="H78" s="430"/>
      <c r="I78" s="179"/>
      <c r="J78" s="179"/>
      <c r="K78" s="65"/>
      <c r="L78" s="65"/>
      <c r="M78" s="63"/>
    </row>
    <row r="79" spans="2:13" s="1" customFormat="1" ht="14.4" customHeight="1">
      <c r="B79" s="43"/>
      <c r="C79" s="67" t="s">
        <v>105</v>
      </c>
      <c r="D79" s="65"/>
      <c r="E79" s="65"/>
      <c r="F79" s="65"/>
      <c r="G79" s="65"/>
      <c r="H79" s="65"/>
      <c r="I79" s="179"/>
      <c r="J79" s="179"/>
      <c r="K79" s="65"/>
      <c r="L79" s="65"/>
      <c r="M79" s="63"/>
    </row>
    <row r="80" spans="2:13" s="1" customFormat="1" ht="17.25" customHeight="1">
      <c r="B80" s="43"/>
      <c r="C80" s="65"/>
      <c r="D80" s="65"/>
      <c r="E80" s="398" t="str">
        <f>E11</f>
        <v>VON - Soupis prací - Vedlejší a ostatní náklady</v>
      </c>
      <c r="F80" s="430"/>
      <c r="G80" s="430"/>
      <c r="H80" s="430"/>
      <c r="I80" s="179"/>
      <c r="J80" s="179"/>
      <c r="K80" s="65"/>
      <c r="L80" s="65"/>
      <c r="M80" s="63"/>
    </row>
    <row r="81" spans="2:65" s="1" customFormat="1" ht="7" customHeight="1">
      <c r="B81" s="43"/>
      <c r="C81" s="65"/>
      <c r="D81" s="65"/>
      <c r="E81" s="65"/>
      <c r="F81" s="65"/>
      <c r="G81" s="65"/>
      <c r="H81" s="65"/>
      <c r="I81" s="179"/>
      <c r="J81" s="179"/>
      <c r="K81" s="65"/>
      <c r="L81" s="65"/>
      <c r="M81" s="63"/>
    </row>
    <row r="82" spans="2:65" s="1" customFormat="1" ht="18" customHeight="1">
      <c r="B82" s="43"/>
      <c r="C82" s="67" t="s">
        <v>25</v>
      </c>
      <c r="D82" s="65"/>
      <c r="E82" s="65"/>
      <c r="F82" s="182" t="str">
        <f>F14</f>
        <v>Ostrava-Poruba</v>
      </c>
      <c r="G82" s="65"/>
      <c r="H82" s="65"/>
      <c r="I82" s="183" t="s">
        <v>27</v>
      </c>
      <c r="J82" s="184" t="str">
        <f>IF(J14="","",J14)</f>
        <v>3. 8. 2017</v>
      </c>
      <c r="K82" s="65"/>
      <c r="L82" s="65"/>
      <c r="M82" s="63"/>
    </row>
    <row r="83" spans="2:65" s="1" customFormat="1" ht="7" customHeight="1">
      <c r="B83" s="43"/>
      <c r="C83" s="65"/>
      <c r="D83" s="65"/>
      <c r="E83" s="65"/>
      <c r="F83" s="65"/>
      <c r="G83" s="65"/>
      <c r="H83" s="65"/>
      <c r="I83" s="179"/>
      <c r="J83" s="179"/>
      <c r="K83" s="65"/>
      <c r="L83" s="65"/>
      <c r="M83" s="63"/>
    </row>
    <row r="84" spans="2:65" s="1" customFormat="1" ht="12">
      <c r="B84" s="43"/>
      <c r="C84" s="67" t="s">
        <v>29</v>
      </c>
      <c r="D84" s="65"/>
      <c r="E84" s="65"/>
      <c r="F84" s="182" t="str">
        <f>E17</f>
        <v>SMO MOb Poruba, Klimkovická 28/55</v>
      </c>
      <c r="G84" s="65"/>
      <c r="H84" s="65"/>
      <c r="I84" s="183" t="s">
        <v>37</v>
      </c>
      <c r="J84" s="185" t="str">
        <f>E23</f>
        <v>Ateliér ESO spol.s r.o.,K.H.Máchy 5203/33</v>
      </c>
      <c r="K84" s="65"/>
      <c r="L84" s="65"/>
      <c r="M84" s="63"/>
    </row>
    <row r="85" spans="2:65" s="1" customFormat="1" ht="14.4" customHeight="1">
      <c r="B85" s="43"/>
      <c r="C85" s="67" t="s">
        <v>35</v>
      </c>
      <c r="D85" s="65"/>
      <c r="E85" s="65"/>
      <c r="F85" s="182" t="str">
        <f>IF(E20="","",E20)</f>
        <v/>
      </c>
      <c r="G85" s="65"/>
      <c r="H85" s="65"/>
      <c r="I85" s="179"/>
      <c r="J85" s="179"/>
      <c r="K85" s="65"/>
      <c r="L85" s="65"/>
      <c r="M85" s="63"/>
    </row>
    <row r="86" spans="2:65" s="1" customFormat="1" ht="10.25" customHeight="1">
      <c r="B86" s="43"/>
      <c r="C86" s="65"/>
      <c r="D86" s="65"/>
      <c r="E86" s="65"/>
      <c r="F86" s="65"/>
      <c r="G86" s="65"/>
      <c r="H86" s="65"/>
      <c r="I86" s="179"/>
      <c r="J86" s="179"/>
      <c r="K86" s="65"/>
      <c r="L86" s="65"/>
      <c r="M86" s="63"/>
    </row>
    <row r="87" spans="2:65" s="10" customFormat="1" ht="29.25" customHeight="1">
      <c r="B87" s="186"/>
      <c r="C87" s="187" t="s">
        <v>138</v>
      </c>
      <c r="D87" s="188" t="s">
        <v>61</v>
      </c>
      <c r="E87" s="188" t="s">
        <v>57</v>
      </c>
      <c r="F87" s="188" t="s">
        <v>139</v>
      </c>
      <c r="G87" s="188" t="s">
        <v>140</v>
      </c>
      <c r="H87" s="188" t="s">
        <v>141</v>
      </c>
      <c r="I87" s="189" t="s">
        <v>142</v>
      </c>
      <c r="J87" s="189" t="s">
        <v>143</v>
      </c>
      <c r="K87" s="188" t="s">
        <v>113</v>
      </c>
      <c r="L87" s="190" t="s">
        <v>144</v>
      </c>
      <c r="M87" s="191"/>
      <c r="N87" s="82" t="s">
        <v>145</v>
      </c>
      <c r="O87" s="83" t="s">
        <v>46</v>
      </c>
      <c r="P87" s="83" t="s">
        <v>146</v>
      </c>
      <c r="Q87" s="83" t="s">
        <v>147</v>
      </c>
      <c r="R87" s="83" t="s">
        <v>148</v>
      </c>
      <c r="S87" s="83" t="s">
        <v>149</v>
      </c>
      <c r="T87" s="83" t="s">
        <v>150</v>
      </c>
      <c r="U87" s="83" t="s">
        <v>151</v>
      </c>
      <c r="V87" s="83" t="s">
        <v>152</v>
      </c>
      <c r="W87" s="83" t="s">
        <v>153</v>
      </c>
      <c r="X87" s="84" t="s">
        <v>154</v>
      </c>
    </row>
    <row r="88" spans="2:65" s="1" customFormat="1" ht="29.25" customHeight="1">
      <c r="B88" s="43"/>
      <c r="C88" s="88" t="s">
        <v>114</v>
      </c>
      <c r="D88" s="65"/>
      <c r="E88" s="65"/>
      <c r="F88" s="65"/>
      <c r="G88" s="65"/>
      <c r="H88" s="65"/>
      <c r="I88" s="179"/>
      <c r="J88" s="179"/>
      <c r="K88" s="192">
        <f>BK88</f>
        <v>0</v>
      </c>
      <c r="L88" s="65"/>
      <c r="M88" s="63"/>
      <c r="N88" s="85"/>
      <c r="O88" s="86"/>
      <c r="P88" s="86"/>
      <c r="Q88" s="193">
        <f>Q89+Q101</f>
        <v>0</v>
      </c>
      <c r="R88" s="193">
        <f>R89+R101</f>
        <v>0</v>
      </c>
      <c r="S88" s="86"/>
      <c r="T88" s="194">
        <f>T89+T101</f>
        <v>0</v>
      </c>
      <c r="U88" s="86"/>
      <c r="V88" s="194">
        <f>V89+V101</f>
        <v>0</v>
      </c>
      <c r="W88" s="86"/>
      <c r="X88" s="195">
        <f>X89+X101</f>
        <v>0</v>
      </c>
      <c r="AT88" s="26" t="s">
        <v>77</v>
      </c>
      <c r="AU88" s="26" t="s">
        <v>115</v>
      </c>
      <c r="BK88" s="196">
        <f>BK89+BK101</f>
        <v>0</v>
      </c>
    </row>
    <row r="89" spans="2:65" s="11" customFormat="1" ht="37.4" customHeight="1">
      <c r="B89" s="197"/>
      <c r="C89" s="198"/>
      <c r="D89" s="199" t="s">
        <v>77</v>
      </c>
      <c r="E89" s="200" t="s">
        <v>688</v>
      </c>
      <c r="F89" s="200" t="s">
        <v>689</v>
      </c>
      <c r="G89" s="198"/>
      <c r="H89" s="198"/>
      <c r="I89" s="201"/>
      <c r="J89" s="201"/>
      <c r="K89" s="202">
        <f>BK89</f>
        <v>0</v>
      </c>
      <c r="L89" s="198"/>
      <c r="M89" s="203"/>
      <c r="N89" s="204"/>
      <c r="O89" s="205"/>
      <c r="P89" s="205"/>
      <c r="Q89" s="206">
        <f>Q90</f>
        <v>0</v>
      </c>
      <c r="R89" s="206">
        <f>R90</f>
        <v>0</v>
      </c>
      <c r="S89" s="205"/>
      <c r="T89" s="207">
        <f>T90</f>
        <v>0</v>
      </c>
      <c r="U89" s="205"/>
      <c r="V89" s="207">
        <f>V90</f>
        <v>0</v>
      </c>
      <c r="W89" s="205"/>
      <c r="X89" s="208">
        <f>X90</f>
        <v>0</v>
      </c>
      <c r="AR89" s="209" t="s">
        <v>167</v>
      </c>
      <c r="AT89" s="210" t="s">
        <v>77</v>
      </c>
      <c r="AU89" s="210" t="s">
        <v>78</v>
      </c>
      <c r="AY89" s="209" t="s">
        <v>157</v>
      </c>
      <c r="BK89" s="211">
        <f>BK90</f>
        <v>0</v>
      </c>
    </row>
    <row r="90" spans="2:65" s="11" customFormat="1" ht="19.899999999999999" customHeight="1">
      <c r="B90" s="197"/>
      <c r="C90" s="198"/>
      <c r="D90" s="199" t="s">
        <v>77</v>
      </c>
      <c r="E90" s="212" t="s">
        <v>690</v>
      </c>
      <c r="F90" s="212" t="s">
        <v>689</v>
      </c>
      <c r="G90" s="198"/>
      <c r="H90" s="198"/>
      <c r="I90" s="201"/>
      <c r="J90" s="201"/>
      <c r="K90" s="213">
        <f>BK90</f>
        <v>0</v>
      </c>
      <c r="L90" s="198"/>
      <c r="M90" s="203"/>
      <c r="N90" s="204"/>
      <c r="O90" s="205"/>
      <c r="P90" s="205"/>
      <c r="Q90" s="206">
        <f>SUM(Q91:Q100)</f>
        <v>0</v>
      </c>
      <c r="R90" s="206">
        <f>SUM(R91:R100)</f>
        <v>0</v>
      </c>
      <c r="S90" s="205"/>
      <c r="T90" s="207">
        <f>SUM(T91:T100)</f>
        <v>0</v>
      </c>
      <c r="U90" s="205"/>
      <c r="V90" s="207">
        <f>SUM(V91:V100)</f>
        <v>0</v>
      </c>
      <c r="W90" s="205"/>
      <c r="X90" s="208">
        <f>SUM(X91:X100)</f>
        <v>0</v>
      </c>
      <c r="AR90" s="209" t="s">
        <v>167</v>
      </c>
      <c r="AT90" s="210" t="s">
        <v>77</v>
      </c>
      <c r="AU90" s="210" t="s">
        <v>85</v>
      </c>
      <c r="AY90" s="209" t="s">
        <v>157</v>
      </c>
      <c r="BK90" s="211">
        <f>SUM(BK91:BK100)</f>
        <v>0</v>
      </c>
    </row>
    <row r="91" spans="2:65" s="1" customFormat="1" ht="25.5" customHeight="1">
      <c r="B91" s="43"/>
      <c r="C91" s="214" t="s">
        <v>85</v>
      </c>
      <c r="D91" s="214" t="s">
        <v>162</v>
      </c>
      <c r="E91" s="215" t="s">
        <v>691</v>
      </c>
      <c r="F91" s="216" t="s">
        <v>692</v>
      </c>
      <c r="G91" s="217" t="s">
        <v>215</v>
      </c>
      <c r="H91" s="218">
        <v>1</v>
      </c>
      <c r="I91" s="219"/>
      <c r="J91" s="219"/>
      <c r="K91" s="220">
        <f>ROUND(P91*H91,2)</f>
        <v>0</v>
      </c>
      <c r="L91" s="216" t="s">
        <v>24</v>
      </c>
      <c r="M91" s="63"/>
      <c r="N91" s="221" t="s">
        <v>24</v>
      </c>
      <c r="O91" s="222" t="s">
        <v>47</v>
      </c>
      <c r="P91" s="145">
        <f>I91+J91</f>
        <v>0</v>
      </c>
      <c r="Q91" s="145">
        <f>ROUND(I91*H91,2)</f>
        <v>0</v>
      </c>
      <c r="R91" s="145">
        <f>ROUND(J91*H91,2)</f>
        <v>0</v>
      </c>
      <c r="S91" s="44"/>
      <c r="T91" s="223">
        <f>S91*H91</f>
        <v>0</v>
      </c>
      <c r="U91" s="223">
        <v>0</v>
      </c>
      <c r="V91" s="223">
        <f>U91*H91</f>
        <v>0</v>
      </c>
      <c r="W91" s="223">
        <v>0</v>
      </c>
      <c r="X91" s="224">
        <f>W91*H91</f>
        <v>0</v>
      </c>
      <c r="AR91" s="26" t="s">
        <v>167</v>
      </c>
      <c r="AT91" s="26" t="s">
        <v>162</v>
      </c>
      <c r="AU91" s="26" t="s">
        <v>87</v>
      </c>
      <c r="AY91" s="26" t="s">
        <v>157</v>
      </c>
      <c r="BE91" s="225">
        <f>IF(O91="základní",K91,0)</f>
        <v>0</v>
      </c>
      <c r="BF91" s="225">
        <f>IF(O91="snížená",K91,0)</f>
        <v>0</v>
      </c>
      <c r="BG91" s="225">
        <f>IF(O91="zákl. přenesená",K91,0)</f>
        <v>0</v>
      </c>
      <c r="BH91" s="225">
        <f>IF(O91="sníž. přenesená",K91,0)</f>
        <v>0</v>
      </c>
      <c r="BI91" s="225">
        <f>IF(O91="nulová",K91,0)</f>
        <v>0</v>
      </c>
      <c r="BJ91" s="26" t="s">
        <v>85</v>
      </c>
      <c r="BK91" s="225">
        <f>ROUND(P91*H91,2)</f>
        <v>0</v>
      </c>
      <c r="BL91" s="26" t="s">
        <v>167</v>
      </c>
      <c r="BM91" s="26" t="s">
        <v>693</v>
      </c>
    </row>
    <row r="92" spans="2:65" s="13" customFormat="1" ht="12">
      <c r="B92" s="238"/>
      <c r="C92" s="239"/>
      <c r="D92" s="228" t="s">
        <v>169</v>
      </c>
      <c r="E92" s="240" t="s">
        <v>24</v>
      </c>
      <c r="F92" s="241" t="s">
        <v>694</v>
      </c>
      <c r="G92" s="239"/>
      <c r="H92" s="240" t="s">
        <v>24</v>
      </c>
      <c r="I92" s="242"/>
      <c r="J92" s="242"/>
      <c r="K92" s="239"/>
      <c r="L92" s="239"/>
      <c r="M92" s="243"/>
      <c r="N92" s="244"/>
      <c r="O92" s="245"/>
      <c r="P92" s="245"/>
      <c r="Q92" s="245"/>
      <c r="R92" s="245"/>
      <c r="S92" s="245"/>
      <c r="T92" s="245"/>
      <c r="U92" s="245"/>
      <c r="V92" s="245"/>
      <c r="W92" s="245"/>
      <c r="X92" s="246"/>
      <c r="AT92" s="247" t="s">
        <v>169</v>
      </c>
      <c r="AU92" s="247" t="s">
        <v>87</v>
      </c>
      <c r="AV92" s="13" t="s">
        <v>85</v>
      </c>
      <c r="AW92" s="13" t="s">
        <v>7</v>
      </c>
      <c r="AX92" s="13" t="s">
        <v>78</v>
      </c>
      <c r="AY92" s="247" t="s">
        <v>157</v>
      </c>
    </row>
    <row r="93" spans="2:65" s="12" customFormat="1" ht="12">
      <c r="B93" s="226"/>
      <c r="C93" s="227"/>
      <c r="D93" s="228" t="s">
        <v>169</v>
      </c>
      <c r="E93" s="229" t="s">
        <v>24</v>
      </c>
      <c r="F93" s="230" t="s">
        <v>85</v>
      </c>
      <c r="G93" s="227"/>
      <c r="H93" s="231">
        <v>1</v>
      </c>
      <c r="I93" s="232"/>
      <c r="J93" s="232"/>
      <c r="K93" s="227"/>
      <c r="L93" s="227"/>
      <c r="M93" s="233"/>
      <c r="N93" s="234"/>
      <c r="O93" s="235"/>
      <c r="P93" s="235"/>
      <c r="Q93" s="235"/>
      <c r="R93" s="235"/>
      <c r="S93" s="235"/>
      <c r="T93" s="235"/>
      <c r="U93" s="235"/>
      <c r="V93" s="235"/>
      <c r="W93" s="235"/>
      <c r="X93" s="236"/>
      <c r="AT93" s="237" t="s">
        <v>169</v>
      </c>
      <c r="AU93" s="237" t="s">
        <v>87</v>
      </c>
      <c r="AV93" s="12" t="s">
        <v>87</v>
      </c>
      <c r="AW93" s="12" t="s">
        <v>7</v>
      </c>
      <c r="AX93" s="12" t="s">
        <v>85</v>
      </c>
      <c r="AY93" s="237" t="s">
        <v>157</v>
      </c>
    </row>
    <row r="94" spans="2:65" s="1" customFormat="1" ht="16.5" customHeight="1">
      <c r="B94" s="43"/>
      <c r="C94" s="214" t="s">
        <v>87</v>
      </c>
      <c r="D94" s="214" t="s">
        <v>162</v>
      </c>
      <c r="E94" s="215" t="s">
        <v>695</v>
      </c>
      <c r="F94" s="216" t="s">
        <v>696</v>
      </c>
      <c r="G94" s="217" t="s">
        <v>697</v>
      </c>
      <c r="H94" s="218">
        <v>1</v>
      </c>
      <c r="I94" s="219"/>
      <c r="J94" s="219"/>
      <c r="K94" s="220">
        <f>ROUND(P94*H94,2)</f>
        <v>0</v>
      </c>
      <c r="L94" s="216" t="s">
        <v>24</v>
      </c>
      <c r="M94" s="63"/>
      <c r="N94" s="221" t="s">
        <v>24</v>
      </c>
      <c r="O94" s="222" t="s">
        <v>47</v>
      </c>
      <c r="P94" s="145">
        <f>I94+J94</f>
        <v>0</v>
      </c>
      <c r="Q94" s="145">
        <f>ROUND(I94*H94,2)</f>
        <v>0</v>
      </c>
      <c r="R94" s="145">
        <f>ROUND(J94*H94,2)</f>
        <v>0</v>
      </c>
      <c r="S94" s="44"/>
      <c r="T94" s="223">
        <f>S94*H94</f>
        <v>0</v>
      </c>
      <c r="U94" s="223">
        <v>0</v>
      </c>
      <c r="V94" s="223">
        <f>U94*H94</f>
        <v>0</v>
      </c>
      <c r="W94" s="223">
        <v>0</v>
      </c>
      <c r="X94" s="224">
        <f>W94*H94</f>
        <v>0</v>
      </c>
      <c r="AR94" s="26" t="s">
        <v>167</v>
      </c>
      <c r="AT94" s="26" t="s">
        <v>162</v>
      </c>
      <c r="AU94" s="26" t="s">
        <v>87</v>
      </c>
      <c r="AY94" s="26" t="s">
        <v>157</v>
      </c>
      <c r="BE94" s="225">
        <f>IF(O94="základní",K94,0)</f>
        <v>0</v>
      </c>
      <c r="BF94" s="225">
        <f>IF(O94="snížená",K94,0)</f>
        <v>0</v>
      </c>
      <c r="BG94" s="225">
        <f>IF(O94="zákl. přenesená",K94,0)</f>
        <v>0</v>
      </c>
      <c r="BH94" s="225">
        <f>IF(O94="sníž. přenesená",K94,0)</f>
        <v>0</v>
      </c>
      <c r="BI94" s="225">
        <f>IF(O94="nulová",K94,0)</f>
        <v>0</v>
      </c>
      <c r="BJ94" s="26" t="s">
        <v>85</v>
      </c>
      <c r="BK94" s="225">
        <f>ROUND(P94*H94,2)</f>
        <v>0</v>
      </c>
      <c r="BL94" s="26" t="s">
        <v>167</v>
      </c>
      <c r="BM94" s="26" t="s">
        <v>698</v>
      </c>
    </row>
    <row r="95" spans="2:65" s="13" customFormat="1" ht="12">
      <c r="B95" s="238"/>
      <c r="C95" s="239"/>
      <c r="D95" s="228" t="s">
        <v>169</v>
      </c>
      <c r="E95" s="240" t="s">
        <v>24</v>
      </c>
      <c r="F95" s="241" t="s">
        <v>699</v>
      </c>
      <c r="G95" s="239"/>
      <c r="H95" s="240" t="s">
        <v>24</v>
      </c>
      <c r="I95" s="242"/>
      <c r="J95" s="242"/>
      <c r="K95" s="239"/>
      <c r="L95" s="239"/>
      <c r="M95" s="243"/>
      <c r="N95" s="244"/>
      <c r="O95" s="245"/>
      <c r="P95" s="245"/>
      <c r="Q95" s="245"/>
      <c r="R95" s="245"/>
      <c r="S95" s="245"/>
      <c r="T95" s="245"/>
      <c r="U95" s="245"/>
      <c r="V95" s="245"/>
      <c r="W95" s="245"/>
      <c r="X95" s="246"/>
      <c r="AT95" s="247" t="s">
        <v>169</v>
      </c>
      <c r="AU95" s="247" t="s">
        <v>87</v>
      </c>
      <c r="AV95" s="13" t="s">
        <v>85</v>
      </c>
      <c r="AW95" s="13" t="s">
        <v>7</v>
      </c>
      <c r="AX95" s="13" t="s">
        <v>78</v>
      </c>
      <c r="AY95" s="247" t="s">
        <v>157</v>
      </c>
    </row>
    <row r="96" spans="2:65" s="12" customFormat="1" ht="12">
      <c r="B96" s="226"/>
      <c r="C96" s="227"/>
      <c r="D96" s="228" t="s">
        <v>169</v>
      </c>
      <c r="E96" s="229" t="s">
        <v>24</v>
      </c>
      <c r="F96" s="230" t="s">
        <v>85</v>
      </c>
      <c r="G96" s="227"/>
      <c r="H96" s="231">
        <v>1</v>
      </c>
      <c r="I96" s="232"/>
      <c r="J96" s="232"/>
      <c r="K96" s="227"/>
      <c r="L96" s="227"/>
      <c r="M96" s="233"/>
      <c r="N96" s="234"/>
      <c r="O96" s="235"/>
      <c r="P96" s="235"/>
      <c r="Q96" s="235"/>
      <c r="R96" s="235"/>
      <c r="S96" s="235"/>
      <c r="T96" s="235"/>
      <c r="U96" s="235"/>
      <c r="V96" s="235"/>
      <c r="W96" s="235"/>
      <c r="X96" s="236"/>
      <c r="AT96" s="237" t="s">
        <v>169</v>
      </c>
      <c r="AU96" s="237" t="s">
        <v>87</v>
      </c>
      <c r="AV96" s="12" t="s">
        <v>87</v>
      </c>
      <c r="AW96" s="12" t="s">
        <v>7</v>
      </c>
      <c r="AX96" s="12" t="s">
        <v>85</v>
      </c>
      <c r="AY96" s="237" t="s">
        <v>157</v>
      </c>
    </row>
    <row r="97" spans="2:65" s="1" customFormat="1" ht="25.5" customHeight="1">
      <c r="B97" s="43"/>
      <c r="C97" s="214" t="s">
        <v>161</v>
      </c>
      <c r="D97" s="214" t="s">
        <v>162</v>
      </c>
      <c r="E97" s="215" t="s">
        <v>700</v>
      </c>
      <c r="F97" s="216" t="s">
        <v>701</v>
      </c>
      <c r="G97" s="217" t="s">
        <v>697</v>
      </c>
      <c r="H97" s="218">
        <v>1</v>
      </c>
      <c r="I97" s="219"/>
      <c r="J97" s="219"/>
      <c r="K97" s="220">
        <f>ROUND(P97*H97,2)</f>
        <v>0</v>
      </c>
      <c r="L97" s="216" t="s">
        <v>702</v>
      </c>
      <c r="M97" s="63"/>
      <c r="N97" s="221" t="s">
        <v>24</v>
      </c>
      <c r="O97" s="222" t="s">
        <v>47</v>
      </c>
      <c r="P97" s="145">
        <f>I97+J97</f>
        <v>0</v>
      </c>
      <c r="Q97" s="145">
        <f>ROUND(I97*H97,2)</f>
        <v>0</v>
      </c>
      <c r="R97" s="145">
        <f>ROUND(J97*H97,2)</f>
        <v>0</v>
      </c>
      <c r="S97" s="44"/>
      <c r="T97" s="223">
        <f>S97*H97</f>
        <v>0</v>
      </c>
      <c r="U97" s="223">
        <v>0</v>
      </c>
      <c r="V97" s="223">
        <f>U97*H97</f>
        <v>0</v>
      </c>
      <c r="W97" s="223">
        <v>0</v>
      </c>
      <c r="X97" s="224">
        <f>W97*H97</f>
        <v>0</v>
      </c>
      <c r="AR97" s="26" t="s">
        <v>167</v>
      </c>
      <c r="AT97" s="26" t="s">
        <v>162</v>
      </c>
      <c r="AU97" s="26" t="s">
        <v>87</v>
      </c>
      <c r="AY97" s="26" t="s">
        <v>157</v>
      </c>
      <c r="BE97" s="225">
        <f>IF(O97="základní",K97,0)</f>
        <v>0</v>
      </c>
      <c r="BF97" s="225">
        <f>IF(O97="snížená",K97,0)</f>
        <v>0</v>
      </c>
      <c r="BG97" s="225">
        <f>IF(O97="zákl. přenesená",K97,0)</f>
        <v>0</v>
      </c>
      <c r="BH97" s="225">
        <f>IF(O97="sníž. přenesená",K97,0)</f>
        <v>0</v>
      </c>
      <c r="BI97" s="225">
        <f>IF(O97="nulová",K97,0)</f>
        <v>0</v>
      </c>
      <c r="BJ97" s="26" t="s">
        <v>85</v>
      </c>
      <c r="BK97" s="225">
        <f>ROUND(P97*H97,2)</f>
        <v>0</v>
      </c>
      <c r="BL97" s="26" t="s">
        <v>167</v>
      </c>
      <c r="BM97" s="26" t="s">
        <v>703</v>
      </c>
    </row>
    <row r="98" spans="2:65" s="12" customFormat="1" ht="12">
      <c r="B98" s="226"/>
      <c r="C98" s="227"/>
      <c r="D98" s="228" t="s">
        <v>169</v>
      </c>
      <c r="E98" s="229" t="s">
        <v>24</v>
      </c>
      <c r="F98" s="230" t="s">
        <v>85</v>
      </c>
      <c r="G98" s="227"/>
      <c r="H98" s="231">
        <v>1</v>
      </c>
      <c r="I98" s="232"/>
      <c r="J98" s="232"/>
      <c r="K98" s="227"/>
      <c r="L98" s="227"/>
      <c r="M98" s="233"/>
      <c r="N98" s="234"/>
      <c r="O98" s="235"/>
      <c r="P98" s="235"/>
      <c r="Q98" s="235"/>
      <c r="R98" s="235"/>
      <c r="S98" s="235"/>
      <c r="T98" s="235"/>
      <c r="U98" s="235"/>
      <c r="V98" s="235"/>
      <c r="W98" s="235"/>
      <c r="X98" s="236"/>
      <c r="AT98" s="237" t="s">
        <v>169</v>
      </c>
      <c r="AU98" s="237" t="s">
        <v>87</v>
      </c>
      <c r="AV98" s="12" t="s">
        <v>87</v>
      </c>
      <c r="AW98" s="12" t="s">
        <v>7</v>
      </c>
      <c r="AX98" s="12" t="s">
        <v>85</v>
      </c>
      <c r="AY98" s="237" t="s">
        <v>157</v>
      </c>
    </row>
    <row r="99" spans="2:65" s="1" customFormat="1" ht="25.5" customHeight="1">
      <c r="B99" s="43"/>
      <c r="C99" s="214" t="s">
        <v>167</v>
      </c>
      <c r="D99" s="214" t="s">
        <v>162</v>
      </c>
      <c r="E99" s="215" t="s">
        <v>704</v>
      </c>
      <c r="F99" s="216" t="s">
        <v>705</v>
      </c>
      <c r="G99" s="217" t="s">
        <v>697</v>
      </c>
      <c r="H99" s="218">
        <v>1</v>
      </c>
      <c r="I99" s="219"/>
      <c r="J99" s="219"/>
      <c r="K99" s="220">
        <f>ROUND(P99*H99,2)</f>
        <v>0</v>
      </c>
      <c r="L99" s="216" t="s">
        <v>24</v>
      </c>
      <c r="M99" s="63"/>
      <c r="N99" s="221" t="s">
        <v>24</v>
      </c>
      <c r="O99" s="222" t="s">
        <v>47</v>
      </c>
      <c r="P99" s="145">
        <f>I99+J99</f>
        <v>0</v>
      </c>
      <c r="Q99" s="145">
        <f>ROUND(I99*H99,2)</f>
        <v>0</v>
      </c>
      <c r="R99" s="145">
        <f>ROUND(J99*H99,2)</f>
        <v>0</v>
      </c>
      <c r="S99" s="44"/>
      <c r="T99" s="223">
        <f>S99*H99</f>
        <v>0</v>
      </c>
      <c r="U99" s="223">
        <v>0</v>
      </c>
      <c r="V99" s="223">
        <f>U99*H99</f>
        <v>0</v>
      </c>
      <c r="W99" s="223">
        <v>0</v>
      </c>
      <c r="X99" s="224">
        <f>W99*H99</f>
        <v>0</v>
      </c>
      <c r="AR99" s="26" t="s">
        <v>167</v>
      </c>
      <c r="AT99" s="26" t="s">
        <v>162</v>
      </c>
      <c r="AU99" s="26" t="s">
        <v>87</v>
      </c>
      <c r="AY99" s="26" t="s">
        <v>157</v>
      </c>
      <c r="BE99" s="225">
        <f>IF(O99="základní",K99,0)</f>
        <v>0</v>
      </c>
      <c r="BF99" s="225">
        <f>IF(O99="snížená",K99,0)</f>
        <v>0</v>
      </c>
      <c r="BG99" s="225">
        <f>IF(O99="zákl. přenesená",K99,0)</f>
        <v>0</v>
      </c>
      <c r="BH99" s="225">
        <f>IF(O99="sníž. přenesená",K99,0)</f>
        <v>0</v>
      </c>
      <c r="BI99" s="225">
        <f>IF(O99="nulová",K99,0)</f>
        <v>0</v>
      </c>
      <c r="BJ99" s="26" t="s">
        <v>85</v>
      </c>
      <c r="BK99" s="225">
        <f>ROUND(P99*H99,2)</f>
        <v>0</v>
      </c>
      <c r="BL99" s="26" t="s">
        <v>167</v>
      </c>
      <c r="BM99" s="26" t="s">
        <v>706</v>
      </c>
    </row>
    <row r="100" spans="2:65" s="12" customFormat="1" ht="12">
      <c r="B100" s="226"/>
      <c r="C100" s="227"/>
      <c r="D100" s="228" t="s">
        <v>169</v>
      </c>
      <c r="E100" s="229" t="s">
        <v>24</v>
      </c>
      <c r="F100" s="230" t="s">
        <v>85</v>
      </c>
      <c r="G100" s="227"/>
      <c r="H100" s="231">
        <v>1</v>
      </c>
      <c r="I100" s="232"/>
      <c r="J100" s="232"/>
      <c r="K100" s="227"/>
      <c r="L100" s="227"/>
      <c r="M100" s="233"/>
      <c r="N100" s="234"/>
      <c r="O100" s="235"/>
      <c r="P100" s="235"/>
      <c r="Q100" s="235"/>
      <c r="R100" s="235"/>
      <c r="S100" s="235"/>
      <c r="T100" s="235"/>
      <c r="U100" s="235"/>
      <c r="V100" s="235"/>
      <c r="W100" s="235"/>
      <c r="X100" s="236"/>
      <c r="AT100" s="237" t="s">
        <v>169</v>
      </c>
      <c r="AU100" s="237" t="s">
        <v>87</v>
      </c>
      <c r="AV100" s="12" t="s">
        <v>87</v>
      </c>
      <c r="AW100" s="12" t="s">
        <v>7</v>
      </c>
      <c r="AX100" s="12" t="s">
        <v>85</v>
      </c>
      <c r="AY100" s="237" t="s">
        <v>157</v>
      </c>
    </row>
    <row r="101" spans="2:65" s="11" customFormat="1" ht="37.4" customHeight="1">
      <c r="B101" s="197"/>
      <c r="C101" s="198"/>
      <c r="D101" s="199" t="s">
        <v>77</v>
      </c>
      <c r="E101" s="200" t="s">
        <v>707</v>
      </c>
      <c r="F101" s="200" t="s">
        <v>708</v>
      </c>
      <c r="G101" s="198"/>
      <c r="H101" s="198"/>
      <c r="I101" s="201"/>
      <c r="J101" s="201"/>
      <c r="K101" s="202">
        <f>BK101</f>
        <v>0</v>
      </c>
      <c r="L101" s="198"/>
      <c r="M101" s="203"/>
      <c r="N101" s="204"/>
      <c r="O101" s="205"/>
      <c r="P101" s="205"/>
      <c r="Q101" s="206">
        <f>Q102</f>
        <v>0</v>
      </c>
      <c r="R101" s="206">
        <f>R102</f>
        <v>0</v>
      </c>
      <c r="S101" s="205"/>
      <c r="T101" s="207">
        <f>T102</f>
        <v>0</v>
      </c>
      <c r="U101" s="205"/>
      <c r="V101" s="207">
        <f>V102</f>
        <v>0</v>
      </c>
      <c r="W101" s="205"/>
      <c r="X101" s="208">
        <f>X102</f>
        <v>0</v>
      </c>
      <c r="AR101" s="209" t="s">
        <v>175</v>
      </c>
      <c r="AT101" s="210" t="s">
        <v>77</v>
      </c>
      <c r="AU101" s="210" t="s">
        <v>78</v>
      </c>
      <c r="AY101" s="209" t="s">
        <v>157</v>
      </c>
      <c r="BK101" s="211">
        <f>BK102</f>
        <v>0</v>
      </c>
    </row>
    <row r="102" spans="2:65" s="11" customFormat="1" ht="19.899999999999999" customHeight="1">
      <c r="B102" s="197"/>
      <c r="C102" s="198"/>
      <c r="D102" s="199" t="s">
        <v>77</v>
      </c>
      <c r="E102" s="212" t="s">
        <v>78</v>
      </c>
      <c r="F102" s="212" t="s">
        <v>708</v>
      </c>
      <c r="G102" s="198"/>
      <c r="H102" s="198"/>
      <c r="I102" s="201"/>
      <c r="J102" s="201"/>
      <c r="K102" s="213">
        <f>BK102</f>
        <v>0</v>
      </c>
      <c r="L102" s="198"/>
      <c r="M102" s="203"/>
      <c r="N102" s="204"/>
      <c r="O102" s="205"/>
      <c r="P102" s="205"/>
      <c r="Q102" s="206">
        <f>SUM(Q103:Q114)</f>
        <v>0</v>
      </c>
      <c r="R102" s="206">
        <f>SUM(R103:R114)</f>
        <v>0</v>
      </c>
      <c r="S102" s="205"/>
      <c r="T102" s="207">
        <f>SUM(T103:T114)</f>
        <v>0</v>
      </c>
      <c r="U102" s="205"/>
      <c r="V102" s="207">
        <f>SUM(V103:V114)</f>
        <v>0</v>
      </c>
      <c r="W102" s="205"/>
      <c r="X102" s="208">
        <f>SUM(X103:X114)</f>
        <v>0</v>
      </c>
      <c r="AR102" s="209" t="s">
        <v>175</v>
      </c>
      <c r="AT102" s="210" t="s">
        <v>77</v>
      </c>
      <c r="AU102" s="210" t="s">
        <v>85</v>
      </c>
      <c r="AY102" s="209" t="s">
        <v>157</v>
      </c>
      <c r="BK102" s="211">
        <f>SUM(BK103:BK114)</f>
        <v>0</v>
      </c>
    </row>
    <row r="103" spans="2:65" s="1" customFormat="1" ht="16.5" customHeight="1">
      <c r="B103" s="43"/>
      <c r="C103" s="214" t="s">
        <v>175</v>
      </c>
      <c r="D103" s="214" t="s">
        <v>162</v>
      </c>
      <c r="E103" s="215" t="s">
        <v>709</v>
      </c>
      <c r="F103" s="216" t="s">
        <v>710</v>
      </c>
      <c r="G103" s="217" t="s">
        <v>697</v>
      </c>
      <c r="H103" s="218">
        <v>1</v>
      </c>
      <c r="I103" s="219"/>
      <c r="J103" s="219"/>
      <c r="K103" s="220">
        <f>ROUND(P103*H103,2)</f>
        <v>0</v>
      </c>
      <c r="L103" s="216" t="s">
        <v>702</v>
      </c>
      <c r="M103" s="63"/>
      <c r="N103" s="221" t="s">
        <v>24</v>
      </c>
      <c r="O103" s="222" t="s">
        <v>47</v>
      </c>
      <c r="P103" s="145">
        <f>I103+J103</f>
        <v>0</v>
      </c>
      <c r="Q103" s="145">
        <f>ROUND(I103*H103,2)</f>
        <v>0</v>
      </c>
      <c r="R103" s="145">
        <f>ROUND(J103*H103,2)</f>
        <v>0</v>
      </c>
      <c r="S103" s="44"/>
      <c r="T103" s="223">
        <f>S103*H103</f>
        <v>0</v>
      </c>
      <c r="U103" s="223">
        <v>0</v>
      </c>
      <c r="V103" s="223">
        <f>U103*H103</f>
        <v>0</v>
      </c>
      <c r="W103" s="223">
        <v>0</v>
      </c>
      <c r="X103" s="224">
        <f>W103*H103</f>
        <v>0</v>
      </c>
      <c r="AR103" s="26" t="s">
        <v>711</v>
      </c>
      <c r="AT103" s="26" t="s">
        <v>162</v>
      </c>
      <c r="AU103" s="26" t="s">
        <v>87</v>
      </c>
      <c r="AY103" s="26" t="s">
        <v>157</v>
      </c>
      <c r="BE103" s="225">
        <f>IF(O103="základní",K103,0)</f>
        <v>0</v>
      </c>
      <c r="BF103" s="225">
        <f>IF(O103="snížená",K103,0)</f>
        <v>0</v>
      </c>
      <c r="BG103" s="225">
        <f>IF(O103="zákl. přenesená",K103,0)</f>
        <v>0</v>
      </c>
      <c r="BH103" s="225">
        <f>IF(O103="sníž. přenesená",K103,0)</f>
        <v>0</v>
      </c>
      <c r="BI103" s="225">
        <f>IF(O103="nulová",K103,0)</f>
        <v>0</v>
      </c>
      <c r="BJ103" s="26" t="s">
        <v>85</v>
      </c>
      <c r="BK103" s="225">
        <f>ROUND(P103*H103,2)</f>
        <v>0</v>
      </c>
      <c r="BL103" s="26" t="s">
        <v>711</v>
      </c>
      <c r="BM103" s="26" t="s">
        <v>712</v>
      </c>
    </row>
    <row r="104" spans="2:65" s="13" customFormat="1" ht="12">
      <c r="B104" s="238"/>
      <c r="C104" s="239"/>
      <c r="D104" s="228" t="s">
        <v>169</v>
      </c>
      <c r="E104" s="240" t="s">
        <v>24</v>
      </c>
      <c r="F104" s="241" t="s">
        <v>713</v>
      </c>
      <c r="G104" s="239"/>
      <c r="H104" s="240" t="s">
        <v>24</v>
      </c>
      <c r="I104" s="242"/>
      <c r="J104" s="242"/>
      <c r="K104" s="239"/>
      <c r="L104" s="239"/>
      <c r="M104" s="243"/>
      <c r="N104" s="244"/>
      <c r="O104" s="245"/>
      <c r="P104" s="245"/>
      <c r="Q104" s="245"/>
      <c r="R104" s="245"/>
      <c r="S104" s="245"/>
      <c r="T104" s="245"/>
      <c r="U104" s="245"/>
      <c r="V104" s="245"/>
      <c r="W104" s="245"/>
      <c r="X104" s="246"/>
      <c r="AT104" s="247" t="s">
        <v>169</v>
      </c>
      <c r="AU104" s="247" t="s">
        <v>87</v>
      </c>
      <c r="AV104" s="13" t="s">
        <v>85</v>
      </c>
      <c r="AW104" s="13" t="s">
        <v>7</v>
      </c>
      <c r="AX104" s="13" t="s">
        <v>78</v>
      </c>
      <c r="AY104" s="247" t="s">
        <v>157</v>
      </c>
    </row>
    <row r="105" spans="2:65" s="12" customFormat="1" ht="12">
      <c r="B105" s="226"/>
      <c r="C105" s="227"/>
      <c r="D105" s="228" t="s">
        <v>169</v>
      </c>
      <c r="E105" s="229" t="s">
        <v>24</v>
      </c>
      <c r="F105" s="230" t="s">
        <v>85</v>
      </c>
      <c r="G105" s="227"/>
      <c r="H105" s="231">
        <v>1</v>
      </c>
      <c r="I105" s="232"/>
      <c r="J105" s="232"/>
      <c r="K105" s="227"/>
      <c r="L105" s="227"/>
      <c r="M105" s="233"/>
      <c r="N105" s="234"/>
      <c r="O105" s="235"/>
      <c r="P105" s="235"/>
      <c r="Q105" s="235"/>
      <c r="R105" s="235"/>
      <c r="S105" s="235"/>
      <c r="T105" s="235"/>
      <c r="U105" s="235"/>
      <c r="V105" s="235"/>
      <c r="W105" s="235"/>
      <c r="X105" s="236"/>
      <c r="AT105" s="237" t="s">
        <v>169</v>
      </c>
      <c r="AU105" s="237" t="s">
        <v>87</v>
      </c>
      <c r="AV105" s="12" t="s">
        <v>87</v>
      </c>
      <c r="AW105" s="12" t="s">
        <v>7</v>
      </c>
      <c r="AX105" s="12" t="s">
        <v>85</v>
      </c>
      <c r="AY105" s="237" t="s">
        <v>157</v>
      </c>
    </row>
    <row r="106" spans="2:65" s="1" customFormat="1" ht="25.5" customHeight="1">
      <c r="B106" s="43"/>
      <c r="C106" s="214" t="s">
        <v>180</v>
      </c>
      <c r="D106" s="214" t="s">
        <v>162</v>
      </c>
      <c r="E106" s="215" t="s">
        <v>714</v>
      </c>
      <c r="F106" s="216" t="s">
        <v>715</v>
      </c>
      <c r="G106" s="217" t="s">
        <v>697</v>
      </c>
      <c r="H106" s="218">
        <v>1</v>
      </c>
      <c r="I106" s="219"/>
      <c r="J106" s="219"/>
      <c r="K106" s="220">
        <f>ROUND(P106*H106,2)</f>
        <v>0</v>
      </c>
      <c r="L106" s="216" t="s">
        <v>702</v>
      </c>
      <c r="M106" s="63"/>
      <c r="N106" s="221" t="s">
        <v>24</v>
      </c>
      <c r="O106" s="222" t="s">
        <v>47</v>
      </c>
      <c r="P106" s="145">
        <f>I106+J106</f>
        <v>0</v>
      </c>
      <c r="Q106" s="145">
        <f>ROUND(I106*H106,2)</f>
        <v>0</v>
      </c>
      <c r="R106" s="145">
        <f>ROUND(J106*H106,2)</f>
        <v>0</v>
      </c>
      <c r="S106" s="44"/>
      <c r="T106" s="223">
        <f>S106*H106</f>
        <v>0</v>
      </c>
      <c r="U106" s="223">
        <v>0</v>
      </c>
      <c r="V106" s="223">
        <f>U106*H106</f>
        <v>0</v>
      </c>
      <c r="W106" s="223">
        <v>0</v>
      </c>
      <c r="X106" s="224">
        <f>W106*H106</f>
        <v>0</v>
      </c>
      <c r="AR106" s="26" t="s">
        <v>711</v>
      </c>
      <c r="AT106" s="26" t="s">
        <v>162</v>
      </c>
      <c r="AU106" s="26" t="s">
        <v>87</v>
      </c>
      <c r="AY106" s="26" t="s">
        <v>157</v>
      </c>
      <c r="BE106" s="225">
        <f>IF(O106="základní",K106,0)</f>
        <v>0</v>
      </c>
      <c r="BF106" s="225">
        <f>IF(O106="snížená",K106,0)</f>
        <v>0</v>
      </c>
      <c r="BG106" s="225">
        <f>IF(O106="zákl. přenesená",K106,0)</f>
        <v>0</v>
      </c>
      <c r="BH106" s="225">
        <f>IF(O106="sníž. přenesená",K106,0)</f>
        <v>0</v>
      </c>
      <c r="BI106" s="225">
        <f>IF(O106="nulová",K106,0)</f>
        <v>0</v>
      </c>
      <c r="BJ106" s="26" t="s">
        <v>85</v>
      </c>
      <c r="BK106" s="225">
        <f>ROUND(P106*H106,2)</f>
        <v>0</v>
      </c>
      <c r="BL106" s="26" t="s">
        <v>711</v>
      </c>
      <c r="BM106" s="26" t="s">
        <v>716</v>
      </c>
    </row>
    <row r="107" spans="2:65" s="12" customFormat="1" ht="12">
      <c r="B107" s="226"/>
      <c r="C107" s="227"/>
      <c r="D107" s="228" t="s">
        <v>169</v>
      </c>
      <c r="E107" s="229" t="s">
        <v>24</v>
      </c>
      <c r="F107" s="230" t="s">
        <v>85</v>
      </c>
      <c r="G107" s="227"/>
      <c r="H107" s="231">
        <v>1</v>
      </c>
      <c r="I107" s="232"/>
      <c r="J107" s="232"/>
      <c r="K107" s="227"/>
      <c r="L107" s="227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6"/>
      <c r="AT107" s="237" t="s">
        <v>169</v>
      </c>
      <c r="AU107" s="237" t="s">
        <v>87</v>
      </c>
      <c r="AV107" s="12" t="s">
        <v>87</v>
      </c>
      <c r="AW107" s="12" t="s">
        <v>7</v>
      </c>
      <c r="AX107" s="12" t="s">
        <v>85</v>
      </c>
      <c r="AY107" s="237" t="s">
        <v>157</v>
      </c>
    </row>
    <row r="108" spans="2:65" s="1" customFormat="1" ht="25.5" customHeight="1">
      <c r="B108" s="43"/>
      <c r="C108" s="214" t="s">
        <v>537</v>
      </c>
      <c r="D108" s="214" t="s">
        <v>162</v>
      </c>
      <c r="E108" s="215" t="s">
        <v>717</v>
      </c>
      <c r="F108" s="216" t="s">
        <v>718</v>
      </c>
      <c r="G108" s="217" t="s">
        <v>697</v>
      </c>
      <c r="H108" s="218">
        <v>1</v>
      </c>
      <c r="I108" s="219"/>
      <c r="J108" s="219"/>
      <c r="K108" s="220">
        <f>ROUND(P108*H108,2)</f>
        <v>0</v>
      </c>
      <c r="L108" s="216" t="s">
        <v>702</v>
      </c>
      <c r="M108" s="63"/>
      <c r="N108" s="221" t="s">
        <v>24</v>
      </c>
      <c r="O108" s="222" t="s">
        <v>47</v>
      </c>
      <c r="P108" s="145">
        <f>I108+J108</f>
        <v>0</v>
      </c>
      <c r="Q108" s="145">
        <f>ROUND(I108*H108,2)</f>
        <v>0</v>
      </c>
      <c r="R108" s="145">
        <f>ROUND(J108*H108,2)</f>
        <v>0</v>
      </c>
      <c r="S108" s="44"/>
      <c r="T108" s="223">
        <f>S108*H108</f>
        <v>0</v>
      </c>
      <c r="U108" s="223">
        <v>0</v>
      </c>
      <c r="V108" s="223">
        <f>U108*H108</f>
        <v>0</v>
      </c>
      <c r="W108" s="223">
        <v>0</v>
      </c>
      <c r="X108" s="224">
        <f>W108*H108</f>
        <v>0</v>
      </c>
      <c r="AR108" s="26" t="s">
        <v>711</v>
      </c>
      <c r="AT108" s="26" t="s">
        <v>162</v>
      </c>
      <c r="AU108" s="26" t="s">
        <v>87</v>
      </c>
      <c r="AY108" s="26" t="s">
        <v>157</v>
      </c>
      <c r="BE108" s="225">
        <f>IF(O108="základní",K108,0)</f>
        <v>0</v>
      </c>
      <c r="BF108" s="225">
        <f>IF(O108="snížená",K108,0)</f>
        <v>0</v>
      </c>
      <c r="BG108" s="225">
        <f>IF(O108="zákl. přenesená",K108,0)</f>
        <v>0</v>
      </c>
      <c r="BH108" s="225">
        <f>IF(O108="sníž. přenesená",K108,0)</f>
        <v>0</v>
      </c>
      <c r="BI108" s="225">
        <f>IF(O108="nulová",K108,0)</f>
        <v>0</v>
      </c>
      <c r="BJ108" s="26" t="s">
        <v>85</v>
      </c>
      <c r="BK108" s="225">
        <f>ROUND(P108*H108,2)</f>
        <v>0</v>
      </c>
      <c r="BL108" s="26" t="s">
        <v>711</v>
      </c>
      <c r="BM108" s="26" t="s">
        <v>719</v>
      </c>
    </row>
    <row r="109" spans="2:65" s="12" customFormat="1" ht="12">
      <c r="B109" s="226"/>
      <c r="C109" s="227"/>
      <c r="D109" s="228" t="s">
        <v>169</v>
      </c>
      <c r="E109" s="229" t="s">
        <v>24</v>
      </c>
      <c r="F109" s="230" t="s">
        <v>85</v>
      </c>
      <c r="G109" s="227"/>
      <c r="H109" s="231">
        <v>1</v>
      </c>
      <c r="I109" s="232"/>
      <c r="J109" s="232"/>
      <c r="K109" s="227"/>
      <c r="L109" s="227"/>
      <c r="M109" s="233"/>
      <c r="N109" s="234"/>
      <c r="O109" s="235"/>
      <c r="P109" s="235"/>
      <c r="Q109" s="235"/>
      <c r="R109" s="235"/>
      <c r="S109" s="235"/>
      <c r="T109" s="235"/>
      <c r="U109" s="235"/>
      <c r="V109" s="235"/>
      <c r="W109" s="235"/>
      <c r="X109" s="236"/>
      <c r="AT109" s="237" t="s">
        <v>169</v>
      </c>
      <c r="AU109" s="237" t="s">
        <v>87</v>
      </c>
      <c r="AV109" s="12" t="s">
        <v>87</v>
      </c>
      <c r="AW109" s="12" t="s">
        <v>7</v>
      </c>
      <c r="AX109" s="12" t="s">
        <v>85</v>
      </c>
      <c r="AY109" s="237" t="s">
        <v>157</v>
      </c>
    </row>
    <row r="110" spans="2:65" s="13" customFormat="1" ht="12">
      <c r="B110" s="238"/>
      <c r="C110" s="239"/>
      <c r="D110" s="228" t="s">
        <v>169</v>
      </c>
      <c r="E110" s="240" t="s">
        <v>24</v>
      </c>
      <c r="F110" s="241" t="s">
        <v>720</v>
      </c>
      <c r="G110" s="239"/>
      <c r="H110" s="240" t="s">
        <v>24</v>
      </c>
      <c r="I110" s="242"/>
      <c r="J110" s="242"/>
      <c r="K110" s="239"/>
      <c r="L110" s="239"/>
      <c r="M110" s="243"/>
      <c r="N110" s="244"/>
      <c r="O110" s="245"/>
      <c r="P110" s="245"/>
      <c r="Q110" s="245"/>
      <c r="R110" s="245"/>
      <c r="S110" s="245"/>
      <c r="T110" s="245"/>
      <c r="U110" s="245"/>
      <c r="V110" s="245"/>
      <c r="W110" s="245"/>
      <c r="X110" s="246"/>
      <c r="AT110" s="247" t="s">
        <v>169</v>
      </c>
      <c r="AU110" s="247" t="s">
        <v>87</v>
      </c>
      <c r="AV110" s="13" t="s">
        <v>85</v>
      </c>
      <c r="AW110" s="13" t="s">
        <v>7</v>
      </c>
      <c r="AX110" s="13" t="s">
        <v>78</v>
      </c>
      <c r="AY110" s="247" t="s">
        <v>157</v>
      </c>
    </row>
    <row r="111" spans="2:65" s="1" customFormat="1" ht="16.5" customHeight="1">
      <c r="B111" s="43"/>
      <c r="C111" s="214" t="s">
        <v>185</v>
      </c>
      <c r="D111" s="214" t="s">
        <v>162</v>
      </c>
      <c r="E111" s="215" t="s">
        <v>721</v>
      </c>
      <c r="F111" s="216" t="s">
        <v>722</v>
      </c>
      <c r="G111" s="217" t="s">
        <v>697</v>
      </c>
      <c r="H111" s="218">
        <v>1</v>
      </c>
      <c r="I111" s="219"/>
      <c r="J111" s="219"/>
      <c r="K111" s="220">
        <f>ROUND(P111*H111,2)</f>
        <v>0</v>
      </c>
      <c r="L111" s="216" t="s">
        <v>702</v>
      </c>
      <c r="M111" s="63"/>
      <c r="N111" s="221" t="s">
        <v>24</v>
      </c>
      <c r="O111" s="222" t="s">
        <v>47</v>
      </c>
      <c r="P111" s="145">
        <f>I111+J111</f>
        <v>0</v>
      </c>
      <c r="Q111" s="145">
        <f>ROUND(I111*H111,2)</f>
        <v>0</v>
      </c>
      <c r="R111" s="145">
        <f>ROUND(J111*H111,2)</f>
        <v>0</v>
      </c>
      <c r="S111" s="44"/>
      <c r="T111" s="223">
        <f>S111*H111</f>
        <v>0</v>
      </c>
      <c r="U111" s="223">
        <v>0</v>
      </c>
      <c r="V111" s="223">
        <f>U111*H111</f>
        <v>0</v>
      </c>
      <c r="W111" s="223">
        <v>0</v>
      </c>
      <c r="X111" s="224">
        <f>W111*H111</f>
        <v>0</v>
      </c>
      <c r="AR111" s="26" t="s">
        <v>167</v>
      </c>
      <c r="AT111" s="26" t="s">
        <v>162</v>
      </c>
      <c r="AU111" s="26" t="s">
        <v>87</v>
      </c>
      <c r="AY111" s="26" t="s">
        <v>157</v>
      </c>
      <c r="BE111" s="225">
        <f>IF(O111="základní",K111,0)</f>
        <v>0</v>
      </c>
      <c r="BF111" s="225">
        <f>IF(O111="snížená",K111,0)</f>
        <v>0</v>
      </c>
      <c r="BG111" s="225">
        <f>IF(O111="zákl. přenesená",K111,0)</f>
        <v>0</v>
      </c>
      <c r="BH111" s="225">
        <f>IF(O111="sníž. přenesená",K111,0)</f>
        <v>0</v>
      </c>
      <c r="BI111" s="225">
        <f>IF(O111="nulová",K111,0)</f>
        <v>0</v>
      </c>
      <c r="BJ111" s="26" t="s">
        <v>85</v>
      </c>
      <c r="BK111" s="225">
        <f>ROUND(P111*H111,2)</f>
        <v>0</v>
      </c>
      <c r="BL111" s="26" t="s">
        <v>167</v>
      </c>
      <c r="BM111" s="26" t="s">
        <v>723</v>
      </c>
    </row>
    <row r="112" spans="2:65" s="12" customFormat="1" ht="12">
      <c r="B112" s="226"/>
      <c r="C112" s="227"/>
      <c r="D112" s="228" t="s">
        <v>169</v>
      </c>
      <c r="E112" s="229" t="s">
        <v>24</v>
      </c>
      <c r="F112" s="230" t="s">
        <v>85</v>
      </c>
      <c r="G112" s="227"/>
      <c r="H112" s="231">
        <v>1</v>
      </c>
      <c r="I112" s="232"/>
      <c r="J112" s="232"/>
      <c r="K112" s="227"/>
      <c r="L112" s="227"/>
      <c r="M112" s="233"/>
      <c r="N112" s="234"/>
      <c r="O112" s="235"/>
      <c r="P112" s="235"/>
      <c r="Q112" s="235"/>
      <c r="R112" s="235"/>
      <c r="S112" s="235"/>
      <c r="T112" s="235"/>
      <c r="U112" s="235"/>
      <c r="V112" s="235"/>
      <c r="W112" s="235"/>
      <c r="X112" s="236"/>
      <c r="AT112" s="237" t="s">
        <v>169</v>
      </c>
      <c r="AU112" s="237" t="s">
        <v>87</v>
      </c>
      <c r="AV112" s="12" t="s">
        <v>87</v>
      </c>
      <c r="AW112" s="12" t="s">
        <v>7</v>
      </c>
      <c r="AX112" s="12" t="s">
        <v>85</v>
      </c>
      <c r="AY112" s="237" t="s">
        <v>157</v>
      </c>
    </row>
    <row r="113" spans="2:65" s="1" customFormat="1" ht="16.5" customHeight="1">
      <c r="B113" s="43"/>
      <c r="C113" s="214" t="s">
        <v>542</v>
      </c>
      <c r="D113" s="214" t="s">
        <v>162</v>
      </c>
      <c r="E113" s="215" t="s">
        <v>724</v>
      </c>
      <c r="F113" s="216" t="s">
        <v>725</v>
      </c>
      <c r="G113" s="217" t="s">
        <v>697</v>
      </c>
      <c r="H113" s="218">
        <v>1</v>
      </c>
      <c r="I113" s="219"/>
      <c r="J113" s="219"/>
      <c r="K113" s="220">
        <f>ROUND(P113*H113,2)</f>
        <v>0</v>
      </c>
      <c r="L113" s="216" t="s">
        <v>702</v>
      </c>
      <c r="M113" s="63"/>
      <c r="N113" s="221" t="s">
        <v>24</v>
      </c>
      <c r="O113" s="222" t="s">
        <v>47</v>
      </c>
      <c r="P113" s="145">
        <f>I113+J113</f>
        <v>0</v>
      </c>
      <c r="Q113" s="145">
        <f>ROUND(I113*H113,2)</f>
        <v>0</v>
      </c>
      <c r="R113" s="145">
        <f>ROUND(J113*H113,2)</f>
        <v>0</v>
      </c>
      <c r="S113" s="44"/>
      <c r="T113" s="223">
        <f>S113*H113</f>
        <v>0</v>
      </c>
      <c r="U113" s="223">
        <v>0</v>
      </c>
      <c r="V113" s="223">
        <f>U113*H113</f>
        <v>0</v>
      </c>
      <c r="W113" s="223">
        <v>0</v>
      </c>
      <c r="X113" s="224">
        <f>W113*H113</f>
        <v>0</v>
      </c>
      <c r="AR113" s="26" t="s">
        <v>167</v>
      </c>
      <c r="AT113" s="26" t="s">
        <v>162</v>
      </c>
      <c r="AU113" s="26" t="s">
        <v>87</v>
      </c>
      <c r="AY113" s="26" t="s">
        <v>157</v>
      </c>
      <c r="BE113" s="225">
        <f>IF(O113="základní",K113,0)</f>
        <v>0</v>
      </c>
      <c r="BF113" s="225">
        <f>IF(O113="snížená",K113,0)</f>
        <v>0</v>
      </c>
      <c r="BG113" s="225">
        <f>IF(O113="zákl. přenesená",K113,0)</f>
        <v>0</v>
      </c>
      <c r="BH113" s="225">
        <f>IF(O113="sníž. přenesená",K113,0)</f>
        <v>0</v>
      </c>
      <c r="BI113" s="225">
        <f>IF(O113="nulová",K113,0)</f>
        <v>0</v>
      </c>
      <c r="BJ113" s="26" t="s">
        <v>85</v>
      </c>
      <c r="BK113" s="225">
        <f>ROUND(P113*H113,2)</f>
        <v>0</v>
      </c>
      <c r="BL113" s="26" t="s">
        <v>167</v>
      </c>
      <c r="BM113" s="26" t="s">
        <v>726</v>
      </c>
    </row>
    <row r="114" spans="2:65" s="12" customFormat="1" ht="12">
      <c r="B114" s="226"/>
      <c r="C114" s="227"/>
      <c r="D114" s="228" t="s">
        <v>169</v>
      </c>
      <c r="E114" s="229" t="s">
        <v>24</v>
      </c>
      <c r="F114" s="230" t="s">
        <v>85</v>
      </c>
      <c r="G114" s="227"/>
      <c r="H114" s="231">
        <v>1</v>
      </c>
      <c r="I114" s="232"/>
      <c r="J114" s="232"/>
      <c r="K114" s="227"/>
      <c r="L114" s="227"/>
      <c r="M114" s="233"/>
      <c r="N114" s="299"/>
      <c r="O114" s="300"/>
      <c r="P114" s="300"/>
      <c r="Q114" s="300"/>
      <c r="R114" s="300"/>
      <c r="S114" s="300"/>
      <c r="T114" s="300"/>
      <c r="U114" s="300"/>
      <c r="V114" s="300"/>
      <c r="W114" s="300"/>
      <c r="X114" s="301"/>
      <c r="AT114" s="237" t="s">
        <v>169</v>
      </c>
      <c r="AU114" s="237" t="s">
        <v>87</v>
      </c>
      <c r="AV114" s="12" t="s">
        <v>87</v>
      </c>
      <c r="AW114" s="12" t="s">
        <v>7</v>
      </c>
      <c r="AX114" s="12" t="s">
        <v>85</v>
      </c>
      <c r="AY114" s="237" t="s">
        <v>157</v>
      </c>
    </row>
    <row r="115" spans="2:65" s="1" customFormat="1" ht="7" customHeight="1">
      <c r="B115" s="58"/>
      <c r="C115" s="59"/>
      <c r="D115" s="59"/>
      <c r="E115" s="59"/>
      <c r="F115" s="59"/>
      <c r="G115" s="59"/>
      <c r="H115" s="59"/>
      <c r="I115" s="154"/>
      <c r="J115" s="154"/>
      <c r="K115" s="59"/>
      <c r="L115" s="59"/>
      <c r="M115" s="63"/>
    </row>
  </sheetData>
  <sheetProtection algorithmName="SHA-512" hashValue="t+Qlb3PaBrneCOfGgeJ+PWX46MTzWmj3iFLz0TWk17/X35houQ9mGKe8sCzaRp5M9akiobLWjW3DulYymaF1+g==" saltValue="/q4ojQYLOMmtujJEGKJvzxhR4P/1HGsH7Ft1IArHjCS0wlO+/zL9cR7hfEAttTDrmWNZrbRZSNvP85TDFEkdag==" spinCount="100000" sheet="1" objects="1" scenarios="1" formatColumns="0" formatRows="0" autoFilter="0"/>
  <autoFilter ref="C87:L114"/>
  <mergeCells count="13">
    <mergeCell ref="E80:H80"/>
    <mergeCell ref="G1:H1"/>
    <mergeCell ref="M2:Z2"/>
    <mergeCell ref="E51:H51"/>
    <mergeCell ref="E53:H53"/>
    <mergeCell ref="J57:J58"/>
    <mergeCell ref="E76:H76"/>
    <mergeCell ref="E78:H78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375" style="302" customWidth="1"/>
    <col min="2" max="2" width="1.625" style="302" customWidth="1"/>
    <col min="3" max="4" width="5" style="302" customWidth="1"/>
    <col min="5" max="5" width="11.625" style="302" customWidth="1"/>
    <col min="6" max="6" width="9.125" style="302" customWidth="1"/>
    <col min="7" max="7" width="5" style="302" customWidth="1"/>
    <col min="8" max="8" width="77.875" style="302" customWidth="1"/>
    <col min="9" max="10" width="20" style="302" customWidth="1"/>
    <col min="11" max="11" width="1.625" style="302" customWidth="1"/>
  </cols>
  <sheetData>
    <row r="1" spans="2:11" ht="37.5" customHeight="1"/>
    <row r="2" spans="2:1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pans="2:11" s="17" customFormat="1" ht="45" customHeight="1">
      <c r="B3" s="306"/>
      <c r="C3" s="435" t="s">
        <v>727</v>
      </c>
      <c r="D3" s="435"/>
      <c r="E3" s="435"/>
      <c r="F3" s="435"/>
      <c r="G3" s="435"/>
      <c r="H3" s="435"/>
      <c r="I3" s="435"/>
      <c r="J3" s="435"/>
      <c r="K3" s="307"/>
    </row>
    <row r="4" spans="2:11" ht="25.5" customHeight="1">
      <c r="B4" s="308"/>
      <c r="C4" s="439" t="s">
        <v>728</v>
      </c>
      <c r="D4" s="439"/>
      <c r="E4" s="439"/>
      <c r="F4" s="439"/>
      <c r="G4" s="439"/>
      <c r="H4" s="439"/>
      <c r="I4" s="439"/>
      <c r="J4" s="439"/>
      <c r="K4" s="309"/>
    </row>
    <row r="5" spans="2:11" ht="5.25" customHeight="1">
      <c r="B5" s="308"/>
      <c r="C5" s="310"/>
      <c r="D5" s="310"/>
      <c r="E5" s="310"/>
      <c r="F5" s="310"/>
      <c r="G5" s="310"/>
      <c r="H5" s="310"/>
      <c r="I5" s="310"/>
      <c r="J5" s="310"/>
      <c r="K5" s="309"/>
    </row>
    <row r="6" spans="2:11" ht="15" customHeight="1">
      <c r="B6" s="308"/>
      <c r="C6" s="438" t="s">
        <v>729</v>
      </c>
      <c r="D6" s="438"/>
      <c r="E6" s="438"/>
      <c r="F6" s="438"/>
      <c r="G6" s="438"/>
      <c r="H6" s="438"/>
      <c r="I6" s="438"/>
      <c r="J6" s="438"/>
      <c r="K6" s="309"/>
    </row>
    <row r="7" spans="2:11" ht="15" customHeight="1">
      <c r="B7" s="312"/>
      <c r="C7" s="438" t="s">
        <v>730</v>
      </c>
      <c r="D7" s="438"/>
      <c r="E7" s="438"/>
      <c r="F7" s="438"/>
      <c r="G7" s="438"/>
      <c r="H7" s="438"/>
      <c r="I7" s="438"/>
      <c r="J7" s="438"/>
      <c r="K7" s="309"/>
    </row>
    <row r="8" spans="2:1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pans="2:11" ht="15" customHeight="1">
      <c r="B9" s="312"/>
      <c r="C9" s="438" t="s">
        <v>731</v>
      </c>
      <c r="D9" s="438"/>
      <c r="E9" s="438"/>
      <c r="F9" s="438"/>
      <c r="G9" s="438"/>
      <c r="H9" s="438"/>
      <c r="I9" s="438"/>
      <c r="J9" s="438"/>
      <c r="K9" s="309"/>
    </row>
    <row r="10" spans="2:11" ht="15" customHeight="1">
      <c r="B10" s="312"/>
      <c r="C10" s="311"/>
      <c r="D10" s="438" t="s">
        <v>732</v>
      </c>
      <c r="E10" s="438"/>
      <c r="F10" s="438"/>
      <c r="G10" s="438"/>
      <c r="H10" s="438"/>
      <c r="I10" s="438"/>
      <c r="J10" s="438"/>
      <c r="K10" s="309"/>
    </row>
    <row r="11" spans="2:11" ht="15" customHeight="1">
      <c r="B11" s="312"/>
      <c r="C11" s="313"/>
      <c r="D11" s="438" t="s">
        <v>733</v>
      </c>
      <c r="E11" s="438"/>
      <c r="F11" s="438"/>
      <c r="G11" s="438"/>
      <c r="H11" s="438"/>
      <c r="I11" s="438"/>
      <c r="J11" s="438"/>
      <c r="K11" s="309"/>
    </row>
    <row r="12" spans="2:11" ht="12.75" customHeight="1">
      <c r="B12" s="312"/>
      <c r="C12" s="313"/>
      <c r="D12" s="313"/>
      <c r="E12" s="313"/>
      <c r="F12" s="313"/>
      <c r="G12" s="313"/>
      <c r="H12" s="313"/>
      <c r="I12" s="313"/>
      <c r="J12" s="313"/>
      <c r="K12" s="309"/>
    </row>
    <row r="13" spans="2:11" ht="15" customHeight="1">
      <c r="B13" s="312"/>
      <c r="C13" s="313"/>
      <c r="D13" s="438" t="s">
        <v>734</v>
      </c>
      <c r="E13" s="438"/>
      <c r="F13" s="438"/>
      <c r="G13" s="438"/>
      <c r="H13" s="438"/>
      <c r="I13" s="438"/>
      <c r="J13" s="438"/>
      <c r="K13" s="309"/>
    </row>
    <row r="14" spans="2:11" ht="15" customHeight="1">
      <c r="B14" s="312"/>
      <c r="C14" s="313"/>
      <c r="D14" s="438" t="s">
        <v>735</v>
      </c>
      <c r="E14" s="438"/>
      <c r="F14" s="438"/>
      <c r="G14" s="438"/>
      <c r="H14" s="438"/>
      <c r="I14" s="438"/>
      <c r="J14" s="438"/>
      <c r="K14" s="309"/>
    </row>
    <row r="15" spans="2:11" ht="15" customHeight="1">
      <c r="B15" s="312"/>
      <c r="C15" s="313"/>
      <c r="D15" s="438" t="s">
        <v>736</v>
      </c>
      <c r="E15" s="438"/>
      <c r="F15" s="438"/>
      <c r="G15" s="438"/>
      <c r="H15" s="438"/>
      <c r="I15" s="438"/>
      <c r="J15" s="438"/>
      <c r="K15" s="309"/>
    </row>
    <row r="16" spans="2:11" ht="15" customHeight="1">
      <c r="B16" s="312"/>
      <c r="C16" s="313"/>
      <c r="D16" s="313"/>
      <c r="E16" s="314" t="s">
        <v>84</v>
      </c>
      <c r="F16" s="438" t="s">
        <v>737</v>
      </c>
      <c r="G16" s="438"/>
      <c r="H16" s="438"/>
      <c r="I16" s="438"/>
      <c r="J16" s="438"/>
      <c r="K16" s="309"/>
    </row>
    <row r="17" spans="2:11" ht="15" customHeight="1">
      <c r="B17" s="312"/>
      <c r="C17" s="313"/>
      <c r="D17" s="313"/>
      <c r="E17" s="314" t="s">
        <v>738</v>
      </c>
      <c r="F17" s="438" t="s">
        <v>739</v>
      </c>
      <c r="G17" s="438"/>
      <c r="H17" s="438"/>
      <c r="I17" s="438"/>
      <c r="J17" s="438"/>
      <c r="K17" s="309"/>
    </row>
    <row r="18" spans="2:11" ht="15" customHeight="1">
      <c r="B18" s="312"/>
      <c r="C18" s="313"/>
      <c r="D18" s="313"/>
      <c r="E18" s="314" t="s">
        <v>740</v>
      </c>
      <c r="F18" s="438" t="s">
        <v>741</v>
      </c>
      <c r="G18" s="438"/>
      <c r="H18" s="438"/>
      <c r="I18" s="438"/>
      <c r="J18" s="438"/>
      <c r="K18" s="309"/>
    </row>
    <row r="19" spans="2:11" ht="15" customHeight="1">
      <c r="B19" s="312"/>
      <c r="C19" s="313"/>
      <c r="D19" s="313"/>
      <c r="E19" s="314" t="s">
        <v>92</v>
      </c>
      <c r="F19" s="438" t="s">
        <v>93</v>
      </c>
      <c r="G19" s="438"/>
      <c r="H19" s="438"/>
      <c r="I19" s="438"/>
      <c r="J19" s="438"/>
      <c r="K19" s="309"/>
    </row>
    <row r="20" spans="2:11" ht="15" customHeight="1">
      <c r="B20" s="312"/>
      <c r="C20" s="313"/>
      <c r="D20" s="313"/>
      <c r="E20" s="314" t="s">
        <v>688</v>
      </c>
      <c r="F20" s="438" t="s">
        <v>689</v>
      </c>
      <c r="G20" s="438"/>
      <c r="H20" s="438"/>
      <c r="I20" s="438"/>
      <c r="J20" s="438"/>
      <c r="K20" s="309"/>
    </row>
    <row r="21" spans="2:11" ht="15" customHeight="1">
      <c r="B21" s="312"/>
      <c r="C21" s="313"/>
      <c r="D21" s="313"/>
      <c r="E21" s="314" t="s">
        <v>90</v>
      </c>
      <c r="F21" s="438" t="s">
        <v>742</v>
      </c>
      <c r="G21" s="438"/>
      <c r="H21" s="438"/>
      <c r="I21" s="438"/>
      <c r="J21" s="438"/>
      <c r="K21" s="309"/>
    </row>
    <row r="22" spans="2:11" ht="12.75" customHeight="1">
      <c r="B22" s="312"/>
      <c r="C22" s="313"/>
      <c r="D22" s="313"/>
      <c r="E22" s="313"/>
      <c r="F22" s="313"/>
      <c r="G22" s="313"/>
      <c r="H22" s="313"/>
      <c r="I22" s="313"/>
      <c r="J22" s="313"/>
      <c r="K22" s="309"/>
    </row>
    <row r="23" spans="2:11" ht="15" customHeight="1">
      <c r="B23" s="312"/>
      <c r="C23" s="438" t="s">
        <v>743</v>
      </c>
      <c r="D23" s="438"/>
      <c r="E23" s="438"/>
      <c r="F23" s="438"/>
      <c r="G23" s="438"/>
      <c r="H23" s="438"/>
      <c r="I23" s="438"/>
      <c r="J23" s="438"/>
      <c r="K23" s="309"/>
    </row>
    <row r="24" spans="2:11" ht="15" customHeight="1">
      <c r="B24" s="312"/>
      <c r="C24" s="438" t="s">
        <v>744</v>
      </c>
      <c r="D24" s="438"/>
      <c r="E24" s="438"/>
      <c r="F24" s="438"/>
      <c r="G24" s="438"/>
      <c r="H24" s="438"/>
      <c r="I24" s="438"/>
      <c r="J24" s="438"/>
      <c r="K24" s="309"/>
    </row>
    <row r="25" spans="2:11" ht="15" customHeight="1">
      <c r="B25" s="312"/>
      <c r="C25" s="311"/>
      <c r="D25" s="438" t="s">
        <v>745</v>
      </c>
      <c r="E25" s="438"/>
      <c r="F25" s="438"/>
      <c r="G25" s="438"/>
      <c r="H25" s="438"/>
      <c r="I25" s="438"/>
      <c r="J25" s="438"/>
      <c r="K25" s="309"/>
    </row>
    <row r="26" spans="2:11" ht="15" customHeight="1">
      <c r="B26" s="312"/>
      <c r="C26" s="313"/>
      <c r="D26" s="438" t="s">
        <v>746</v>
      </c>
      <c r="E26" s="438"/>
      <c r="F26" s="438"/>
      <c r="G26" s="438"/>
      <c r="H26" s="438"/>
      <c r="I26" s="438"/>
      <c r="J26" s="438"/>
      <c r="K26" s="309"/>
    </row>
    <row r="27" spans="2:11" ht="12.75" customHeight="1">
      <c r="B27" s="312"/>
      <c r="C27" s="313"/>
      <c r="D27" s="313"/>
      <c r="E27" s="313"/>
      <c r="F27" s="313"/>
      <c r="G27" s="313"/>
      <c r="H27" s="313"/>
      <c r="I27" s="313"/>
      <c r="J27" s="313"/>
      <c r="K27" s="309"/>
    </row>
    <row r="28" spans="2:11" ht="15" customHeight="1">
      <c r="B28" s="312"/>
      <c r="C28" s="313"/>
      <c r="D28" s="438" t="s">
        <v>747</v>
      </c>
      <c r="E28" s="438"/>
      <c r="F28" s="438"/>
      <c r="G28" s="438"/>
      <c r="H28" s="438"/>
      <c r="I28" s="438"/>
      <c r="J28" s="438"/>
      <c r="K28" s="309"/>
    </row>
    <row r="29" spans="2:11" ht="15" customHeight="1">
      <c r="B29" s="312"/>
      <c r="C29" s="313"/>
      <c r="D29" s="438" t="s">
        <v>748</v>
      </c>
      <c r="E29" s="438"/>
      <c r="F29" s="438"/>
      <c r="G29" s="438"/>
      <c r="H29" s="438"/>
      <c r="I29" s="438"/>
      <c r="J29" s="438"/>
      <c r="K29" s="309"/>
    </row>
    <row r="30" spans="2:11" ht="12.75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09"/>
    </row>
    <row r="31" spans="2:11" ht="15" customHeight="1">
      <c r="B31" s="312"/>
      <c r="C31" s="313"/>
      <c r="D31" s="438" t="s">
        <v>749</v>
      </c>
      <c r="E31" s="438"/>
      <c r="F31" s="438"/>
      <c r="G31" s="438"/>
      <c r="H31" s="438"/>
      <c r="I31" s="438"/>
      <c r="J31" s="438"/>
      <c r="K31" s="309"/>
    </row>
    <row r="32" spans="2:11" ht="15" customHeight="1">
      <c r="B32" s="312"/>
      <c r="C32" s="313"/>
      <c r="D32" s="438" t="s">
        <v>750</v>
      </c>
      <c r="E32" s="438"/>
      <c r="F32" s="438"/>
      <c r="G32" s="438"/>
      <c r="H32" s="438"/>
      <c r="I32" s="438"/>
      <c r="J32" s="438"/>
      <c r="K32" s="309"/>
    </row>
    <row r="33" spans="2:11" ht="15" customHeight="1">
      <c r="B33" s="312"/>
      <c r="C33" s="313"/>
      <c r="D33" s="438" t="s">
        <v>751</v>
      </c>
      <c r="E33" s="438"/>
      <c r="F33" s="438"/>
      <c r="G33" s="438"/>
      <c r="H33" s="438"/>
      <c r="I33" s="438"/>
      <c r="J33" s="438"/>
      <c r="K33" s="309"/>
    </row>
    <row r="34" spans="2:11" ht="15" customHeight="1">
      <c r="B34" s="312"/>
      <c r="C34" s="313"/>
      <c r="D34" s="311"/>
      <c r="E34" s="315" t="s">
        <v>138</v>
      </c>
      <c r="F34" s="311"/>
      <c r="G34" s="438" t="s">
        <v>752</v>
      </c>
      <c r="H34" s="438"/>
      <c r="I34" s="438"/>
      <c r="J34" s="438"/>
      <c r="K34" s="309"/>
    </row>
    <row r="35" spans="2:11" ht="30.75" customHeight="1">
      <c r="B35" s="312"/>
      <c r="C35" s="313"/>
      <c r="D35" s="311"/>
      <c r="E35" s="315" t="s">
        <v>753</v>
      </c>
      <c r="F35" s="311"/>
      <c r="G35" s="438" t="s">
        <v>754</v>
      </c>
      <c r="H35" s="438"/>
      <c r="I35" s="438"/>
      <c r="J35" s="438"/>
      <c r="K35" s="309"/>
    </row>
    <row r="36" spans="2:11" ht="15" customHeight="1">
      <c r="B36" s="312"/>
      <c r="C36" s="313"/>
      <c r="D36" s="311"/>
      <c r="E36" s="315" t="s">
        <v>57</v>
      </c>
      <c r="F36" s="311"/>
      <c r="G36" s="438" t="s">
        <v>755</v>
      </c>
      <c r="H36" s="438"/>
      <c r="I36" s="438"/>
      <c r="J36" s="438"/>
      <c r="K36" s="309"/>
    </row>
    <row r="37" spans="2:11" ht="15" customHeight="1">
      <c r="B37" s="312"/>
      <c r="C37" s="313"/>
      <c r="D37" s="311"/>
      <c r="E37" s="315" t="s">
        <v>139</v>
      </c>
      <c r="F37" s="311"/>
      <c r="G37" s="438" t="s">
        <v>756</v>
      </c>
      <c r="H37" s="438"/>
      <c r="I37" s="438"/>
      <c r="J37" s="438"/>
      <c r="K37" s="309"/>
    </row>
    <row r="38" spans="2:11" ht="15" customHeight="1">
      <c r="B38" s="312"/>
      <c r="C38" s="313"/>
      <c r="D38" s="311"/>
      <c r="E38" s="315" t="s">
        <v>140</v>
      </c>
      <c r="F38" s="311"/>
      <c r="G38" s="438" t="s">
        <v>757</v>
      </c>
      <c r="H38" s="438"/>
      <c r="I38" s="438"/>
      <c r="J38" s="438"/>
      <c r="K38" s="309"/>
    </row>
    <row r="39" spans="2:11" ht="15" customHeight="1">
      <c r="B39" s="312"/>
      <c r="C39" s="313"/>
      <c r="D39" s="311"/>
      <c r="E39" s="315" t="s">
        <v>141</v>
      </c>
      <c r="F39" s="311"/>
      <c r="G39" s="438" t="s">
        <v>758</v>
      </c>
      <c r="H39" s="438"/>
      <c r="I39" s="438"/>
      <c r="J39" s="438"/>
      <c r="K39" s="309"/>
    </row>
    <row r="40" spans="2:11" ht="15" customHeight="1">
      <c r="B40" s="312"/>
      <c r="C40" s="313"/>
      <c r="D40" s="311"/>
      <c r="E40" s="315" t="s">
        <v>759</v>
      </c>
      <c r="F40" s="311"/>
      <c r="G40" s="438" t="s">
        <v>760</v>
      </c>
      <c r="H40" s="438"/>
      <c r="I40" s="438"/>
      <c r="J40" s="438"/>
      <c r="K40" s="309"/>
    </row>
    <row r="41" spans="2:11" ht="15" customHeight="1">
      <c r="B41" s="312"/>
      <c r="C41" s="313"/>
      <c r="D41" s="311"/>
      <c r="E41" s="315"/>
      <c r="F41" s="311"/>
      <c r="G41" s="438" t="s">
        <v>761</v>
      </c>
      <c r="H41" s="438"/>
      <c r="I41" s="438"/>
      <c r="J41" s="438"/>
      <c r="K41" s="309"/>
    </row>
    <row r="42" spans="2:11" ht="15" customHeight="1">
      <c r="B42" s="312"/>
      <c r="C42" s="313"/>
      <c r="D42" s="311"/>
      <c r="E42" s="315" t="s">
        <v>762</v>
      </c>
      <c r="F42" s="311"/>
      <c r="G42" s="438" t="s">
        <v>763</v>
      </c>
      <c r="H42" s="438"/>
      <c r="I42" s="438"/>
      <c r="J42" s="438"/>
      <c r="K42" s="309"/>
    </row>
    <row r="43" spans="2:11" ht="15" customHeight="1">
      <c r="B43" s="312"/>
      <c r="C43" s="313"/>
      <c r="D43" s="311"/>
      <c r="E43" s="315" t="s">
        <v>144</v>
      </c>
      <c r="F43" s="311"/>
      <c r="G43" s="438" t="s">
        <v>764</v>
      </c>
      <c r="H43" s="438"/>
      <c r="I43" s="438"/>
      <c r="J43" s="438"/>
      <c r="K43" s="309"/>
    </row>
    <row r="44" spans="2:11" ht="12.75" customHeight="1">
      <c r="B44" s="312"/>
      <c r="C44" s="313"/>
      <c r="D44" s="311"/>
      <c r="E44" s="311"/>
      <c r="F44" s="311"/>
      <c r="G44" s="311"/>
      <c r="H44" s="311"/>
      <c r="I44" s="311"/>
      <c r="J44" s="311"/>
      <c r="K44" s="309"/>
    </row>
    <row r="45" spans="2:11" ht="15" customHeight="1">
      <c r="B45" s="312"/>
      <c r="C45" s="313"/>
      <c r="D45" s="438" t="s">
        <v>765</v>
      </c>
      <c r="E45" s="438"/>
      <c r="F45" s="438"/>
      <c r="G45" s="438"/>
      <c r="H45" s="438"/>
      <c r="I45" s="438"/>
      <c r="J45" s="438"/>
      <c r="K45" s="309"/>
    </row>
    <row r="46" spans="2:11" ht="15" customHeight="1">
      <c r="B46" s="312"/>
      <c r="C46" s="313"/>
      <c r="D46" s="313"/>
      <c r="E46" s="438" t="s">
        <v>766</v>
      </c>
      <c r="F46" s="438"/>
      <c r="G46" s="438"/>
      <c r="H46" s="438"/>
      <c r="I46" s="438"/>
      <c r="J46" s="438"/>
      <c r="K46" s="309"/>
    </row>
    <row r="47" spans="2:11" ht="15" customHeight="1">
      <c r="B47" s="312"/>
      <c r="C47" s="313"/>
      <c r="D47" s="313"/>
      <c r="E47" s="438" t="s">
        <v>767</v>
      </c>
      <c r="F47" s="438"/>
      <c r="G47" s="438"/>
      <c r="H47" s="438"/>
      <c r="I47" s="438"/>
      <c r="J47" s="438"/>
      <c r="K47" s="309"/>
    </row>
    <row r="48" spans="2:11" ht="15" customHeight="1">
      <c r="B48" s="312"/>
      <c r="C48" s="313"/>
      <c r="D48" s="313"/>
      <c r="E48" s="438" t="s">
        <v>768</v>
      </c>
      <c r="F48" s="438"/>
      <c r="G48" s="438"/>
      <c r="H48" s="438"/>
      <c r="I48" s="438"/>
      <c r="J48" s="438"/>
      <c r="K48" s="309"/>
    </row>
    <row r="49" spans="2:11" ht="15" customHeight="1">
      <c r="B49" s="312"/>
      <c r="C49" s="313"/>
      <c r="D49" s="438" t="s">
        <v>769</v>
      </c>
      <c r="E49" s="438"/>
      <c r="F49" s="438"/>
      <c r="G49" s="438"/>
      <c r="H49" s="438"/>
      <c r="I49" s="438"/>
      <c r="J49" s="438"/>
      <c r="K49" s="309"/>
    </row>
    <row r="50" spans="2:11" ht="25.5" customHeight="1">
      <c r="B50" s="308"/>
      <c r="C50" s="439" t="s">
        <v>770</v>
      </c>
      <c r="D50" s="439"/>
      <c r="E50" s="439"/>
      <c r="F50" s="439"/>
      <c r="G50" s="439"/>
      <c r="H50" s="439"/>
      <c r="I50" s="439"/>
      <c r="J50" s="439"/>
      <c r="K50" s="309"/>
    </row>
    <row r="51" spans="2:11" ht="5.25" customHeight="1">
      <c r="B51" s="308"/>
      <c r="C51" s="310"/>
      <c r="D51" s="310"/>
      <c r="E51" s="310"/>
      <c r="F51" s="310"/>
      <c r="G51" s="310"/>
      <c r="H51" s="310"/>
      <c r="I51" s="310"/>
      <c r="J51" s="310"/>
      <c r="K51" s="309"/>
    </row>
    <row r="52" spans="2:11" ht="15" customHeight="1">
      <c r="B52" s="308"/>
      <c r="C52" s="438" t="s">
        <v>771</v>
      </c>
      <c r="D52" s="438"/>
      <c r="E52" s="438"/>
      <c r="F52" s="438"/>
      <c r="G52" s="438"/>
      <c r="H52" s="438"/>
      <c r="I52" s="438"/>
      <c r="J52" s="438"/>
      <c r="K52" s="309"/>
    </row>
    <row r="53" spans="2:11" ht="15" customHeight="1">
      <c r="B53" s="308"/>
      <c r="C53" s="438" t="s">
        <v>772</v>
      </c>
      <c r="D53" s="438"/>
      <c r="E53" s="438"/>
      <c r="F53" s="438"/>
      <c r="G53" s="438"/>
      <c r="H53" s="438"/>
      <c r="I53" s="438"/>
      <c r="J53" s="438"/>
      <c r="K53" s="309"/>
    </row>
    <row r="54" spans="2:11" ht="12.75" customHeight="1">
      <c r="B54" s="308"/>
      <c r="C54" s="311"/>
      <c r="D54" s="311"/>
      <c r="E54" s="311"/>
      <c r="F54" s="311"/>
      <c r="G54" s="311"/>
      <c r="H54" s="311"/>
      <c r="I54" s="311"/>
      <c r="J54" s="311"/>
      <c r="K54" s="309"/>
    </row>
    <row r="55" spans="2:11" ht="15" customHeight="1">
      <c r="B55" s="308"/>
      <c r="C55" s="438" t="s">
        <v>773</v>
      </c>
      <c r="D55" s="438"/>
      <c r="E55" s="438"/>
      <c r="F55" s="438"/>
      <c r="G55" s="438"/>
      <c r="H55" s="438"/>
      <c r="I55" s="438"/>
      <c r="J55" s="438"/>
      <c r="K55" s="309"/>
    </row>
    <row r="56" spans="2:11" ht="15" customHeight="1">
      <c r="B56" s="308"/>
      <c r="C56" s="313"/>
      <c r="D56" s="438" t="s">
        <v>774</v>
      </c>
      <c r="E56" s="438"/>
      <c r="F56" s="438"/>
      <c r="G56" s="438"/>
      <c r="H56" s="438"/>
      <c r="I56" s="438"/>
      <c r="J56" s="438"/>
      <c r="K56" s="309"/>
    </row>
    <row r="57" spans="2:11" ht="15" customHeight="1">
      <c r="B57" s="308"/>
      <c r="C57" s="313"/>
      <c r="D57" s="438" t="s">
        <v>775</v>
      </c>
      <c r="E57" s="438"/>
      <c r="F57" s="438"/>
      <c r="G57" s="438"/>
      <c r="H57" s="438"/>
      <c r="I57" s="438"/>
      <c r="J57" s="438"/>
      <c r="K57" s="309"/>
    </row>
    <row r="58" spans="2:11" ht="15" customHeight="1">
      <c r="B58" s="308"/>
      <c r="C58" s="313"/>
      <c r="D58" s="438" t="s">
        <v>776</v>
      </c>
      <c r="E58" s="438"/>
      <c r="F58" s="438"/>
      <c r="G58" s="438"/>
      <c r="H58" s="438"/>
      <c r="I58" s="438"/>
      <c r="J58" s="438"/>
      <c r="K58" s="309"/>
    </row>
    <row r="59" spans="2:11" ht="15" customHeight="1">
      <c r="B59" s="308"/>
      <c r="C59" s="313"/>
      <c r="D59" s="438" t="s">
        <v>777</v>
      </c>
      <c r="E59" s="438"/>
      <c r="F59" s="438"/>
      <c r="G59" s="438"/>
      <c r="H59" s="438"/>
      <c r="I59" s="438"/>
      <c r="J59" s="438"/>
      <c r="K59" s="309"/>
    </row>
    <row r="60" spans="2:11" ht="15" customHeight="1">
      <c r="B60" s="308"/>
      <c r="C60" s="313"/>
      <c r="D60" s="437" t="s">
        <v>778</v>
      </c>
      <c r="E60" s="437"/>
      <c r="F60" s="437"/>
      <c r="G60" s="437"/>
      <c r="H60" s="437"/>
      <c r="I60" s="437"/>
      <c r="J60" s="437"/>
      <c r="K60" s="309"/>
    </row>
    <row r="61" spans="2:11" ht="15" customHeight="1">
      <c r="B61" s="308"/>
      <c r="C61" s="313"/>
      <c r="D61" s="438" t="s">
        <v>779</v>
      </c>
      <c r="E61" s="438"/>
      <c r="F61" s="438"/>
      <c r="G61" s="438"/>
      <c r="H61" s="438"/>
      <c r="I61" s="438"/>
      <c r="J61" s="438"/>
      <c r="K61" s="309"/>
    </row>
    <row r="62" spans="2:11" ht="12.75" customHeight="1">
      <c r="B62" s="308"/>
      <c r="C62" s="313"/>
      <c r="D62" s="313"/>
      <c r="E62" s="316"/>
      <c r="F62" s="313"/>
      <c r="G62" s="313"/>
      <c r="H62" s="313"/>
      <c r="I62" s="313"/>
      <c r="J62" s="313"/>
      <c r="K62" s="309"/>
    </row>
    <row r="63" spans="2:11" ht="15" customHeight="1">
      <c r="B63" s="308"/>
      <c r="C63" s="313"/>
      <c r="D63" s="438" t="s">
        <v>780</v>
      </c>
      <c r="E63" s="438"/>
      <c r="F63" s="438"/>
      <c r="G63" s="438"/>
      <c r="H63" s="438"/>
      <c r="I63" s="438"/>
      <c r="J63" s="438"/>
      <c r="K63" s="309"/>
    </row>
    <row r="64" spans="2:11" ht="15" customHeight="1">
      <c r="B64" s="308"/>
      <c r="C64" s="313"/>
      <c r="D64" s="437" t="s">
        <v>781</v>
      </c>
      <c r="E64" s="437"/>
      <c r="F64" s="437"/>
      <c r="G64" s="437"/>
      <c r="H64" s="437"/>
      <c r="I64" s="437"/>
      <c r="J64" s="437"/>
      <c r="K64" s="309"/>
    </row>
    <row r="65" spans="2:11" ht="15" customHeight="1">
      <c r="B65" s="308"/>
      <c r="C65" s="313"/>
      <c r="D65" s="438" t="s">
        <v>782</v>
      </c>
      <c r="E65" s="438"/>
      <c r="F65" s="438"/>
      <c r="G65" s="438"/>
      <c r="H65" s="438"/>
      <c r="I65" s="438"/>
      <c r="J65" s="438"/>
      <c r="K65" s="309"/>
    </row>
    <row r="66" spans="2:11" ht="15" customHeight="1">
      <c r="B66" s="308"/>
      <c r="C66" s="313"/>
      <c r="D66" s="438" t="s">
        <v>783</v>
      </c>
      <c r="E66" s="438"/>
      <c r="F66" s="438"/>
      <c r="G66" s="438"/>
      <c r="H66" s="438"/>
      <c r="I66" s="438"/>
      <c r="J66" s="438"/>
      <c r="K66" s="309"/>
    </row>
    <row r="67" spans="2:11" ht="15" customHeight="1">
      <c r="B67" s="308"/>
      <c r="C67" s="313"/>
      <c r="D67" s="438" t="s">
        <v>784</v>
      </c>
      <c r="E67" s="438"/>
      <c r="F67" s="438"/>
      <c r="G67" s="438"/>
      <c r="H67" s="438"/>
      <c r="I67" s="438"/>
      <c r="J67" s="438"/>
      <c r="K67" s="309"/>
    </row>
    <row r="68" spans="2:11" ht="15" customHeight="1">
      <c r="B68" s="308"/>
      <c r="C68" s="313"/>
      <c r="D68" s="438" t="s">
        <v>785</v>
      </c>
      <c r="E68" s="438"/>
      <c r="F68" s="438"/>
      <c r="G68" s="438"/>
      <c r="H68" s="438"/>
      <c r="I68" s="438"/>
      <c r="J68" s="438"/>
      <c r="K68" s="309"/>
    </row>
    <row r="69" spans="2:11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spans="2:11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spans="2:1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spans="2:11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spans="2:11" ht="45" customHeight="1">
      <c r="B73" s="325"/>
      <c r="C73" s="436" t="s">
        <v>101</v>
      </c>
      <c r="D73" s="436"/>
      <c r="E73" s="436"/>
      <c r="F73" s="436"/>
      <c r="G73" s="436"/>
      <c r="H73" s="436"/>
      <c r="I73" s="436"/>
      <c r="J73" s="436"/>
      <c r="K73" s="326"/>
    </row>
    <row r="74" spans="2:11" ht="17.25" customHeight="1">
      <c r="B74" s="325"/>
      <c r="C74" s="327" t="s">
        <v>786</v>
      </c>
      <c r="D74" s="327"/>
      <c r="E74" s="327"/>
      <c r="F74" s="327" t="s">
        <v>787</v>
      </c>
      <c r="G74" s="328"/>
      <c r="H74" s="327" t="s">
        <v>139</v>
      </c>
      <c r="I74" s="327" t="s">
        <v>61</v>
      </c>
      <c r="J74" s="327" t="s">
        <v>788</v>
      </c>
      <c r="K74" s="326"/>
    </row>
    <row r="75" spans="2:11" ht="17.25" customHeight="1">
      <c r="B75" s="325"/>
      <c r="C75" s="329" t="s">
        <v>789</v>
      </c>
      <c r="D75" s="329"/>
      <c r="E75" s="329"/>
      <c r="F75" s="330" t="s">
        <v>790</v>
      </c>
      <c r="G75" s="331"/>
      <c r="H75" s="329"/>
      <c r="I75" s="329"/>
      <c r="J75" s="329" t="s">
        <v>791</v>
      </c>
      <c r="K75" s="326"/>
    </row>
    <row r="76" spans="2:11" ht="5.25" customHeight="1">
      <c r="B76" s="325"/>
      <c r="C76" s="332"/>
      <c r="D76" s="332"/>
      <c r="E76" s="332"/>
      <c r="F76" s="332"/>
      <c r="G76" s="333"/>
      <c r="H76" s="332"/>
      <c r="I76" s="332"/>
      <c r="J76" s="332"/>
      <c r="K76" s="326"/>
    </row>
    <row r="77" spans="2:11" ht="15" customHeight="1">
      <c r="B77" s="325"/>
      <c r="C77" s="315" t="s">
        <v>57</v>
      </c>
      <c r="D77" s="332"/>
      <c r="E77" s="332"/>
      <c r="F77" s="334" t="s">
        <v>792</v>
      </c>
      <c r="G77" s="333"/>
      <c r="H77" s="315" t="s">
        <v>793</v>
      </c>
      <c r="I77" s="315" t="s">
        <v>794</v>
      </c>
      <c r="J77" s="315">
        <v>20</v>
      </c>
      <c r="K77" s="326"/>
    </row>
    <row r="78" spans="2:11" ht="15" customHeight="1">
      <c r="B78" s="325"/>
      <c r="C78" s="315" t="s">
        <v>795</v>
      </c>
      <c r="D78" s="315"/>
      <c r="E78" s="315"/>
      <c r="F78" s="334" t="s">
        <v>792</v>
      </c>
      <c r="G78" s="333"/>
      <c r="H78" s="315" t="s">
        <v>796</v>
      </c>
      <c r="I78" s="315" t="s">
        <v>794</v>
      </c>
      <c r="J78" s="315">
        <v>120</v>
      </c>
      <c r="K78" s="326"/>
    </row>
    <row r="79" spans="2:11" ht="15" customHeight="1">
      <c r="B79" s="335"/>
      <c r="C79" s="315" t="s">
        <v>797</v>
      </c>
      <c r="D79" s="315"/>
      <c r="E79" s="315"/>
      <c r="F79" s="334" t="s">
        <v>798</v>
      </c>
      <c r="G79" s="333"/>
      <c r="H79" s="315" t="s">
        <v>799</v>
      </c>
      <c r="I79" s="315" t="s">
        <v>794</v>
      </c>
      <c r="J79" s="315">
        <v>50</v>
      </c>
      <c r="K79" s="326"/>
    </row>
    <row r="80" spans="2:11" ht="15" customHeight="1">
      <c r="B80" s="335"/>
      <c r="C80" s="315" t="s">
        <v>800</v>
      </c>
      <c r="D80" s="315"/>
      <c r="E80" s="315"/>
      <c r="F80" s="334" t="s">
        <v>792</v>
      </c>
      <c r="G80" s="333"/>
      <c r="H80" s="315" t="s">
        <v>801</v>
      </c>
      <c r="I80" s="315" t="s">
        <v>802</v>
      </c>
      <c r="J80" s="315"/>
      <c r="K80" s="326"/>
    </row>
    <row r="81" spans="2:11" ht="15" customHeight="1">
      <c r="B81" s="335"/>
      <c r="C81" s="336" t="s">
        <v>803</v>
      </c>
      <c r="D81" s="336"/>
      <c r="E81" s="336"/>
      <c r="F81" s="337" t="s">
        <v>798</v>
      </c>
      <c r="G81" s="336"/>
      <c r="H81" s="336" t="s">
        <v>804</v>
      </c>
      <c r="I81" s="336" t="s">
        <v>794</v>
      </c>
      <c r="J81" s="336">
        <v>15</v>
      </c>
      <c r="K81" s="326"/>
    </row>
    <row r="82" spans="2:11" ht="15" customHeight="1">
      <c r="B82" s="335"/>
      <c r="C82" s="336" t="s">
        <v>805</v>
      </c>
      <c r="D82" s="336"/>
      <c r="E82" s="336"/>
      <c r="F82" s="337" t="s">
        <v>798</v>
      </c>
      <c r="G82" s="336"/>
      <c r="H82" s="336" t="s">
        <v>806</v>
      </c>
      <c r="I82" s="336" t="s">
        <v>794</v>
      </c>
      <c r="J82" s="336">
        <v>15</v>
      </c>
      <c r="K82" s="326"/>
    </row>
    <row r="83" spans="2:11" ht="15" customHeight="1">
      <c r="B83" s="335"/>
      <c r="C83" s="336" t="s">
        <v>807</v>
      </c>
      <c r="D83" s="336"/>
      <c r="E83" s="336"/>
      <c r="F83" s="337" t="s">
        <v>798</v>
      </c>
      <c r="G83" s="336"/>
      <c r="H83" s="336" t="s">
        <v>808</v>
      </c>
      <c r="I83" s="336" t="s">
        <v>794</v>
      </c>
      <c r="J83" s="336">
        <v>20</v>
      </c>
      <c r="K83" s="326"/>
    </row>
    <row r="84" spans="2:11" ht="15" customHeight="1">
      <c r="B84" s="335"/>
      <c r="C84" s="336" t="s">
        <v>809</v>
      </c>
      <c r="D84" s="336"/>
      <c r="E84" s="336"/>
      <c r="F84" s="337" t="s">
        <v>798</v>
      </c>
      <c r="G84" s="336"/>
      <c r="H84" s="336" t="s">
        <v>810</v>
      </c>
      <c r="I84" s="336" t="s">
        <v>794</v>
      </c>
      <c r="J84" s="336">
        <v>20</v>
      </c>
      <c r="K84" s="326"/>
    </row>
    <row r="85" spans="2:11" ht="15" customHeight="1">
      <c r="B85" s="335"/>
      <c r="C85" s="315" t="s">
        <v>811</v>
      </c>
      <c r="D85" s="315"/>
      <c r="E85" s="315"/>
      <c r="F85" s="334" t="s">
        <v>798</v>
      </c>
      <c r="G85" s="333"/>
      <c r="H85" s="315" t="s">
        <v>812</v>
      </c>
      <c r="I85" s="315" t="s">
        <v>794</v>
      </c>
      <c r="J85" s="315">
        <v>50</v>
      </c>
      <c r="K85" s="326"/>
    </row>
    <row r="86" spans="2:11" ht="15" customHeight="1">
      <c r="B86" s="335"/>
      <c r="C86" s="315" t="s">
        <v>813</v>
      </c>
      <c r="D86" s="315"/>
      <c r="E86" s="315"/>
      <c r="F86" s="334" t="s">
        <v>798</v>
      </c>
      <c r="G86" s="333"/>
      <c r="H86" s="315" t="s">
        <v>814</v>
      </c>
      <c r="I86" s="315" t="s">
        <v>794</v>
      </c>
      <c r="J86" s="315">
        <v>20</v>
      </c>
      <c r="K86" s="326"/>
    </row>
    <row r="87" spans="2:11" ht="15" customHeight="1">
      <c r="B87" s="335"/>
      <c r="C87" s="315" t="s">
        <v>815</v>
      </c>
      <c r="D87" s="315"/>
      <c r="E87" s="315"/>
      <c r="F87" s="334" t="s">
        <v>798</v>
      </c>
      <c r="G87" s="333"/>
      <c r="H87" s="315" t="s">
        <v>816</v>
      </c>
      <c r="I87" s="315" t="s">
        <v>794</v>
      </c>
      <c r="J87" s="315">
        <v>20</v>
      </c>
      <c r="K87" s="326"/>
    </row>
    <row r="88" spans="2:11" ht="15" customHeight="1">
      <c r="B88" s="335"/>
      <c r="C88" s="315" t="s">
        <v>817</v>
      </c>
      <c r="D88" s="315"/>
      <c r="E88" s="315"/>
      <c r="F88" s="334" t="s">
        <v>798</v>
      </c>
      <c r="G88" s="333"/>
      <c r="H88" s="315" t="s">
        <v>818</v>
      </c>
      <c r="I88" s="315" t="s">
        <v>794</v>
      </c>
      <c r="J88" s="315">
        <v>50</v>
      </c>
      <c r="K88" s="326"/>
    </row>
    <row r="89" spans="2:11" ht="15" customHeight="1">
      <c r="B89" s="335"/>
      <c r="C89" s="315" t="s">
        <v>819</v>
      </c>
      <c r="D89" s="315"/>
      <c r="E89" s="315"/>
      <c r="F89" s="334" t="s">
        <v>798</v>
      </c>
      <c r="G89" s="333"/>
      <c r="H89" s="315" t="s">
        <v>819</v>
      </c>
      <c r="I89" s="315" t="s">
        <v>794</v>
      </c>
      <c r="J89" s="315">
        <v>50</v>
      </c>
      <c r="K89" s="326"/>
    </row>
    <row r="90" spans="2:11" ht="15" customHeight="1">
      <c r="B90" s="335"/>
      <c r="C90" s="315" t="s">
        <v>145</v>
      </c>
      <c r="D90" s="315"/>
      <c r="E90" s="315"/>
      <c r="F90" s="334" t="s">
        <v>798</v>
      </c>
      <c r="G90" s="333"/>
      <c r="H90" s="315" t="s">
        <v>820</v>
      </c>
      <c r="I90" s="315" t="s">
        <v>794</v>
      </c>
      <c r="J90" s="315">
        <v>255</v>
      </c>
      <c r="K90" s="326"/>
    </row>
    <row r="91" spans="2:11" ht="15" customHeight="1">
      <c r="B91" s="335"/>
      <c r="C91" s="315" t="s">
        <v>821</v>
      </c>
      <c r="D91" s="315"/>
      <c r="E91" s="315"/>
      <c r="F91" s="334" t="s">
        <v>792</v>
      </c>
      <c r="G91" s="333"/>
      <c r="H91" s="315" t="s">
        <v>822</v>
      </c>
      <c r="I91" s="315" t="s">
        <v>823</v>
      </c>
      <c r="J91" s="315"/>
      <c r="K91" s="326"/>
    </row>
    <row r="92" spans="2:11" ht="15" customHeight="1">
      <c r="B92" s="335"/>
      <c r="C92" s="315" t="s">
        <v>824</v>
      </c>
      <c r="D92" s="315"/>
      <c r="E92" s="315"/>
      <c r="F92" s="334" t="s">
        <v>792</v>
      </c>
      <c r="G92" s="333"/>
      <c r="H92" s="315" t="s">
        <v>825</v>
      </c>
      <c r="I92" s="315" t="s">
        <v>826</v>
      </c>
      <c r="J92" s="315"/>
      <c r="K92" s="326"/>
    </row>
    <row r="93" spans="2:11" ht="15" customHeight="1">
      <c r="B93" s="335"/>
      <c r="C93" s="315" t="s">
        <v>827</v>
      </c>
      <c r="D93" s="315"/>
      <c r="E93" s="315"/>
      <c r="F93" s="334" t="s">
        <v>792</v>
      </c>
      <c r="G93" s="333"/>
      <c r="H93" s="315" t="s">
        <v>827</v>
      </c>
      <c r="I93" s="315" t="s">
        <v>826</v>
      </c>
      <c r="J93" s="315"/>
      <c r="K93" s="326"/>
    </row>
    <row r="94" spans="2:11" ht="15" customHeight="1">
      <c r="B94" s="335"/>
      <c r="C94" s="315" t="s">
        <v>42</v>
      </c>
      <c r="D94" s="315"/>
      <c r="E94" s="315"/>
      <c r="F94" s="334" t="s">
        <v>792</v>
      </c>
      <c r="G94" s="333"/>
      <c r="H94" s="315" t="s">
        <v>828</v>
      </c>
      <c r="I94" s="315" t="s">
        <v>826</v>
      </c>
      <c r="J94" s="315"/>
      <c r="K94" s="326"/>
    </row>
    <row r="95" spans="2:11" ht="15" customHeight="1">
      <c r="B95" s="335"/>
      <c r="C95" s="315" t="s">
        <v>52</v>
      </c>
      <c r="D95" s="315"/>
      <c r="E95" s="315"/>
      <c r="F95" s="334" t="s">
        <v>792</v>
      </c>
      <c r="G95" s="333"/>
      <c r="H95" s="315" t="s">
        <v>829</v>
      </c>
      <c r="I95" s="315" t="s">
        <v>826</v>
      </c>
      <c r="J95" s="315"/>
      <c r="K95" s="326"/>
    </row>
    <row r="96" spans="2:11" ht="15" customHeight="1">
      <c r="B96" s="338"/>
      <c r="C96" s="339"/>
      <c r="D96" s="339"/>
      <c r="E96" s="339"/>
      <c r="F96" s="339"/>
      <c r="G96" s="339"/>
      <c r="H96" s="339"/>
      <c r="I96" s="339"/>
      <c r="J96" s="339"/>
      <c r="K96" s="340"/>
    </row>
    <row r="97" spans="2:11" ht="18.75" customHeight="1">
      <c r="B97" s="341"/>
      <c r="C97" s="342"/>
      <c r="D97" s="342"/>
      <c r="E97" s="342"/>
      <c r="F97" s="342"/>
      <c r="G97" s="342"/>
      <c r="H97" s="342"/>
      <c r="I97" s="342"/>
      <c r="J97" s="342"/>
      <c r="K97" s="341"/>
    </row>
    <row r="98" spans="2:11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spans="2:11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spans="2:11" ht="45" customHeight="1">
      <c r="B100" s="325"/>
      <c r="C100" s="436" t="s">
        <v>830</v>
      </c>
      <c r="D100" s="436"/>
      <c r="E100" s="436"/>
      <c r="F100" s="436"/>
      <c r="G100" s="436"/>
      <c r="H100" s="436"/>
      <c r="I100" s="436"/>
      <c r="J100" s="436"/>
      <c r="K100" s="326"/>
    </row>
    <row r="101" spans="2:11" ht="17.25" customHeight="1">
      <c r="B101" s="325"/>
      <c r="C101" s="327" t="s">
        <v>786</v>
      </c>
      <c r="D101" s="327"/>
      <c r="E101" s="327"/>
      <c r="F101" s="327" t="s">
        <v>787</v>
      </c>
      <c r="G101" s="328"/>
      <c r="H101" s="327" t="s">
        <v>139</v>
      </c>
      <c r="I101" s="327" t="s">
        <v>61</v>
      </c>
      <c r="J101" s="327" t="s">
        <v>788</v>
      </c>
      <c r="K101" s="326"/>
    </row>
    <row r="102" spans="2:11" ht="17.25" customHeight="1">
      <c r="B102" s="325"/>
      <c r="C102" s="329" t="s">
        <v>789</v>
      </c>
      <c r="D102" s="329"/>
      <c r="E102" s="329"/>
      <c r="F102" s="330" t="s">
        <v>790</v>
      </c>
      <c r="G102" s="331"/>
      <c r="H102" s="329"/>
      <c r="I102" s="329"/>
      <c r="J102" s="329" t="s">
        <v>791</v>
      </c>
      <c r="K102" s="326"/>
    </row>
    <row r="103" spans="2:11" ht="5.25" customHeight="1">
      <c r="B103" s="325"/>
      <c r="C103" s="327"/>
      <c r="D103" s="327"/>
      <c r="E103" s="327"/>
      <c r="F103" s="327"/>
      <c r="G103" s="343"/>
      <c r="H103" s="327"/>
      <c r="I103" s="327"/>
      <c r="J103" s="327"/>
      <c r="K103" s="326"/>
    </row>
    <row r="104" spans="2:11" ht="15" customHeight="1">
      <c r="B104" s="325"/>
      <c r="C104" s="315" t="s">
        <v>57</v>
      </c>
      <c r="D104" s="332"/>
      <c r="E104" s="332"/>
      <c r="F104" s="334" t="s">
        <v>792</v>
      </c>
      <c r="G104" s="343"/>
      <c r="H104" s="315" t="s">
        <v>831</v>
      </c>
      <c r="I104" s="315" t="s">
        <v>794</v>
      </c>
      <c r="J104" s="315">
        <v>20</v>
      </c>
      <c r="K104" s="326"/>
    </row>
    <row r="105" spans="2:11" ht="15" customHeight="1">
      <c r="B105" s="325"/>
      <c r="C105" s="315" t="s">
        <v>795</v>
      </c>
      <c r="D105" s="315"/>
      <c r="E105" s="315"/>
      <c r="F105" s="334" t="s">
        <v>792</v>
      </c>
      <c r="G105" s="315"/>
      <c r="H105" s="315" t="s">
        <v>831</v>
      </c>
      <c r="I105" s="315" t="s">
        <v>794</v>
      </c>
      <c r="J105" s="315">
        <v>120</v>
      </c>
      <c r="K105" s="326"/>
    </row>
    <row r="106" spans="2:11" ht="15" customHeight="1">
      <c r="B106" s="335"/>
      <c r="C106" s="315" t="s">
        <v>797</v>
      </c>
      <c r="D106" s="315"/>
      <c r="E106" s="315"/>
      <c r="F106" s="334" t="s">
        <v>798</v>
      </c>
      <c r="G106" s="315"/>
      <c r="H106" s="315" t="s">
        <v>831</v>
      </c>
      <c r="I106" s="315" t="s">
        <v>794</v>
      </c>
      <c r="J106" s="315">
        <v>50</v>
      </c>
      <c r="K106" s="326"/>
    </row>
    <row r="107" spans="2:11" ht="15" customHeight="1">
      <c r="B107" s="335"/>
      <c r="C107" s="315" t="s">
        <v>800</v>
      </c>
      <c r="D107" s="315"/>
      <c r="E107" s="315"/>
      <c r="F107" s="334" t="s">
        <v>792</v>
      </c>
      <c r="G107" s="315"/>
      <c r="H107" s="315" t="s">
        <v>831</v>
      </c>
      <c r="I107" s="315" t="s">
        <v>802</v>
      </c>
      <c r="J107" s="315"/>
      <c r="K107" s="326"/>
    </row>
    <row r="108" spans="2:11" ht="15" customHeight="1">
      <c r="B108" s="335"/>
      <c r="C108" s="315" t="s">
        <v>811</v>
      </c>
      <c r="D108" s="315"/>
      <c r="E108" s="315"/>
      <c r="F108" s="334" t="s">
        <v>798</v>
      </c>
      <c r="G108" s="315"/>
      <c r="H108" s="315" t="s">
        <v>831</v>
      </c>
      <c r="I108" s="315" t="s">
        <v>794</v>
      </c>
      <c r="J108" s="315">
        <v>50</v>
      </c>
      <c r="K108" s="326"/>
    </row>
    <row r="109" spans="2:11" ht="15" customHeight="1">
      <c r="B109" s="335"/>
      <c r="C109" s="315" t="s">
        <v>819</v>
      </c>
      <c r="D109" s="315"/>
      <c r="E109" s="315"/>
      <c r="F109" s="334" t="s">
        <v>798</v>
      </c>
      <c r="G109" s="315"/>
      <c r="H109" s="315" t="s">
        <v>831</v>
      </c>
      <c r="I109" s="315" t="s">
        <v>794</v>
      </c>
      <c r="J109" s="315">
        <v>50</v>
      </c>
      <c r="K109" s="326"/>
    </row>
    <row r="110" spans="2:11" ht="15" customHeight="1">
      <c r="B110" s="335"/>
      <c r="C110" s="315" t="s">
        <v>817</v>
      </c>
      <c r="D110" s="315"/>
      <c r="E110" s="315"/>
      <c r="F110" s="334" t="s">
        <v>798</v>
      </c>
      <c r="G110" s="315"/>
      <c r="H110" s="315" t="s">
        <v>831</v>
      </c>
      <c r="I110" s="315" t="s">
        <v>794</v>
      </c>
      <c r="J110" s="315">
        <v>50</v>
      </c>
      <c r="K110" s="326"/>
    </row>
    <row r="111" spans="2:11" ht="15" customHeight="1">
      <c r="B111" s="335"/>
      <c r="C111" s="315" t="s">
        <v>57</v>
      </c>
      <c r="D111" s="315"/>
      <c r="E111" s="315"/>
      <c r="F111" s="334" t="s">
        <v>792</v>
      </c>
      <c r="G111" s="315"/>
      <c r="H111" s="315" t="s">
        <v>832</v>
      </c>
      <c r="I111" s="315" t="s">
        <v>794</v>
      </c>
      <c r="J111" s="315">
        <v>20</v>
      </c>
      <c r="K111" s="326"/>
    </row>
    <row r="112" spans="2:11" ht="15" customHeight="1">
      <c r="B112" s="335"/>
      <c r="C112" s="315" t="s">
        <v>833</v>
      </c>
      <c r="D112" s="315"/>
      <c r="E112" s="315"/>
      <c r="F112" s="334" t="s">
        <v>792</v>
      </c>
      <c r="G112" s="315"/>
      <c r="H112" s="315" t="s">
        <v>834</v>
      </c>
      <c r="I112" s="315" t="s">
        <v>794</v>
      </c>
      <c r="J112" s="315">
        <v>120</v>
      </c>
      <c r="K112" s="326"/>
    </row>
    <row r="113" spans="2:11" ht="15" customHeight="1">
      <c r="B113" s="335"/>
      <c r="C113" s="315" t="s">
        <v>42</v>
      </c>
      <c r="D113" s="315"/>
      <c r="E113" s="315"/>
      <c r="F113" s="334" t="s">
        <v>792</v>
      </c>
      <c r="G113" s="315"/>
      <c r="H113" s="315" t="s">
        <v>835</v>
      </c>
      <c r="I113" s="315" t="s">
        <v>826</v>
      </c>
      <c r="J113" s="315"/>
      <c r="K113" s="326"/>
    </row>
    <row r="114" spans="2:11" ht="15" customHeight="1">
      <c r="B114" s="335"/>
      <c r="C114" s="315" t="s">
        <v>52</v>
      </c>
      <c r="D114" s="315"/>
      <c r="E114" s="315"/>
      <c r="F114" s="334" t="s">
        <v>792</v>
      </c>
      <c r="G114" s="315"/>
      <c r="H114" s="315" t="s">
        <v>836</v>
      </c>
      <c r="I114" s="315" t="s">
        <v>826</v>
      </c>
      <c r="J114" s="315"/>
      <c r="K114" s="326"/>
    </row>
    <row r="115" spans="2:11" ht="15" customHeight="1">
      <c r="B115" s="335"/>
      <c r="C115" s="315" t="s">
        <v>61</v>
      </c>
      <c r="D115" s="315"/>
      <c r="E115" s="315"/>
      <c r="F115" s="334" t="s">
        <v>792</v>
      </c>
      <c r="G115" s="315"/>
      <c r="H115" s="315" t="s">
        <v>837</v>
      </c>
      <c r="I115" s="315" t="s">
        <v>838</v>
      </c>
      <c r="J115" s="315"/>
      <c r="K115" s="326"/>
    </row>
    <row r="116" spans="2:11" ht="15" customHeight="1">
      <c r="B116" s="338"/>
      <c r="C116" s="344"/>
      <c r="D116" s="344"/>
      <c r="E116" s="344"/>
      <c r="F116" s="344"/>
      <c r="G116" s="344"/>
      <c r="H116" s="344"/>
      <c r="I116" s="344"/>
      <c r="J116" s="344"/>
      <c r="K116" s="340"/>
    </row>
    <row r="117" spans="2:11" ht="18.75" customHeight="1">
      <c r="B117" s="345"/>
      <c r="C117" s="311"/>
      <c r="D117" s="311"/>
      <c r="E117" s="311"/>
      <c r="F117" s="346"/>
      <c r="G117" s="311"/>
      <c r="H117" s="311"/>
      <c r="I117" s="311"/>
      <c r="J117" s="311"/>
      <c r="K117" s="345"/>
    </row>
    <row r="118" spans="2:11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spans="2:11" ht="7.5" customHeight="1">
      <c r="B119" s="347"/>
      <c r="C119" s="348"/>
      <c r="D119" s="348"/>
      <c r="E119" s="348"/>
      <c r="F119" s="348"/>
      <c r="G119" s="348"/>
      <c r="H119" s="348"/>
      <c r="I119" s="348"/>
      <c r="J119" s="348"/>
      <c r="K119" s="349"/>
    </row>
    <row r="120" spans="2:11" ht="45" customHeight="1">
      <c r="B120" s="350"/>
      <c r="C120" s="435" t="s">
        <v>839</v>
      </c>
      <c r="D120" s="435"/>
      <c r="E120" s="435"/>
      <c r="F120" s="435"/>
      <c r="G120" s="435"/>
      <c r="H120" s="435"/>
      <c r="I120" s="435"/>
      <c r="J120" s="435"/>
      <c r="K120" s="351"/>
    </row>
    <row r="121" spans="2:11" ht="17.25" customHeight="1">
      <c r="B121" s="352"/>
      <c r="C121" s="327" t="s">
        <v>786</v>
      </c>
      <c r="D121" s="327"/>
      <c r="E121" s="327"/>
      <c r="F121" s="327" t="s">
        <v>787</v>
      </c>
      <c r="G121" s="328"/>
      <c r="H121" s="327" t="s">
        <v>139</v>
      </c>
      <c r="I121" s="327" t="s">
        <v>61</v>
      </c>
      <c r="J121" s="327" t="s">
        <v>788</v>
      </c>
      <c r="K121" s="353"/>
    </row>
    <row r="122" spans="2:11" ht="17.25" customHeight="1">
      <c r="B122" s="352"/>
      <c r="C122" s="329" t="s">
        <v>789</v>
      </c>
      <c r="D122" s="329"/>
      <c r="E122" s="329"/>
      <c r="F122" s="330" t="s">
        <v>790</v>
      </c>
      <c r="G122" s="331"/>
      <c r="H122" s="329"/>
      <c r="I122" s="329"/>
      <c r="J122" s="329" t="s">
        <v>791</v>
      </c>
      <c r="K122" s="353"/>
    </row>
    <row r="123" spans="2:11" ht="5.25" customHeight="1">
      <c r="B123" s="354"/>
      <c r="C123" s="332"/>
      <c r="D123" s="332"/>
      <c r="E123" s="332"/>
      <c r="F123" s="332"/>
      <c r="G123" s="315"/>
      <c r="H123" s="332"/>
      <c r="I123" s="332"/>
      <c r="J123" s="332"/>
      <c r="K123" s="355"/>
    </row>
    <row r="124" spans="2:11" ht="15" customHeight="1">
      <c r="B124" s="354"/>
      <c r="C124" s="315" t="s">
        <v>795</v>
      </c>
      <c r="D124" s="332"/>
      <c r="E124" s="332"/>
      <c r="F124" s="334" t="s">
        <v>792</v>
      </c>
      <c r="G124" s="315"/>
      <c r="H124" s="315" t="s">
        <v>831</v>
      </c>
      <c r="I124" s="315" t="s">
        <v>794</v>
      </c>
      <c r="J124" s="315">
        <v>120</v>
      </c>
      <c r="K124" s="356"/>
    </row>
    <row r="125" spans="2:11" ht="15" customHeight="1">
      <c r="B125" s="354"/>
      <c r="C125" s="315" t="s">
        <v>840</v>
      </c>
      <c r="D125" s="315"/>
      <c r="E125" s="315"/>
      <c r="F125" s="334" t="s">
        <v>792</v>
      </c>
      <c r="G125" s="315"/>
      <c r="H125" s="315" t="s">
        <v>841</v>
      </c>
      <c r="I125" s="315" t="s">
        <v>794</v>
      </c>
      <c r="J125" s="315" t="s">
        <v>842</v>
      </c>
      <c r="K125" s="356"/>
    </row>
    <row r="126" spans="2:11" ht="15" customHeight="1">
      <c r="B126" s="354"/>
      <c r="C126" s="315" t="s">
        <v>90</v>
      </c>
      <c r="D126" s="315"/>
      <c r="E126" s="315"/>
      <c r="F126" s="334" t="s">
        <v>792</v>
      </c>
      <c r="G126" s="315"/>
      <c r="H126" s="315" t="s">
        <v>843</v>
      </c>
      <c r="I126" s="315" t="s">
        <v>794</v>
      </c>
      <c r="J126" s="315" t="s">
        <v>842</v>
      </c>
      <c r="K126" s="356"/>
    </row>
    <row r="127" spans="2:11" ht="15" customHeight="1">
      <c r="B127" s="354"/>
      <c r="C127" s="315" t="s">
        <v>803</v>
      </c>
      <c r="D127" s="315"/>
      <c r="E127" s="315"/>
      <c r="F127" s="334" t="s">
        <v>798</v>
      </c>
      <c r="G127" s="315"/>
      <c r="H127" s="315" t="s">
        <v>804</v>
      </c>
      <c r="I127" s="315" t="s">
        <v>794</v>
      </c>
      <c r="J127" s="315">
        <v>15</v>
      </c>
      <c r="K127" s="356"/>
    </row>
    <row r="128" spans="2:11" ht="15" customHeight="1">
      <c r="B128" s="354"/>
      <c r="C128" s="336" t="s">
        <v>805</v>
      </c>
      <c r="D128" s="336"/>
      <c r="E128" s="336"/>
      <c r="F128" s="337" t="s">
        <v>798</v>
      </c>
      <c r="G128" s="336"/>
      <c r="H128" s="336" t="s">
        <v>806</v>
      </c>
      <c r="I128" s="336" t="s">
        <v>794</v>
      </c>
      <c r="J128" s="336">
        <v>15</v>
      </c>
      <c r="K128" s="356"/>
    </row>
    <row r="129" spans="2:11" ht="15" customHeight="1">
      <c r="B129" s="354"/>
      <c r="C129" s="336" t="s">
        <v>807</v>
      </c>
      <c r="D129" s="336"/>
      <c r="E129" s="336"/>
      <c r="F129" s="337" t="s">
        <v>798</v>
      </c>
      <c r="G129" s="336"/>
      <c r="H129" s="336" t="s">
        <v>808</v>
      </c>
      <c r="I129" s="336" t="s">
        <v>794</v>
      </c>
      <c r="J129" s="336">
        <v>20</v>
      </c>
      <c r="K129" s="356"/>
    </row>
    <row r="130" spans="2:11" ht="15" customHeight="1">
      <c r="B130" s="354"/>
      <c r="C130" s="336" t="s">
        <v>809</v>
      </c>
      <c r="D130" s="336"/>
      <c r="E130" s="336"/>
      <c r="F130" s="337" t="s">
        <v>798</v>
      </c>
      <c r="G130" s="336"/>
      <c r="H130" s="336" t="s">
        <v>810</v>
      </c>
      <c r="I130" s="336" t="s">
        <v>794</v>
      </c>
      <c r="J130" s="336">
        <v>20</v>
      </c>
      <c r="K130" s="356"/>
    </row>
    <row r="131" spans="2:11" ht="15" customHeight="1">
      <c r="B131" s="354"/>
      <c r="C131" s="315" t="s">
        <v>797</v>
      </c>
      <c r="D131" s="315"/>
      <c r="E131" s="315"/>
      <c r="F131" s="334" t="s">
        <v>798</v>
      </c>
      <c r="G131" s="315"/>
      <c r="H131" s="315" t="s">
        <v>831</v>
      </c>
      <c r="I131" s="315" t="s">
        <v>794</v>
      </c>
      <c r="J131" s="315">
        <v>50</v>
      </c>
      <c r="K131" s="356"/>
    </row>
    <row r="132" spans="2:11" ht="15" customHeight="1">
      <c r="B132" s="354"/>
      <c r="C132" s="315" t="s">
        <v>811</v>
      </c>
      <c r="D132" s="315"/>
      <c r="E132" s="315"/>
      <c r="F132" s="334" t="s">
        <v>798</v>
      </c>
      <c r="G132" s="315"/>
      <c r="H132" s="315" t="s">
        <v>831</v>
      </c>
      <c r="I132" s="315" t="s">
        <v>794</v>
      </c>
      <c r="J132" s="315">
        <v>50</v>
      </c>
      <c r="K132" s="356"/>
    </row>
    <row r="133" spans="2:11" ht="15" customHeight="1">
      <c r="B133" s="354"/>
      <c r="C133" s="315" t="s">
        <v>817</v>
      </c>
      <c r="D133" s="315"/>
      <c r="E133" s="315"/>
      <c r="F133" s="334" t="s">
        <v>798</v>
      </c>
      <c r="G133" s="315"/>
      <c r="H133" s="315" t="s">
        <v>831</v>
      </c>
      <c r="I133" s="315" t="s">
        <v>794</v>
      </c>
      <c r="J133" s="315">
        <v>50</v>
      </c>
      <c r="K133" s="356"/>
    </row>
    <row r="134" spans="2:11" ht="15" customHeight="1">
      <c r="B134" s="354"/>
      <c r="C134" s="315" t="s">
        <v>819</v>
      </c>
      <c r="D134" s="315"/>
      <c r="E134" s="315"/>
      <c r="F134" s="334" t="s">
        <v>798</v>
      </c>
      <c r="G134" s="315"/>
      <c r="H134" s="315" t="s">
        <v>831</v>
      </c>
      <c r="I134" s="315" t="s">
        <v>794</v>
      </c>
      <c r="J134" s="315">
        <v>50</v>
      </c>
      <c r="K134" s="356"/>
    </row>
    <row r="135" spans="2:11" ht="15" customHeight="1">
      <c r="B135" s="354"/>
      <c r="C135" s="315" t="s">
        <v>145</v>
      </c>
      <c r="D135" s="315"/>
      <c r="E135" s="315"/>
      <c r="F135" s="334" t="s">
        <v>798</v>
      </c>
      <c r="G135" s="315"/>
      <c r="H135" s="315" t="s">
        <v>844</v>
      </c>
      <c r="I135" s="315" t="s">
        <v>794</v>
      </c>
      <c r="J135" s="315">
        <v>255</v>
      </c>
      <c r="K135" s="356"/>
    </row>
    <row r="136" spans="2:11" ht="15" customHeight="1">
      <c r="B136" s="354"/>
      <c r="C136" s="315" t="s">
        <v>821</v>
      </c>
      <c r="D136" s="315"/>
      <c r="E136" s="315"/>
      <c r="F136" s="334" t="s">
        <v>792</v>
      </c>
      <c r="G136" s="315"/>
      <c r="H136" s="315" t="s">
        <v>845</v>
      </c>
      <c r="I136" s="315" t="s">
        <v>823</v>
      </c>
      <c r="J136" s="315"/>
      <c r="K136" s="356"/>
    </row>
    <row r="137" spans="2:11" ht="15" customHeight="1">
      <c r="B137" s="354"/>
      <c r="C137" s="315" t="s">
        <v>824</v>
      </c>
      <c r="D137" s="315"/>
      <c r="E137" s="315"/>
      <c r="F137" s="334" t="s">
        <v>792</v>
      </c>
      <c r="G137" s="315"/>
      <c r="H137" s="315" t="s">
        <v>846</v>
      </c>
      <c r="I137" s="315" t="s">
        <v>826</v>
      </c>
      <c r="J137" s="315"/>
      <c r="K137" s="356"/>
    </row>
    <row r="138" spans="2:11" ht="15" customHeight="1">
      <c r="B138" s="354"/>
      <c r="C138" s="315" t="s">
        <v>827</v>
      </c>
      <c r="D138" s="315"/>
      <c r="E138" s="315"/>
      <c r="F138" s="334" t="s">
        <v>792</v>
      </c>
      <c r="G138" s="315"/>
      <c r="H138" s="315" t="s">
        <v>827</v>
      </c>
      <c r="I138" s="315" t="s">
        <v>826</v>
      </c>
      <c r="J138" s="315"/>
      <c r="K138" s="356"/>
    </row>
    <row r="139" spans="2:11" ht="15" customHeight="1">
      <c r="B139" s="354"/>
      <c r="C139" s="315" t="s">
        <v>42</v>
      </c>
      <c r="D139" s="315"/>
      <c r="E139" s="315"/>
      <c r="F139" s="334" t="s">
        <v>792</v>
      </c>
      <c r="G139" s="315"/>
      <c r="H139" s="315" t="s">
        <v>847</v>
      </c>
      <c r="I139" s="315" t="s">
        <v>826</v>
      </c>
      <c r="J139" s="315"/>
      <c r="K139" s="356"/>
    </row>
    <row r="140" spans="2:11" ht="15" customHeight="1">
      <c r="B140" s="354"/>
      <c r="C140" s="315" t="s">
        <v>848</v>
      </c>
      <c r="D140" s="315"/>
      <c r="E140" s="315"/>
      <c r="F140" s="334" t="s">
        <v>792</v>
      </c>
      <c r="G140" s="315"/>
      <c r="H140" s="315" t="s">
        <v>849</v>
      </c>
      <c r="I140" s="315" t="s">
        <v>826</v>
      </c>
      <c r="J140" s="315"/>
      <c r="K140" s="356"/>
    </row>
    <row r="141" spans="2:11" ht="15" customHeight="1">
      <c r="B141" s="357"/>
      <c r="C141" s="358"/>
      <c r="D141" s="358"/>
      <c r="E141" s="358"/>
      <c r="F141" s="358"/>
      <c r="G141" s="358"/>
      <c r="H141" s="358"/>
      <c r="I141" s="358"/>
      <c r="J141" s="358"/>
      <c r="K141" s="359"/>
    </row>
    <row r="142" spans="2:11" ht="18.75" customHeight="1">
      <c r="B142" s="311"/>
      <c r="C142" s="311"/>
      <c r="D142" s="311"/>
      <c r="E142" s="311"/>
      <c r="F142" s="346"/>
      <c r="G142" s="311"/>
      <c r="H142" s="311"/>
      <c r="I142" s="311"/>
      <c r="J142" s="311"/>
      <c r="K142" s="311"/>
    </row>
    <row r="143" spans="2:11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spans="2:11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spans="2:11" ht="45" customHeight="1">
      <c r="B145" s="325"/>
      <c r="C145" s="436" t="s">
        <v>850</v>
      </c>
      <c r="D145" s="436"/>
      <c r="E145" s="436"/>
      <c r="F145" s="436"/>
      <c r="G145" s="436"/>
      <c r="H145" s="436"/>
      <c r="I145" s="436"/>
      <c r="J145" s="436"/>
      <c r="K145" s="326"/>
    </row>
    <row r="146" spans="2:11" ht="17.25" customHeight="1">
      <c r="B146" s="325"/>
      <c r="C146" s="327" t="s">
        <v>786</v>
      </c>
      <c r="D146" s="327"/>
      <c r="E146" s="327"/>
      <c r="F146" s="327" t="s">
        <v>787</v>
      </c>
      <c r="G146" s="328"/>
      <c r="H146" s="327" t="s">
        <v>139</v>
      </c>
      <c r="I146" s="327" t="s">
        <v>61</v>
      </c>
      <c r="J146" s="327" t="s">
        <v>788</v>
      </c>
      <c r="K146" s="326"/>
    </row>
    <row r="147" spans="2:11" ht="17.25" customHeight="1">
      <c r="B147" s="325"/>
      <c r="C147" s="329" t="s">
        <v>789</v>
      </c>
      <c r="D147" s="329"/>
      <c r="E147" s="329"/>
      <c r="F147" s="330" t="s">
        <v>790</v>
      </c>
      <c r="G147" s="331"/>
      <c r="H147" s="329"/>
      <c r="I147" s="329"/>
      <c r="J147" s="329" t="s">
        <v>791</v>
      </c>
      <c r="K147" s="326"/>
    </row>
    <row r="148" spans="2:11" ht="5.25" customHeight="1">
      <c r="B148" s="335"/>
      <c r="C148" s="332"/>
      <c r="D148" s="332"/>
      <c r="E148" s="332"/>
      <c r="F148" s="332"/>
      <c r="G148" s="333"/>
      <c r="H148" s="332"/>
      <c r="I148" s="332"/>
      <c r="J148" s="332"/>
      <c r="K148" s="356"/>
    </row>
    <row r="149" spans="2:11" ht="15" customHeight="1">
      <c r="B149" s="335"/>
      <c r="C149" s="360" t="s">
        <v>795</v>
      </c>
      <c r="D149" s="315"/>
      <c r="E149" s="315"/>
      <c r="F149" s="361" t="s">
        <v>792</v>
      </c>
      <c r="G149" s="315"/>
      <c r="H149" s="360" t="s">
        <v>831</v>
      </c>
      <c r="I149" s="360" t="s">
        <v>794</v>
      </c>
      <c r="J149" s="360">
        <v>120</v>
      </c>
      <c r="K149" s="356"/>
    </row>
    <row r="150" spans="2:11" ht="15" customHeight="1">
      <c r="B150" s="335"/>
      <c r="C150" s="360" t="s">
        <v>840</v>
      </c>
      <c r="D150" s="315"/>
      <c r="E150" s="315"/>
      <c r="F150" s="361" t="s">
        <v>792</v>
      </c>
      <c r="G150" s="315"/>
      <c r="H150" s="360" t="s">
        <v>851</v>
      </c>
      <c r="I150" s="360" t="s">
        <v>794</v>
      </c>
      <c r="J150" s="360" t="s">
        <v>842</v>
      </c>
      <c r="K150" s="356"/>
    </row>
    <row r="151" spans="2:11" ht="15" customHeight="1">
      <c r="B151" s="335"/>
      <c r="C151" s="360" t="s">
        <v>90</v>
      </c>
      <c r="D151" s="315"/>
      <c r="E151" s="315"/>
      <c r="F151" s="361" t="s">
        <v>792</v>
      </c>
      <c r="G151" s="315"/>
      <c r="H151" s="360" t="s">
        <v>852</v>
      </c>
      <c r="I151" s="360" t="s">
        <v>794</v>
      </c>
      <c r="J151" s="360" t="s">
        <v>842</v>
      </c>
      <c r="K151" s="356"/>
    </row>
    <row r="152" spans="2:11" ht="15" customHeight="1">
      <c r="B152" s="335"/>
      <c r="C152" s="360" t="s">
        <v>797</v>
      </c>
      <c r="D152" s="315"/>
      <c r="E152" s="315"/>
      <c r="F152" s="361" t="s">
        <v>798</v>
      </c>
      <c r="G152" s="315"/>
      <c r="H152" s="360" t="s">
        <v>831</v>
      </c>
      <c r="I152" s="360" t="s">
        <v>794</v>
      </c>
      <c r="J152" s="360">
        <v>50</v>
      </c>
      <c r="K152" s="356"/>
    </row>
    <row r="153" spans="2:11" ht="15" customHeight="1">
      <c r="B153" s="335"/>
      <c r="C153" s="360" t="s">
        <v>800</v>
      </c>
      <c r="D153" s="315"/>
      <c r="E153" s="315"/>
      <c r="F153" s="361" t="s">
        <v>792</v>
      </c>
      <c r="G153" s="315"/>
      <c r="H153" s="360" t="s">
        <v>831</v>
      </c>
      <c r="I153" s="360" t="s">
        <v>802</v>
      </c>
      <c r="J153" s="360"/>
      <c r="K153" s="356"/>
    </row>
    <row r="154" spans="2:11" ht="15" customHeight="1">
      <c r="B154" s="335"/>
      <c r="C154" s="360" t="s">
        <v>811</v>
      </c>
      <c r="D154" s="315"/>
      <c r="E154" s="315"/>
      <c r="F154" s="361" t="s">
        <v>798</v>
      </c>
      <c r="G154" s="315"/>
      <c r="H154" s="360" t="s">
        <v>831</v>
      </c>
      <c r="I154" s="360" t="s">
        <v>794</v>
      </c>
      <c r="J154" s="360">
        <v>50</v>
      </c>
      <c r="K154" s="356"/>
    </row>
    <row r="155" spans="2:11" ht="15" customHeight="1">
      <c r="B155" s="335"/>
      <c r="C155" s="360" t="s">
        <v>819</v>
      </c>
      <c r="D155" s="315"/>
      <c r="E155" s="315"/>
      <c r="F155" s="361" t="s">
        <v>798</v>
      </c>
      <c r="G155" s="315"/>
      <c r="H155" s="360" t="s">
        <v>831</v>
      </c>
      <c r="I155" s="360" t="s">
        <v>794</v>
      </c>
      <c r="J155" s="360">
        <v>50</v>
      </c>
      <c r="K155" s="356"/>
    </row>
    <row r="156" spans="2:11" ht="15" customHeight="1">
      <c r="B156" s="335"/>
      <c r="C156" s="360" t="s">
        <v>817</v>
      </c>
      <c r="D156" s="315"/>
      <c r="E156" s="315"/>
      <c r="F156" s="361" t="s">
        <v>798</v>
      </c>
      <c r="G156" s="315"/>
      <c r="H156" s="360" t="s">
        <v>831</v>
      </c>
      <c r="I156" s="360" t="s">
        <v>794</v>
      </c>
      <c r="J156" s="360">
        <v>50</v>
      </c>
      <c r="K156" s="356"/>
    </row>
    <row r="157" spans="2:11" ht="15" customHeight="1">
      <c r="B157" s="335"/>
      <c r="C157" s="360" t="s">
        <v>110</v>
      </c>
      <c r="D157" s="315"/>
      <c r="E157" s="315"/>
      <c r="F157" s="361" t="s">
        <v>792</v>
      </c>
      <c r="G157" s="315"/>
      <c r="H157" s="360" t="s">
        <v>853</v>
      </c>
      <c r="I157" s="360" t="s">
        <v>794</v>
      </c>
      <c r="J157" s="360" t="s">
        <v>854</v>
      </c>
      <c r="K157" s="356"/>
    </row>
    <row r="158" spans="2:11" ht="15" customHeight="1">
      <c r="B158" s="335"/>
      <c r="C158" s="360" t="s">
        <v>855</v>
      </c>
      <c r="D158" s="315"/>
      <c r="E158" s="315"/>
      <c r="F158" s="361" t="s">
        <v>792</v>
      </c>
      <c r="G158" s="315"/>
      <c r="H158" s="360" t="s">
        <v>856</v>
      </c>
      <c r="I158" s="360" t="s">
        <v>826</v>
      </c>
      <c r="J158" s="360"/>
      <c r="K158" s="356"/>
    </row>
    <row r="159" spans="2:11" ht="15" customHeight="1">
      <c r="B159" s="362"/>
      <c r="C159" s="344"/>
      <c r="D159" s="344"/>
      <c r="E159" s="344"/>
      <c r="F159" s="344"/>
      <c r="G159" s="344"/>
      <c r="H159" s="344"/>
      <c r="I159" s="344"/>
      <c r="J159" s="344"/>
      <c r="K159" s="363"/>
    </row>
    <row r="160" spans="2:11" ht="18.75" customHeight="1">
      <c r="B160" s="311"/>
      <c r="C160" s="315"/>
      <c r="D160" s="315"/>
      <c r="E160" s="315"/>
      <c r="F160" s="334"/>
      <c r="G160" s="315"/>
      <c r="H160" s="315"/>
      <c r="I160" s="315"/>
      <c r="J160" s="315"/>
      <c r="K160" s="311"/>
    </row>
    <row r="161" spans="2:1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spans="2:11" ht="7.5" customHeight="1">
      <c r="B162" s="303"/>
      <c r="C162" s="304"/>
      <c r="D162" s="304"/>
      <c r="E162" s="304"/>
      <c r="F162" s="304"/>
      <c r="G162" s="304"/>
      <c r="H162" s="304"/>
      <c r="I162" s="304"/>
      <c r="J162" s="304"/>
      <c r="K162" s="305"/>
    </row>
    <row r="163" spans="2:11" ht="45" customHeight="1">
      <c r="B163" s="306"/>
      <c r="C163" s="435" t="s">
        <v>857</v>
      </c>
      <c r="D163" s="435"/>
      <c r="E163" s="435"/>
      <c r="F163" s="435"/>
      <c r="G163" s="435"/>
      <c r="H163" s="435"/>
      <c r="I163" s="435"/>
      <c r="J163" s="435"/>
      <c r="K163" s="307"/>
    </row>
    <row r="164" spans="2:11" ht="17.25" customHeight="1">
      <c r="B164" s="306"/>
      <c r="C164" s="327" t="s">
        <v>786</v>
      </c>
      <c r="D164" s="327"/>
      <c r="E164" s="327"/>
      <c r="F164" s="327" t="s">
        <v>787</v>
      </c>
      <c r="G164" s="364"/>
      <c r="H164" s="365" t="s">
        <v>139</v>
      </c>
      <c r="I164" s="365" t="s">
        <v>61</v>
      </c>
      <c r="J164" s="327" t="s">
        <v>788</v>
      </c>
      <c r="K164" s="307"/>
    </row>
    <row r="165" spans="2:11" ht="17.25" customHeight="1">
      <c r="B165" s="308"/>
      <c r="C165" s="329" t="s">
        <v>789</v>
      </c>
      <c r="D165" s="329"/>
      <c r="E165" s="329"/>
      <c r="F165" s="330" t="s">
        <v>790</v>
      </c>
      <c r="G165" s="366"/>
      <c r="H165" s="367"/>
      <c r="I165" s="367"/>
      <c r="J165" s="329" t="s">
        <v>791</v>
      </c>
      <c r="K165" s="309"/>
    </row>
    <row r="166" spans="2:11" ht="5.25" customHeight="1">
      <c r="B166" s="335"/>
      <c r="C166" s="332"/>
      <c r="D166" s="332"/>
      <c r="E166" s="332"/>
      <c r="F166" s="332"/>
      <c r="G166" s="333"/>
      <c r="H166" s="332"/>
      <c r="I166" s="332"/>
      <c r="J166" s="332"/>
      <c r="K166" s="356"/>
    </row>
    <row r="167" spans="2:11" ht="15" customHeight="1">
      <c r="B167" s="335"/>
      <c r="C167" s="315" t="s">
        <v>795</v>
      </c>
      <c r="D167" s="315"/>
      <c r="E167" s="315"/>
      <c r="F167" s="334" t="s">
        <v>792</v>
      </c>
      <c r="G167" s="315"/>
      <c r="H167" s="315" t="s">
        <v>831</v>
      </c>
      <c r="I167" s="315" t="s">
        <v>794</v>
      </c>
      <c r="J167" s="315">
        <v>120</v>
      </c>
      <c r="K167" s="356"/>
    </row>
    <row r="168" spans="2:11" ht="15" customHeight="1">
      <c r="B168" s="335"/>
      <c r="C168" s="315" t="s">
        <v>840</v>
      </c>
      <c r="D168" s="315"/>
      <c r="E168" s="315"/>
      <c r="F168" s="334" t="s">
        <v>792</v>
      </c>
      <c r="G168" s="315"/>
      <c r="H168" s="315" t="s">
        <v>841</v>
      </c>
      <c r="I168" s="315" t="s">
        <v>794</v>
      </c>
      <c r="J168" s="315" t="s">
        <v>842</v>
      </c>
      <c r="K168" s="356"/>
    </row>
    <row r="169" spans="2:11" ht="15" customHeight="1">
      <c r="B169" s="335"/>
      <c r="C169" s="315" t="s">
        <v>90</v>
      </c>
      <c r="D169" s="315"/>
      <c r="E169" s="315"/>
      <c r="F169" s="334" t="s">
        <v>792</v>
      </c>
      <c r="G169" s="315"/>
      <c r="H169" s="315" t="s">
        <v>858</v>
      </c>
      <c r="I169" s="315" t="s">
        <v>794</v>
      </c>
      <c r="J169" s="315" t="s">
        <v>842</v>
      </c>
      <c r="K169" s="356"/>
    </row>
    <row r="170" spans="2:11" ht="15" customHeight="1">
      <c r="B170" s="335"/>
      <c r="C170" s="315" t="s">
        <v>797</v>
      </c>
      <c r="D170" s="315"/>
      <c r="E170" s="315"/>
      <c r="F170" s="334" t="s">
        <v>798</v>
      </c>
      <c r="G170" s="315"/>
      <c r="H170" s="315" t="s">
        <v>858</v>
      </c>
      <c r="I170" s="315" t="s">
        <v>794</v>
      </c>
      <c r="J170" s="315">
        <v>50</v>
      </c>
      <c r="K170" s="356"/>
    </row>
    <row r="171" spans="2:11" ht="15" customHeight="1">
      <c r="B171" s="335"/>
      <c r="C171" s="315" t="s">
        <v>800</v>
      </c>
      <c r="D171" s="315"/>
      <c r="E171" s="315"/>
      <c r="F171" s="334" t="s">
        <v>792</v>
      </c>
      <c r="G171" s="315"/>
      <c r="H171" s="315" t="s">
        <v>858</v>
      </c>
      <c r="I171" s="315" t="s">
        <v>802</v>
      </c>
      <c r="J171" s="315"/>
      <c r="K171" s="356"/>
    </row>
    <row r="172" spans="2:11" ht="15" customHeight="1">
      <c r="B172" s="335"/>
      <c r="C172" s="315" t="s">
        <v>811</v>
      </c>
      <c r="D172" s="315"/>
      <c r="E172" s="315"/>
      <c r="F172" s="334" t="s">
        <v>798</v>
      </c>
      <c r="G172" s="315"/>
      <c r="H172" s="315" t="s">
        <v>858</v>
      </c>
      <c r="I172" s="315" t="s">
        <v>794</v>
      </c>
      <c r="J172" s="315">
        <v>50</v>
      </c>
      <c r="K172" s="356"/>
    </row>
    <row r="173" spans="2:11" ht="15" customHeight="1">
      <c r="B173" s="335"/>
      <c r="C173" s="315" t="s">
        <v>819</v>
      </c>
      <c r="D173" s="315"/>
      <c r="E173" s="315"/>
      <c r="F173" s="334" t="s">
        <v>798</v>
      </c>
      <c r="G173" s="315"/>
      <c r="H173" s="315" t="s">
        <v>858</v>
      </c>
      <c r="I173" s="315" t="s">
        <v>794</v>
      </c>
      <c r="J173" s="315">
        <v>50</v>
      </c>
      <c r="K173" s="356"/>
    </row>
    <row r="174" spans="2:11" ht="15" customHeight="1">
      <c r="B174" s="335"/>
      <c r="C174" s="315" t="s">
        <v>817</v>
      </c>
      <c r="D174" s="315"/>
      <c r="E174" s="315"/>
      <c r="F174" s="334" t="s">
        <v>798</v>
      </c>
      <c r="G174" s="315"/>
      <c r="H174" s="315" t="s">
        <v>858</v>
      </c>
      <c r="I174" s="315" t="s">
        <v>794</v>
      </c>
      <c r="J174" s="315">
        <v>50</v>
      </c>
      <c r="K174" s="356"/>
    </row>
    <row r="175" spans="2:11" ht="15" customHeight="1">
      <c r="B175" s="335"/>
      <c r="C175" s="315" t="s">
        <v>138</v>
      </c>
      <c r="D175" s="315"/>
      <c r="E175" s="315"/>
      <c r="F175" s="334" t="s">
        <v>792</v>
      </c>
      <c r="G175" s="315"/>
      <c r="H175" s="315" t="s">
        <v>859</v>
      </c>
      <c r="I175" s="315" t="s">
        <v>860</v>
      </c>
      <c r="J175" s="315"/>
      <c r="K175" s="356"/>
    </row>
    <row r="176" spans="2:11" ht="15" customHeight="1">
      <c r="B176" s="335"/>
      <c r="C176" s="315" t="s">
        <v>61</v>
      </c>
      <c r="D176" s="315"/>
      <c r="E176" s="315"/>
      <c r="F176" s="334" t="s">
        <v>792</v>
      </c>
      <c r="G176" s="315"/>
      <c r="H176" s="315" t="s">
        <v>861</v>
      </c>
      <c r="I176" s="315" t="s">
        <v>862</v>
      </c>
      <c r="J176" s="315">
        <v>1</v>
      </c>
      <c r="K176" s="356"/>
    </row>
    <row r="177" spans="2:11" ht="15" customHeight="1">
      <c r="B177" s="335"/>
      <c r="C177" s="315" t="s">
        <v>57</v>
      </c>
      <c r="D177" s="315"/>
      <c r="E177" s="315"/>
      <c r="F177" s="334" t="s">
        <v>792</v>
      </c>
      <c r="G177" s="315"/>
      <c r="H177" s="315" t="s">
        <v>863</v>
      </c>
      <c r="I177" s="315" t="s">
        <v>794</v>
      </c>
      <c r="J177" s="315">
        <v>20</v>
      </c>
      <c r="K177" s="356"/>
    </row>
    <row r="178" spans="2:11" ht="15" customHeight="1">
      <c r="B178" s="335"/>
      <c r="C178" s="315" t="s">
        <v>139</v>
      </c>
      <c r="D178" s="315"/>
      <c r="E178" s="315"/>
      <c r="F178" s="334" t="s">
        <v>792</v>
      </c>
      <c r="G178" s="315"/>
      <c r="H178" s="315" t="s">
        <v>864</v>
      </c>
      <c r="I178" s="315" t="s">
        <v>794</v>
      </c>
      <c r="J178" s="315">
        <v>255</v>
      </c>
      <c r="K178" s="356"/>
    </row>
    <row r="179" spans="2:11" ht="15" customHeight="1">
      <c r="B179" s="335"/>
      <c r="C179" s="315" t="s">
        <v>140</v>
      </c>
      <c r="D179" s="315"/>
      <c r="E179" s="315"/>
      <c r="F179" s="334" t="s">
        <v>792</v>
      </c>
      <c r="G179" s="315"/>
      <c r="H179" s="315" t="s">
        <v>757</v>
      </c>
      <c r="I179" s="315" t="s">
        <v>794</v>
      </c>
      <c r="J179" s="315">
        <v>10</v>
      </c>
      <c r="K179" s="356"/>
    </row>
    <row r="180" spans="2:11" ht="15" customHeight="1">
      <c r="B180" s="335"/>
      <c r="C180" s="315" t="s">
        <v>141</v>
      </c>
      <c r="D180" s="315"/>
      <c r="E180" s="315"/>
      <c r="F180" s="334" t="s">
        <v>792</v>
      </c>
      <c r="G180" s="315"/>
      <c r="H180" s="315" t="s">
        <v>865</v>
      </c>
      <c r="I180" s="315" t="s">
        <v>826</v>
      </c>
      <c r="J180" s="315"/>
      <c r="K180" s="356"/>
    </row>
    <row r="181" spans="2:11" ht="15" customHeight="1">
      <c r="B181" s="335"/>
      <c r="C181" s="315" t="s">
        <v>866</v>
      </c>
      <c r="D181" s="315"/>
      <c r="E181" s="315"/>
      <c r="F181" s="334" t="s">
        <v>792</v>
      </c>
      <c r="G181" s="315"/>
      <c r="H181" s="315" t="s">
        <v>867</v>
      </c>
      <c r="I181" s="315" t="s">
        <v>826</v>
      </c>
      <c r="J181" s="315"/>
      <c r="K181" s="356"/>
    </row>
    <row r="182" spans="2:11" ht="15" customHeight="1">
      <c r="B182" s="335"/>
      <c r="C182" s="315" t="s">
        <v>855</v>
      </c>
      <c r="D182" s="315"/>
      <c r="E182" s="315"/>
      <c r="F182" s="334" t="s">
        <v>792</v>
      </c>
      <c r="G182" s="315"/>
      <c r="H182" s="315" t="s">
        <v>868</v>
      </c>
      <c r="I182" s="315" t="s">
        <v>826</v>
      </c>
      <c r="J182" s="315"/>
      <c r="K182" s="356"/>
    </row>
    <row r="183" spans="2:11" ht="15" customHeight="1">
      <c r="B183" s="335"/>
      <c r="C183" s="315" t="s">
        <v>144</v>
      </c>
      <c r="D183" s="315"/>
      <c r="E183" s="315"/>
      <c r="F183" s="334" t="s">
        <v>798</v>
      </c>
      <c r="G183" s="315"/>
      <c r="H183" s="315" t="s">
        <v>869</v>
      </c>
      <c r="I183" s="315" t="s">
        <v>794</v>
      </c>
      <c r="J183" s="315">
        <v>50</v>
      </c>
      <c r="K183" s="356"/>
    </row>
    <row r="184" spans="2:11" ht="15" customHeight="1">
      <c r="B184" s="335"/>
      <c r="C184" s="315" t="s">
        <v>870</v>
      </c>
      <c r="D184" s="315"/>
      <c r="E184" s="315"/>
      <c r="F184" s="334" t="s">
        <v>798</v>
      </c>
      <c r="G184" s="315"/>
      <c r="H184" s="315" t="s">
        <v>871</v>
      </c>
      <c r="I184" s="315" t="s">
        <v>872</v>
      </c>
      <c r="J184" s="315"/>
      <c r="K184" s="356"/>
    </row>
    <row r="185" spans="2:11" ht="15" customHeight="1">
      <c r="B185" s="335"/>
      <c r="C185" s="315" t="s">
        <v>873</v>
      </c>
      <c r="D185" s="315"/>
      <c r="E185" s="315"/>
      <c r="F185" s="334" t="s">
        <v>798</v>
      </c>
      <c r="G185" s="315"/>
      <c r="H185" s="315" t="s">
        <v>874</v>
      </c>
      <c r="I185" s="315" t="s">
        <v>872</v>
      </c>
      <c r="J185" s="315"/>
      <c r="K185" s="356"/>
    </row>
    <row r="186" spans="2:11" ht="15" customHeight="1">
      <c r="B186" s="335"/>
      <c r="C186" s="315" t="s">
        <v>875</v>
      </c>
      <c r="D186" s="315"/>
      <c r="E186" s="315"/>
      <c r="F186" s="334" t="s">
        <v>798</v>
      </c>
      <c r="G186" s="315"/>
      <c r="H186" s="315" t="s">
        <v>876</v>
      </c>
      <c r="I186" s="315" t="s">
        <v>872</v>
      </c>
      <c r="J186" s="315"/>
      <c r="K186" s="356"/>
    </row>
    <row r="187" spans="2:11" ht="15" customHeight="1">
      <c r="B187" s="335"/>
      <c r="C187" s="368" t="s">
        <v>877</v>
      </c>
      <c r="D187" s="315"/>
      <c r="E187" s="315"/>
      <c r="F187" s="334" t="s">
        <v>798</v>
      </c>
      <c r="G187" s="315"/>
      <c r="H187" s="315" t="s">
        <v>878</v>
      </c>
      <c r="I187" s="315" t="s">
        <v>879</v>
      </c>
      <c r="J187" s="369" t="s">
        <v>880</v>
      </c>
      <c r="K187" s="356"/>
    </row>
    <row r="188" spans="2:11" ht="15" customHeight="1">
      <c r="B188" s="335"/>
      <c r="C188" s="320" t="s">
        <v>46</v>
      </c>
      <c r="D188" s="315"/>
      <c r="E188" s="315"/>
      <c r="F188" s="334" t="s">
        <v>792</v>
      </c>
      <c r="G188" s="315"/>
      <c r="H188" s="311" t="s">
        <v>881</v>
      </c>
      <c r="I188" s="315" t="s">
        <v>882</v>
      </c>
      <c r="J188" s="315"/>
      <c r="K188" s="356"/>
    </row>
    <row r="189" spans="2:11" ht="15" customHeight="1">
      <c r="B189" s="335"/>
      <c r="C189" s="320" t="s">
        <v>883</v>
      </c>
      <c r="D189" s="315"/>
      <c r="E189" s="315"/>
      <c r="F189" s="334" t="s">
        <v>792</v>
      </c>
      <c r="G189" s="315"/>
      <c r="H189" s="315" t="s">
        <v>884</v>
      </c>
      <c r="I189" s="315" t="s">
        <v>826</v>
      </c>
      <c r="J189" s="315"/>
      <c r="K189" s="356"/>
    </row>
    <row r="190" spans="2:11" ht="15" customHeight="1">
      <c r="B190" s="335"/>
      <c r="C190" s="320" t="s">
        <v>885</v>
      </c>
      <c r="D190" s="315"/>
      <c r="E190" s="315"/>
      <c r="F190" s="334" t="s">
        <v>792</v>
      </c>
      <c r="G190" s="315"/>
      <c r="H190" s="315" t="s">
        <v>886</v>
      </c>
      <c r="I190" s="315" t="s">
        <v>826</v>
      </c>
      <c r="J190" s="315"/>
      <c r="K190" s="356"/>
    </row>
    <row r="191" spans="2:11" ht="15" customHeight="1">
      <c r="B191" s="335"/>
      <c r="C191" s="320" t="s">
        <v>887</v>
      </c>
      <c r="D191" s="315"/>
      <c r="E191" s="315"/>
      <c r="F191" s="334" t="s">
        <v>798</v>
      </c>
      <c r="G191" s="315"/>
      <c r="H191" s="315" t="s">
        <v>888</v>
      </c>
      <c r="I191" s="315" t="s">
        <v>826</v>
      </c>
      <c r="J191" s="315"/>
      <c r="K191" s="356"/>
    </row>
    <row r="192" spans="2:11" ht="15" customHeight="1">
      <c r="B192" s="362"/>
      <c r="C192" s="370"/>
      <c r="D192" s="344"/>
      <c r="E192" s="344"/>
      <c r="F192" s="344"/>
      <c r="G192" s="344"/>
      <c r="H192" s="344"/>
      <c r="I192" s="344"/>
      <c r="J192" s="344"/>
      <c r="K192" s="363"/>
    </row>
    <row r="193" spans="2:11" ht="18.75" customHeight="1">
      <c r="B193" s="311"/>
      <c r="C193" s="315"/>
      <c r="D193" s="315"/>
      <c r="E193" s="315"/>
      <c r="F193" s="334"/>
      <c r="G193" s="315"/>
      <c r="H193" s="315"/>
      <c r="I193" s="315"/>
      <c r="J193" s="315"/>
      <c r="K193" s="311"/>
    </row>
    <row r="194" spans="2:11" ht="18.75" customHeight="1">
      <c r="B194" s="311"/>
      <c r="C194" s="315"/>
      <c r="D194" s="315"/>
      <c r="E194" s="315"/>
      <c r="F194" s="334"/>
      <c r="G194" s="315"/>
      <c r="H194" s="315"/>
      <c r="I194" s="315"/>
      <c r="J194" s="315"/>
      <c r="K194" s="311"/>
    </row>
    <row r="195" spans="2:11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spans="2:11">
      <c r="B196" s="303"/>
      <c r="C196" s="304"/>
      <c r="D196" s="304"/>
      <c r="E196" s="304"/>
      <c r="F196" s="304"/>
      <c r="G196" s="304"/>
      <c r="H196" s="304"/>
      <c r="I196" s="304"/>
      <c r="J196" s="304"/>
      <c r="K196" s="305"/>
    </row>
    <row r="197" spans="2:11" ht="20.5">
      <c r="B197" s="306"/>
      <c r="C197" s="435" t="s">
        <v>889</v>
      </c>
      <c r="D197" s="435"/>
      <c r="E197" s="435"/>
      <c r="F197" s="435"/>
      <c r="G197" s="435"/>
      <c r="H197" s="435"/>
      <c r="I197" s="435"/>
      <c r="J197" s="435"/>
      <c r="K197" s="307"/>
    </row>
    <row r="198" spans="2:11" ht="25.5" customHeight="1">
      <c r="B198" s="306"/>
      <c r="C198" s="371" t="s">
        <v>890</v>
      </c>
      <c r="D198" s="371"/>
      <c r="E198" s="371"/>
      <c r="F198" s="371" t="s">
        <v>891</v>
      </c>
      <c r="G198" s="372"/>
      <c r="H198" s="434" t="s">
        <v>892</v>
      </c>
      <c r="I198" s="434"/>
      <c r="J198" s="434"/>
      <c r="K198" s="307"/>
    </row>
    <row r="199" spans="2:11" ht="5.25" customHeight="1">
      <c r="B199" s="335"/>
      <c r="C199" s="332"/>
      <c r="D199" s="332"/>
      <c r="E199" s="332"/>
      <c r="F199" s="332"/>
      <c r="G199" s="315"/>
      <c r="H199" s="332"/>
      <c r="I199" s="332"/>
      <c r="J199" s="332"/>
      <c r="K199" s="356"/>
    </row>
    <row r="200" spans="2:11" ht="15" customHeight="1">
      <c r="B200" s="335"/>
      <c r="C200" s="315" t="s">
        <v>882</v>
      </c>
      <c r="D200" s="315"/>
      <c r="E200" s="315"/>
      <c r="F200" s="334" t="s">
        <v>47</v>
      </c>
      <c r="G200" s="315"/>
      <c r="H200" s="432" t="s">
        <v>893</v>
      </c>
      <c r="I200" s="432"/>
      <c r="J200" s="432"/>
      <c r="K200" s="356"/>
    </row>
    <row r="201" spans="2:11" ht="15" customHeight="1">
      <c r="B201" s="335"/>
      <c r="C201" s="341"/>
      <c r="D201" s="315"/>
      <c r="E201" s="315"/>
      <c r="F201" s="334" t="s">
        <v>48</v>
      </c>
      <c r="G201" s="315"/>
      <c r="H201" s="432" t="s">
        <v>894</v>
      </c>
      <c r="I201" s="432"/>
      <c r="J201" s="432"/>
      <c r="K201" s="356"/>
    </row>
    <row r="202" spans="2:11" ht="15" customHeight="1">
      <c r="B202" s="335"/>
      <c r="C202" s="341"/>
      <c r="D202" s="315"/>
      <c r="E202" s="315"/>
      <c r="F202" s="334" t="s">
        <v>51</v>
      </c>
      <c r="G202" s="315"/>
      <c r="H202" s="432" t="s">
        <v>895</v>
      </c>
      <c r="I202" s="432"/>
      <c r="J202" s="432"/>
      <c r="K202" s="356"/>
    </row>
    <row r="203" spans="2:11" ht="15" customHeight="1">
      <c r="B203" s="335"/>
      <c r="C203" s="315"/>
      <c r="D203" s="315"/>
      <c r="E203" s="315"/>
      <c r="F203" s="334" t="s">
        <v>49</v>
      </c>
      <c r="G203" s="315"/>
      <c r="H203" s="432" t="s">
        <v>896</v>
      </c>
      <c r="I203" s="432"/>
      <c r="J203" s="432"/>
      <c r="K203" s="356"/>
    </row>
    <row r="204" spans="2:11" ht="15" customHeight="1">
      <c r="B204" s="335"/>
      <c r="C204" s="315"/>
      <c r="D204" s="315"/>
      <c r="E204" s="315"/>
      <c r="F204" s="334" t="s">
        <v>50</v>
      </c>
      <c r="G204" s="315"/>
      <c r="H204" s="432" t="s">
        <v>897</v>
      </c>
      <c r="I204" s="432"/>
      <c r="J204" s="432"/>
      <c r="K204" s="356"/>
    </row>
    <row r="205" spans="2:11" ht="15" customHeight="1">
      <c r="B205" s="335"/>
      <c r="C205" s="315"/>
      <c r="D205" s="315"/>
      <c r="E205" s="315"/>
      <c r="F205" s="334"/>
      <c r="G205" s="315"/>
      <c r="H205" s="315"/>
      <c r="I205" s="315"/>
      <c r="J205" s="315"/>
      <c r="K205" s="356"/>
    </row>
    <row r="206" spans="2:11" ht="15" customHeight="1">
      <c r="B206" s="335"/>
      <c r="C206" s="315" t="s">
        <v>838</v>
      </c>
      <c r="D206" s="315"/>
      <c r="E206" s="315"/>
      <c r="F206" s="334" t="s">
        <v>84</v>
      </c>
      <c r="G206" s="315"/>
      <c r="H206" s="432" t="s">
        <v>898</v>
      </c>
      <c r="I206" s="432"/>
      <c r="J206" s="432"/>
      <c r="K206" s="356"/>
    </row>
    <row r="207" spans="2:11" ht="15" customHeight="1">
      <c r="B207" s="335"/>
      <c r="C207" s="341"/>
      <c r="D207" s="315"/>
      <c r="E207" s="315"/>
      <c r="F207" s="334" t="s">
        <v>740</v>
      </c>
      <c r="G207" s="315"/>
      <c r="H207" s="432" t="s">
        <v>741</v>
      </c>
      <c r="I207" s="432"/>
      <c r="J207" s="432"/>
      <c r="K207" s="356"/>
    </row>
    <row r="208" spans="2:11" ht="15" customHeight="1">
      <c r="B208" s="335"/>
      <c r="C208" s="315"/>
      <c r="D208" s="315"/>
      <c r="E208" s="315"/>
      <c r="F208" s="334" t="s">
        <v>738</v>
      </c>
      <c r="G208" s="315"/>
      <c r="H208" s="432" t="s">
        <v>899</v>
      </c>
      <c r="I208" s="432"/>
      <c r="J208" s="432"/>
      <c r="K208" s="356"/>
    </row>
    <row r="209" spans="2:11" ht="15" customHeight="1">
      <c r="B209" s="373"/>
      <c r="C209" s="341"/>
      <c r="D209" s="341"/>
      <c r="E209" s="341"/>
      <c r="F209" s="334" t="s">
        <v>92</v>
      </c>
      <c r="G209" s="320"/>
      <c r="H209" s="433" t="s">
        <v>93</v>
      </c>
      <c r="I209" s="433"/>
      <c r="J209" s="433"/>
      <c r="K209" s="374"/>
    </row>
    <row r="210" spans="2:11" ht="15" customHeight="1">
      <c r="B210" s="373"/>
      <c r="C210" s="341"/>
      <c r="D210" s="341"/>
      <c r="E210" s="341"/>
      <c r="F210" s="334" t="s">
        <v>688</v>
      </c>
      <c r="G210" s="320"/>
      <c r="H210" s="433" t="s">
        <v>900</v>
      </c>
      <c r="I210" s="433"/>
      <c r="J210" s="433"/>
      <c r="K210" s="374"/>
    </row>
    <row r="211" spans="2:11" ht="15" customHeight="1">
      <c r="B211" s="373"/>
      <c r="C211" s="341"/>
      <c r="D211" s="341"/>
      <c r="E211" s="341"/>
      <c r="F211" s="375"/>
      <c r="G211" s="320"/>
      <c r="H211" s="376"/>
      <c r="I211" s="376"/>
      <c r="J211" s="376"/>
      <c r="K211" s="374"/>
    </row>
    <row r="212" spans="2:11" ht="15" customHeight="1">
      <c r="B212" s="373"/>
      <c r="C212" s="315" t="s">
        <v>862</v>
      </c>
      <c r="D212" s="341"/>
      <c r="E212" s="341"/>
      <c r="F212" s="334">
        <v>1</v>
      </c>
      <c r="G212" s="320"/>
      <c r="H212" s="433" t="s">
        <v>901</v>
      </c>
      <c r="I212" s="433"/>
      <c r="J212" s="433"/>
      <c r="K212" s="374"/>
    </row>
    <row r="213" spans="2:11" ht="15" customHeight="1">
      <c r="B213" s="373"/>
      <c r="C213" s="341"/>
      <c r="D213" s="341"/>
      <c r="E213" s="341"/>
      <c r="F213" s="334">
        <v>2</v>
      </c>
      <c r="G213" s="320"/>
      <c r="H213" s="433" t="s">
        <v>902</v>
      </c>
      <c r="I213" s="433"/>
      <c r="J213" s="433"/>
      <c r="K213" s="374"/>
    </row>
    <row r="214" spans="2:11" ht="15" customHeight="1">
      <c r="B214" s="373"/>
      <c r="C214" s="341"/>
      <c r="D214" s="341"/>
      <c r="E214" s="341"/>
      <c r="F214" s="334">
        <v>3</v>
      </c>
      <c r="G214" s="320"/>
      <c r="H214" s="433" t="s">
        <v>903</v>
      </c>
      <c r="I214" s="433"/>
      <c r="J214" s="433"/>
      <c r="K214" s="374"/>
    </row>
    <row r="215" spans="2:11" ht="15" customHeight="1">
      <c r="B215" s="373"/>
      <c r="C215" s="341"/>
      <c r="D215" s="341"/>
      <c r="E215" s="341"/>
      <c r="F215" s="334">
        <v>4</v>
      </c>
      <c r="G215" s="320"/>
      <c r="H215" s="433" t="s">
        <v>904</v>
      </c>
      <c r="I215" s="433"/>
      <c r="J215" s="433"/>
      <c r="K215" s="374"/>
    </row>
    <row r="216" spans="2:11" ht="12.75" customHeight="1">
      <c r="B216" s="377"/>
      <c r="C216" s="378"/>
      <c r="D216" s="378"/>
      <c r="E216" s="378"/>
      <c r="F216" s="378"/>
      <c r="G216" s="378"/>
      <c r="H216" s="378"/>
      <c r="I216" s="378"/>
      <c r="J216" s="378"/>
      <c r="K216" s="3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C101 - Soupis prací - Kom...</vt:lpstr>
      <vt:lpstr>VON - Soupis prací - Vedl...</vt:lpstr>
      <vt:lpstr>Pokyny pro vyplnění</vt:lpstr>
      <vt:lpstr>'C101 - Soupis prací - Kom...'!Názvy_tisku</vt:lpstr>
      <vt:lpstr>'Rekapitulace stavby'!Názvy_tisku</vt:lpstr>
      <vt:lpstr>'VON - Soupis prací - Vedl...'!Názvy_tisku</vt:lpstr>
      <vt:lpstr>'C101 - Soupis prací - Kom...'!Oblast_tisku</vt:lpstr>
      <vt:lpstr>'Pokyny pro vyplnění'!Oblast_tisku</vt:lpstr>
      <vt:lpstr>'Rekapitulace stavby'!Oblast_tisku</vt:lpstr>
      <vt:lpstr>'VON - Soupis prací - Vedl...'!Oblast_tisku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Ing. Jana Jurajdová </cp:lastModifiedBy>
  <dcterms:created xsi:type="dcterms:W3CDTF">2017-08-21T08:28:15Z</dcterms:created>
  <dcterms:modified xsi:type="dcterms:W3CDTF">2017-08-21T13:57:55Z</dcterms:modified>
</cp:coreProperties>
</file>